
<file path=[Content_Types].xml><?xml version="1.0" encoding="utf-8"?>
<Types xmlns="http://schemas.openxmlformats.org/package/2006/content-types">
  <Override PartName="/xl/worksheets/sheet35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39.xml" ContentType="application/vnd.openxmlformats-officedocument.drawing+xml"/>
  <Override PartName="/xl/drawings/drawing86.xml" ContentType="application/vnd.openxmlformats-officedocument.drawing+xml"/>
  <Override PartName="/xl/drawings/drawing168.xml" ContentType="application/vnd.openxmlformats-officedocument.drawing+xml"/>
  <Override PartName="/xl/drawings/drawing17.xml" ContentType="application/vnd.openxmlformats-officedocument.drawing+xml"/>
  <Override PartName="/xl/drawings/drawing64.xml" ContentType="application/vnd.openxmlformats-officedocument.drawing+xml"/>
  <Override PartName="/xl/drawings/drawing146.xml" ContentType="application/vnd.openxmlformats-officedocument.drawing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drawings/drawing42.xml" ContentType="application/vnd.openxmlformats-officedocument.drawing+xml"/>
  <Override PartName="/xl/drawings/drawing113.xml" ContentType="application/vnd.openxmlformats-officedocument.drawing+xml"/>
  <Override PartName="/xl/drawings/drawing124.xml" ContentType="application/vnd.openxmlformats-officedocument.drawing+xml"/>
  <Override PartName="/xl/drawings/drawing160.xml" ContentType="application/vnd.openxmlformats-officedocument.drawing+xml"/>
  <Override PartName="/xl/drawings/drawing171.xml" ContentType="application/vnd.openxmlformats-officedocument.drawing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charts/chart16.xml" ContentType="application/vnd.openxmlformats-officedocument.drawingml.chart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drawings/drawing102.xml" ContentType="application/vnd.openxmlformats-officedocument.drawing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charts/chart9.xml" ContentType="application/vnd.openxmlformats-officedocument.drawingml.char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drawings/drawing69.xml" ContentType="application/vnd.openxmlformats-officedocument.drawing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58.xml" ContentType="application/vnd.openxmlformats-officedocument.drawing+xml"/>
  <Override PartName="/xl/drawings/drawing129.xml" ContentType="application/vnd.openxmlformats-officedocument.drawing+xml"/>
  <Override PartName="/xl/drawings/drawing176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drawings/drawing36.xml" ContentType="application/vnd.openxmlformats-officedocument.drawing+xml"/>
  <Override PartName="/xl/drawings/drawing47.xml" ContentType="application/vnd.openxmlformats-officedocument.drawing+xml"/>
  <Override PartName="/xl/drawings/drawing83.xml" ContentType="application/vnd.openxmlformats-officedocument.drawing+xml"/>
  <Override PartName="/xl/drawings/drawing94.xml" ContentType="application/vnd.openxmlformats-officedocument.drawing+xml"/>
  <Override PartName="/xl/drawings/drawing118.xml" ContentType="application/vnd.openxmlformats-officedocument.drawing+xml"/>
  <Override PartName="/xl/drawings/drawing165.xml" ContentType="application/vnd.openxmlformats-officedocument.drawing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charts/chart1.xml" ContentType="application/vnd.openxmlformats-officedocument.drawingml.chart+xml"/>
  <Override PartName="/xl/drawings/drawing25.xml" ContentType="application/vnd.openxmlformats-officedocument.drawing+xml"/>
  <Override PartName="/xl/drawings/drawing72.xml" ContentType="application/vnd.openxmlformats-officedocument.drawing+xml"/>
  <Override PartName="/xl/drawings/drawing107.xml" ContentType="application/vnd.openxmlformats-officedocument.drawing+xml"/>
  <Override PartName="/xl/drawings/drawing143.xml" ContentType="application/vnd.openxmlformats-officedocument.drawing+xml"/>
  <Override PartName="/xl/drawings/drawing154.xml" ContentType="application/vnd.openxmlformats-officedocument.drawing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drawings/drawing14.xml" ContentType="application/vnd.openxmlformats-officedocument.drawing+xml"/>
  <Override PartName="/xl/drawings/drawing61.xml" ContentType="application/vnd.openxmlformats-officedocument.drawing+xml"/>
  <Override PartName="/xl/drawings/drawing132.xml" ContentType="application/vnd.openxmlformats-officedocument.drawing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drawings/drawing50.xml" ContentType="application/vnd.openxmlformats-officedocument.drawing+xml"/>
  <Override PartName="/xl/drawings/drawing121.xml" ContentType="application/vnd.openxmlformats-officedocument.drawing+xml"/>
  <Override PartName="/xl/calcChain.xml" ContentType="application/vnd.openxmlformats-officedocument.spreadsheetml.calcChain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charts/chart13.xml" ContentType="application/vnd.openxmlformats-officedocument.drawingml.chart+xml"/>
  <Override PartName="/xl/charts/chart24.xml" ContentType="application/vnd.openxmlformats-officedocument.drawingml.chart+xml"/>
  <Override PartName="/xl/drawings/drawing110.xml" ContentType="application/vnd.openxmlformats-officedocument.drawing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drawings/drawing99.xml" ContentType="application/vnd.openxmlformats-officedocument.drawing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charts/chart6.xml" ContentType="application/vnd.openxmlformats-officedocument.drawingml.chart+xml"/>
  <Override PartName="/xl/drawings/drawing88.xml" ContentType="application/vnd.openxmlformats-officedocument.drawing+xml"/>
  <Override PartName="/xl/drawings/drawing159.xml" ContentType="application/vnd.openxmlformats-officedocument.drawing+xml"/>
  <Override PartName="/xl/worksheets/sheet51.xml" ContentType="application/vnd.openxmlformats-officedocument.spreadsheetml.worksheet+xml"/>
  <Override PartName="/xl/drawings/drawing19.xml" ContentType="application/vnd.openxmlformats-officedocument.drawing+xml"/>
  <Override PartName="/xl/drawings/drawing66.xml" ContentType="application/vnd.openxmlformats-officedocument.drawing+xml"/>
  <Override PartName="/xl/drawings/drawing77.xml" ContentType="application/vnd.openxmlformats-officedocument.drawing+xml"/>
  <Override PartName="/xl/drawings/drawing148.xml" ContentType="application/vnd.openxmlformats-officedocument.drawing+xml"/>
  <Override PartName="/xl/worksheets/sheet40.xml" ContentType="application/vnd.openxmlformats-officedocument.spreadsheetml.worksheet+xml"/>
  <Override PartName="/xl/worksheets/sheet177.xml" ContentType="application/vnd.openxmlformats-officedocument.spreadsheetml.worksheet+xml"/>
  <Override PartName="/xl/drawings/drawing4.xml" ContentType="application/vnd.openxmlformats-officedocument.drawing+xml"/>
  <Override PartName="/xl/drawings/drawing55.xml" ContentType="application/vnd.openxmlformats-officedocument.drawing+xml"/>
  <Override PartName="/xl/drawings/drawing137.xml" ContentType="application/vnd.openxmlformats-officedocument.drawing+xml"/>
  <Override PartName="/xl/drawings/drawing184.xml" ContentType="application/vnd.openxmlformats-officedocument.drawing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66.xml" ContentType="application/vnd.openxmlformats-officedocument.spreadsheetml.worksheet+xml"/>
  <Override PartName="/xl/drawings/drawing44.xml" ContentType="application/vnd.openxmlformats-officedocument.drawing+xml"/>
  <Override PartName="/xl/drawings/drawing91.xml" ContentType="application/vnd.openxmlformats-officedocument.drawing+xml"/>
  <Override PartName="/xl/drawings/drawing115.xml" ContentType="application/vnd.openxmlformats-officedocument.drawing+xml"/>
  <Override PartName="/xl/drawings/drawing126.xml" ContentType="application/vnd.openxmlformats-officedocument.drawing+xml"/>
  <Override PartName="/xl/drawings/drawing162.xml" ContentType="application/vnd.openxmlformats-officedocument.drawing+xml"/>
  <Override PartName="/xl/drawings/drawing173.xml" ContentType="application/vnd.openxmlformats-officedocument.drawing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55.xml" ContentType="application/vnd.openxmlformats-officedocument.spreadsheetml.worksheet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80.xml" ContentType="application/vnd.openxmlformats-officedocument.drawing+xml"/>
  <Override PartName="/xl/drawings/drawing104.xml" ContentType="application/vnd.openxmlformats-officedocument.drawing+xml"/>
  <Override PartName="/xl/drawings/drawing151.xml" ContentType="application/vnd.openxmlformats-officedocument.drawing+xml"/>
  <Override PartName="/xl/worksheets/sheet78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80.xml" ContentType="application/vnd.openxmlformats-officedocument.spreadsheetml.worksheet+xml"/>
  <Override PartName="/xl/drawings/drawing11.xml" ContentType="application/vnd.openxmlformats-officedocument.drawing+xml"/>
  <Override PartName="/xl/drawings/drawing140.xml" ContentType="application/vnd.openxmlformats-officedocument.drawing+xml"/>
  <Override PartName="/xl/worksheets/sheet67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charts/chart21.xml" ContentType="application/vnd.openxmlformats-officedocument.drawingml.chart+xml"/>
  <Override PartName="/xl/worksheets/sheet34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78.xml" ContentType="application/vnd.openxmlformats-officedocument.drawing+xml"/>
  <Override PartName="/xl/worksheets/sheet23.xml" ContentType="application/vnd.openxmlformats-officedocument.spreadsheetml.worksheet+xml"/>
  <Override PartName="/xl/worksheets/sheet70.xml" ContentType="application/vnd.openxmlformats-officedocument.spreadsheetml.worksheet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drawings/drawing85.xml" ContentType="application/vnd.openxmlformats-officedocument.drawing+xml"/>
  <Override PartName="/xl/drawings/drawing96.xml" ContentType="application/vnd.openxmlformats-officedocument.drawing+xml"/>
  <Override PartName="/xl/drawings/drawing167.xml" ContentType="application/vnd.openxmlformats-officedocument.drawing+xml"/>
  <Override PartName="/xl/worksheets/sheet12.xml" ContentType="application/vnd.openxmlformats-officedocument.spreadsheetml.worksheet+xml"/>
  <Override PartName="/xl/worksheets/sheet149.xml" ContentType="application/vnd.openxmlformats-officedocument.spreadsheetml.worksheet+xml"/>
  <Override PartName="/xl/charts/chart3.xml" ContentType="application/vnd.openxmlformats-officedocument.drawingml.chart+xml"/>
  <Override PartName="/xl/drawings/drawing27.xml" ContentType="application/vnd.openxmlformats-officedocument.drawing+xml"/>
  <Override PartName="/xl/drawings/drawing74.xml" ContentType="application/vnd.openxmlformats-officedocument.drawing+xml"/>
  <Override PartName="/xl/drawings/drawing109.xml" ContentType="application/vnd.openxmlformats-officedocument.drawing+xml"/>
  <Override PartName="/xl/drawings/drawing156.xml" ContentType="application/vnd.openxmlformats-officedocument.drawing+xml"/>
  <Override PartName="/xl/worksheets/sheet138.xml" ContentType="application/vnd.openxmlformats-officedocument.spreadsheetml.worksheet+xml"/>
  <Override PartName="/xl/worksheets/sheet185.xml" ContentType="application/vnd.openxmlformats-officedocument.spreadsheetml.worksheet+xml"/>
  <Override PartName="/xl/drawings/drawing16.xml" ContentType="application/vnd.openxmlformats-officedocument.drawing+xml"/>
  <Override PartName="/xl/drawings/drawing63.xml" ContentType="application/vnd.openxmlformats-officedocument.drawing+xml"/>
  <Override PartName="/xl/drawings/drawing134.xml" ContentType="application/vnd.openxmlformats-officedocument.drawing+xml"/>
  <Override PartName="/xl/drawings/drawing145.xml" ContentType="application/vnd.openxmlformats-officedocument.drawing+xml"/>
  <Override PartName="/xl/drawings/drawing181.xml" ContentType="application/vnd.openxmlformats-officedocument.drawing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74.xml" ContentType="application/vnd.openxmlformats-officedocument.spreadsheetml.worksheet+xml"/>
  <Override PartName="/xl/drawings/drawing1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drawings/drawing123.xml" ContentType="application/vnd.openxmlformats-officedocument.drawing+xml"/>
  <Override PartName="/xl/drawings/drawing170.xml" ContentType="application/vnd.openxmlformats-officedocument.drawing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drawings/drawing30.xml" ContentType="application/vnd.openxmlformats-officedocument.drawing+xml"/>
  <Override PartName="/xl/drawings/drawing112.xml" ContentType="application/vnd.openxmlformats-officedocument.drawing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41.xml" ContentType="application/vnd.openxmlformats-officedocument.spreadsheetml.worksheet+xml"/>
  <Override PartName="/xl/charts/chart15.xml" ContentType="application/vnd.openxmlformats-officedocument.drawingml.chart+xml"/>
  <Override PartName="/xl/drawings/drawing101.xml" ContentType="application/vnd.openxmlformats-officedocument.drawing+xml"/>
  <Override PartName="/xl/worksheets/sheet17.xml" ContentType="application/vnd.openxmlformats-officedocument.spreadsheetml.worksheet+xml"/>
  <Override PartName="/xl/worksheets/sheet64.xml" ContentType="application/vnd.openxmlformats-officedocument.spreadsheetml.worksheet+xml"/>
  <Override PartName="/xl/worksheets/sheet130.xml" ContentType="application/vnd.openxmlformats-officedocument.spreadsheetml.worksheet+xml"/>
  <Override PartName="/xl/charts/chart8.xml" ContentType="application/vnd.openxmlformats-officedocument.drawingml.chart+xml"/>
  <Override PartName="/xl/worksheets/sheet53.xml" ContentType="application/vnd.openxmlformats-officedocument.spreadsheetml.worksheet+xml"/>
  <Override PartName="/xl/drawings/drawing68.xml" ContentType="application/vnd.openxmlformats-officedocument.drawing+xml"/>
  <Override PartName="/xl/drawings/drawing79.xml" ContentType="application/vnd.openxmlformats-officedocument.drawing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drawings/drawing6.xml" ContentType="application/vnd.openxmlformats-officedocument.drawing+xml"/>
  <Override PartName="/xl/drawings/drawing57.xml" ContentType="application/vnd.openxmlformats-officedocument.drawing+xml"/>
  <Override PartName="/xl/drawings/drawing139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drawings/drawing46.xml" ContentType="application/vnd.openxmlformats-officedocument.drawing+xml"/>
  <Override PartName="/xl/drawings/drawing93.xml" ContentType="application/vnd.openxmlformats-officedocument.drawing+xml"/>
  <Override PartName="/xl/drawings/drawing117.xml" ContentType="application/vnd.openxmlformats-officedocument.drawing+xml"/>
  <Override PartName="/xl/drawings/drawing128.xml" ContentType="application/vnd.openxmlformats-officedocument.drawing+xml"/>
  <Override PartName="/xl/drawings/drawing164.xml" ContentType="application/vnd.openxmlformats-officedocument.drawing+xml"/>
  <Override PartName="/xl/drawings/drawing175.xml" ContentType="application/vnd.openxmlformats-officedocument.drawing+xml"/>
  <Override PartName="/xl/worksheets/sheet157.xml" ContentType="application/vnd.openxmlformats-officedocument.spreadsheetml.worksheet+xml"/>
  <Override PartName="/xl/drawings/drawing35.xml" ContentType="application/vnd.openxmlformats-officedocument.drawing+xml"/>
  <Override PartName="/xl/drawings/drawing82.xml" ContentType="application/vnd.openxmlformats-officedocument.drawing+xml"/>
  <Override PartName="/xl/drawings/drawing106.xml" ContentType="application/vnd.openxmlformats-officedocument.drawing+xml"/>
  <Override PartName="/xl/drawings/drawing153.xml" ContentType="application/vnd.openxmlformats-officedocument.drawing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60.xml" ContentType="application/vnd.openxmlformats-officedocument.drawing+xml"/>
  <Override PartName="/xl/drawings/drawing71.xml" ContentType="application/vnd.openxmlformats-officedocument.drawing+xml"/>
  <Override PartName="/xl/drawings/drawing142.xml" ContentType="application/vnd.openxmlformats-officedocument.drawing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drawings/drawing120.xml" ContentType="application/vnd.openxmlformats-officedocument.drawing+xml"/>
  <Override PartName="/xl/drawings/drawing131.xml" ContentType="application/vnd.openxmlformats-officedocument.drawing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charts/chart12.xml" ContentType="application/vnd.openxmlformats-officedocument.drawingml.char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Default Extension="bin" ContentType="application/vnd.openxmlformats-officedocument.spreadsheetml.printerSettings"/>
  <Override PartName="/xl/drawings/drawing87.xml" ContentType="application/vnd.openxmlformats-officedocument.drawing+xml"/>
  <Override PartName="/xl/drawings/drawing98.xml" ContentType="application/vnd.openxmlformats-officedocument.drawing+xml"/>
  <Override PartName="/xl/drawings/drawing169.xml" ContentType="application/vnd.openxmlformats-officedocument.drawing+xml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charts/chart5.xml" ContentType="application/vnd.openxmlformats-officedocument.drawingml.chart+xml"/>
  <Override PartName="/xl/drawings/drawing29.xml" ContentType="application/vnd.openxmlformats-officedocument.drawing+xml"/>
  <Override PartName="/xl/drawings/drawing76.xml" ContentType="application/vnd.openxmlformats-officedocument.drawing+xml"/>
  <Override PartName="/xl/drawings/drawing158.xml" ContentType="application/vnd.openxmlformats-officedocument.drawing+xml"/>
  <Override PartName="/xl/drawings/drawing18.xml" ContentType="application/vnd.openxmlformats-officedocument.drawing+xml"/>
  <Override PartName="/xl/drawings/drawing65.xml" ContentType="application/vnd.openxmlformats-officedocument.drawing+xml"/>
  <Override PartName="/xl/drawings/drawing136.xml" ContentType="application/vnd.openxmlformats-officedocument.drawing+xml"/>
  <Override PartName="/xl/drawings/drawing147.xml" ContentType="application/vnd.openxmlformats-officedocument.drawing+xml"/>
  <Override PartName="/xl/drawings/drawing183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drawings/drawing3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+xml"/>
  <Override PartName="/xl/drawings/drawing90.xml" ContentType="application/vnd.openxmlformats-officedocument.drawing+xml"/>
  <Override PartName="/xl/drawings/drawing125.xml" ContentType="application/vnd.openxmlformats-officedocument.drawing+xml"/>
  <Override PartName="/xl/drawings/drawing172.xml" ContentType="application/vnd.openxmlformats-officedocument.drawing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drawings/drawing32.xml" ContentType="application/vnd.openxmlformats-officedocument.drawing+xml"/>
  <Override PartName="/xl/drawings/drawing114.xml" ContentType="application/vnd.openxmlformats-officedocument.drawing+xml"/>
  <Override PartName="/xl/drawings/drawing161.xml" ContentType="application/vnd.openxmlformats-officedocument.drawing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Default Extension="vml" ContentType="application/vnd.openxmlformats-officedocument.vmlDrawing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drawings/drawing103.xml" ContentType="application/vnd.openxmlformats-officedocument.drawing+xml"/>
  <Override PartName="/xl/drawings/drawing150.xml" ContentType="application/vnd.openxmlformats-officedocument.drawing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drawings/drawing10.xml" ContentType="application/vnd.openxmlformats-officedocument.drawing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charts/chart20.xml" ContentType="application/vnd.openxmlformats-officedocument.drawingml.chart+xml"/>
  <Override PartName="/xl/drawings/drawing59.xml" ContentType="application/vnd.openxmlformats-officedocument.drawing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48.xml" ContentType="application/vnd.openxmlformats-officedocument.drawing+xml"/>
  <Override PartName="/xl/drawings/drawing95.xml" ContentType="application/vnd.openxmlformats-officedocument.drawing+xml"/>
  <Override PartName="/xl/drawings/drawing119.xml" ContentType="application/vnd.openxmlformats-officedocument.drawing+xml"/>
  <Override PartName="/xl/drawings/drawing166.xml" ContentType="application/vnd.openxmlformats-officedocument.drawing+xml"/>
  <Override PartName="/xl/drawings/drawing177.xml" ContentType="application/vnd.openxmlformats-officedocument.drawing+xml"/>
  <Override PartName="/xl/worksheets/sheet11.xml" ContentType="application/vnd.openxmlformats-officedocument.spreadsheetml.worksheet+xml"/>
  <Override PartName="/xl/worksheets/sheet159.xml" ContentType="application/vnd.openxmlformats-officedocument.spreadsheetml.worksheet+xml"/>
  <Override PartName="/xl/charts/chart2.xml" ContentType="application/vnd.openxmlformats-officedocument.drawingml.chart+xml"/>
  <Override PartName="/xl/drawings/drawing37.xml" ContentType="application/vnd.openxmlformats-officedocument.drawing+xml"/>
  <Override PartName="/xl/drawings/drawing84.xml" ContentType="application/vnd.openxmlformats-officedocument.drawing+xml"/>
  <Override PartName="/xl/drawings/drawing108.xml" ContentType="application/vnd.openxmlformats-officedocument.drawing+xml"/>
  <Override PartName="/xl/drawings/drawing155.xml" ContentType="application/vnd.openxmlformats-officedocument.drawing+xml"/>
  <Default Extension="rels" ContentType="application/vnd.openxmlformats-package.relationships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84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62.xml" ContentType="application/vnd.openxmlformats-officedocument.drawing+xml"/>
  <Override PartName="/xl/drawings/drawing73.xml" ContentType="application/vnd.openxmlformats-officedocument.drawing+xml"/>
  <Override PartName="/xl/drawings/drawing144.xml" ContentType="application/vnd.openxmlformats-officedocument.drawing+xml"/>
  <Override PartName="/xl/worksheets/sheet126.xml" ContentType="application/vnd.openxmlformats-officedocument.spreadsheetml.worksheet+xml"/>
  <Override PartName="/xl/worksheets/sheet173.xml" ContentType="application/vnd.openxmlformats-officedocument.spreadsheetml.worksheet+xml"/>
  <Override PartName="/xl/drawings/drawing51.xml" ContentType="application/vnd.openxmlformats-officedocument.drawing+xml"/>
  <Override PartName="/xl/drawings/drawing133.xml" ContentType="application/vnd.openxmlformats-officedocument.drawing+xml"/>
  <Override PartName="/xl/drawings/drawing180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62.xml" ContentType="application/vnd.openxmlformats-officedocument.spreadsheetml.worksheet+xml"/>
  <Override PartName="/xl/drawings/drawing40.xml" ContentType="application/vnd.openxmlformats-officedocument.drawing+xml"/>
  <Override PartName="/xl/drawings/drawing111.xml" ContentType="application/vnd.openxmlformats-officedocument.drawing+xml"/>
  <Override PartName="/xl/drawings/drawing122.xml" ContentType="application/vnd.openxmlformats-officedocument.drawing+xml"/>
  <Override PartName="/xl/worksheets/sheet38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51.xml" ContentType="application/vnd.openxmlformats-officedocument.spreadsheetml.worksheet+xml"/>
  <Override PartName="/xl/charts/chart14.xml" ContentType="application/vnd.openxmlformats-officedocument.drawingml.chart+xml"/>
  <Override PartName="/xl/drawings/drawing100.xml" ContentType="application/vnd.openxmlformats-officedocument.drawing+xml"/>
  <Override PartName="/xl/worksheets/sheet27.xml" ContentType="application/vnd.openxmlformats-officedocument.spreadsheetml.worksheet+xml"/>
  <Override PartName="/xl/worksheets/sheet74.xml" ContentType="application/vnd.openxmlformats-officedocument.spreadsheetml.worksheet+xml"/>
  <Override PartName="/xl/worksheets/sheet140.xml" ContentType="application/vnd.openxmlformats-officedocument.spreadsheetml.worksheet+xml"/>
  <Override PartName="/xl/drawings/drawing89.xml" ContentType="application/vnd.openxmlformats-officedocument.drawing+xml"/>
  <Override PartName="/xl/worksheets/sheet16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charts/chart7.xml" ContentType="application/vnd.openxmlformats-officedocument.drawingml.chart+xml"/>
  <Override PartName="/xl/drawings/drawing78.xml" ContentType="application/vnd.openxmlformats-officedocument.drawing+xml"/>
  <Override PartName="/xl/worksheets/sheet41.xml" ContentType="application/vnd.openxmlformats-officedocument.spreadsheetml.worksheet+xml"/>
  <Override PartName="/xl/drawings/drawing67.xml" ContentType="application/vnd.openxmlformats-officedocument.drawing+xml"/>
  <Override PartName="/xl/drawings/drawing138.xml" ContentType="application/vnd.openxmlformats-officedocument.drawing+xml"/>
  <Override PartName="/xl/drawings/drawing149.xml" ContentType="application/vnd.openxmlformats-officedocument.drawing+xml"/>
  <Override PartName="/xl/drawings/drawing185.xml" ContentType="application/vnd.openxmlformats-officedocument.drawing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worksheets/sheet178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45.xml" ContentType="application/vnd.openxmlformats-officedocument.drawing+xml"/>
  <Override PartName="/xl/drawings/drawing56.xml" ContentType="application/vnd.openxmlformats-officedocument.drawing+xml"/>
  <Override PartName="/xl/drawings/drawing92.xml" ContentType="application/vnd.openxmlformats-officedocument.drawing+xml"/>
  <Override PartName="/xl/drawings/drawing127.xml" ContentType="application/vnd.openxmlformats-officedocument.drawing+xml"/>
  <Override PartName="/xl/drawings/drawing174.xml" ContentType="application/vnd.openxmlformats-officedocument.drawing+xml"/>
  <Override PartName="/xl/worksheets/sheet109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drawings/drawing34.xml" ContentType="application/vnd.openxmlformats-officedocument.drawing+xml"/>
  <Override PartName="/xl/drawings/drawing81.xml" ContentType="application/vnd.openxmlformats-officedocument.drawing+xml"/>
  <Override PartName="/xl/drawings/drawing116.xml" ContentType="application/vnd.openxmlformats-officedocument.drawing+xml"/>
  <Override PartName="/xl/drawings/drawing163.xml" ContentType="application/vnd.openxmlformats-officedocument.drawing+xml"/>
  <Override PartName="/xl/worksheets/sheet145.xml" ContentType="application/vnd.openxmlformats-officedocument.spreadsheetml.worksheet+xml"/>
  <Override PartName="/xl/charts/chart19.xml" ContentType="application/vnd.openxmlformats-officedocument.drawingml.chart+xml"/>
  <Override PartName="/xl/drawings/drawing23.xml" ContentType="application/vnd.openxmlformats-officedocument.drawing+xml"/>
  <Override PartName="/xl/drawings/drawing70.xml" ContentType="application/vnd.openxmlformats-officedocument.drawing+xml"/>
  <Override PartName="/xl/drawings/drawing105.xml" ContentType="application/vnd.openxmlformats-officedocument.drawing+xml"/>
  <Override PartName="/xl/drawings/drawing141.xml" ContentType="application/vnd.openxmlformats-officedocument.drawing+xml"/>
  <Override PartName="/xl/drawings/drawing152.xml" ContentType="application/vnd.openxmlformats-officedocument.drawing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81.xml" ContentType="application/vnd.openxmlformats-officedocument.spreadsheetml.worksheet+xml"/>
  <Override PartName="/xl/drawings/drawing12.xml" ContentType="application/vnd.openxmlformats-officedocument.drawing+xml"/>
  <Override PartName="/xl/drawings/drawing130.xml" ContentType="application/vnd.openxmlformats-officedocument.drawing+xml"/>
  <Override PartName="/xl/worksheets/sheet57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70.xml" ContentType="application/vnd.openxmlformats-officedocument.spreadsheetml.worksheet+xml"/>
  <Override PartName="/xl/worksheets/sheet46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worksheets/sheet24.xml" ContentType="application/vnd.openxmlformats-officedocument.spreadsheetml.worksheet+xml"/>
  <Override PartName="/xl/worksheets/sheet71.xml" ContentType="application/vnd.openxmlformats-officedocument.spreadsheetml.worksheet+xml"/>
  <Override PartName="/xl/drawings/drawing97.xml" ContentType="application/vnd.openxmlformats-officedocument.drawing+xml"/>
  <Override PartName="/xl/drawings/drawing179.xml" ContentType="application/vnd.openxmlformats-officedocument.drawing+xml"/>
  <Override PartName="/xl/drawings/drawing157.xml" ContentType="application/vnd.openxmlformats-officedocument.drawing+xml"/>
  <Override PartName="/xl/worksheets/sheet139.xml" ContentType="application/vnd.openxmlformats-officedocument.spreadsheetml.worksheet+xml"/>
  <Override PartName="/xl/drawings/drawing28.xml" ContentType="application/vnd.openxmlformats-officedocument.drawing+xml"/>
  <Override PartName="/xl/drawings/drawing75.xml" ContentType="application/vnd.openxmlformats-officedocument.drawing+xml"/>
  <Override PartName="/xl/worksheets/sheet186.xml" ContentType="application/vnd.openxmlformats-officedocument.spreadsheetml.worksheet+xml"/>
  <Override PartName="/xl/drawings/drawing2.xml" ContentType="application/vnd.openxmlformats-officedocument.drawing+xml"/>
  <Override PartName="/xl/drawings/drawing53.xml" ContentType="application/vnd.openxmlformats-officedocument.drawing+xml"/>
  <Override PartName="/xl/drawings/drawing135.xml" ContentType="application/vnd.openxmlformats-officedocument.drawing+xml"/>
  <Override PartName="/xl/drawings/drawing18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240" yWindow="15" windowWidth="18795" windowHeight="12015" tabRatio="747"/>
  </bookViews>
  <sheets>
    <sheet name="M" sheetId="1" r:id="rId1"/>
    <sheet name="SG" sheetId="187" r:id="rId2"/>
    <sheet name="SV" sheetId="188" r:id="rId3"/>
    <sheet name="1.1" sheetId="3" r:id="rId4"/>
    <sheet name="1.2" sheetId="4" r:id="rId5"/>
    <sheet name="1.3" sheetId="5" r:id="rId6"/>
    <sheet name="1.4" sheetId="6" r:id="rId7"/>
    <sheet name="1.5" sheetId="8" r:id="rId8"/>
    <sheet name="1.6" sheetId="9" r:id="rId9"/>
    <sheet name="1.7" sheetId="10" r:id="rId10"/>
    <sheet name="1.8.1" sheetId="11" r:id="rId11"/>
    <sheet name="1.8.2" sheetId="12" r:id="rId12"/>
    <sheet name="1.8.3" sheetId="13" r:id="rId13"/>
    <sheet name="1.8.3.1 - 1.8.3.2" sheetId="14" r:id="rId14"/>
    <sheet name="1.8.4.1 - 1.8.4.3" sheetId="15" r:id="rId15"/>
    <sheet name="1.8.5.1-1.8.5.3" sheetId="17" r:id="rId16"/>
    <sheet name="1.9.1" sheetId="18" r:id="rId17"/>
    <sheet name="1.9.1.1" sheetId="19" r:id="rId18"/>
    <sheet name="1.9.1.2" sheetId="20" r:id="rId19"/>
    <sheet name="2.1" sheetId="21" r:id="rId20"/>
    <sheet name="2.1.1" sheetId="22" r:id="rId21"/>
    <sheet name="2.1.2" sheetId="23" r:id="rId22"/>
    <sheet name="2.1.3" sheetId="24" r:id="rId23"/>
    <sheet name="2.1.4" sheetId="25" r:id="rId24"/>
    <sheet name="2.1.5" sheetId="26" r:id="rId25"/>
    <sheet name="2.1.6" sheetId="27" r:id="rId26"/>
    <sheet name="2.1.7" sheetId="28" r:id="rId27"/>
    <sheet name="2.1.8" sheetId="29" r:id="rId28"/>
    <sheet name="2.1.9" sheetId="30" r:id="rId29"/>
    <sheet name="2.1.10" sheetId="31" r:id="rId30"/>
    <sheet name="2.2" sheetId="32" r:id="rId31"/>
    <sheet name="2.3" sheetId="33" r:id="rId32"/>
    <sheet name="2.4.1" sheetId="34" r:id="rId33"/>
    <sheet name="2.4.1.1" sheetId="35" r:id="rId34"/>
    <sheet name="2.4.1.2" sheetId="36" r:id="rId35"/>
    <sheet name="2.4.2" sheetId="37" r:id="rId36"/>
    <sheet name="2.4.2.1" sheetId="38" r:id="rId37"/>
    <sheet name="2.4.2.2" sheetId="39" r:id="rId38"/>
    <sheet name="2.4.2.3" sheetId="40" r:id="rId39"/>
    <sheet name="2.4.3" sheetId="41" r:id="rId40"/>
    <sheet name="2.4.4" sheetId="42" r:id="rId41"/>
    <sheet name="2.4.4.1" sheetId="43" r:id="rId42"/>
    <sheet name="2.4.4.2" sheetId="44" r:id="rId43"/>
    <sheet name="2.4.4.3" sheetId="45" r:id="rId44"/>
    <sheet name="2.4.5" sheetId="46" r:id="rId45"/>
    <sheet name="2.4.5.1" sheetId="47" r:id="rId46"/>
    <sheet name="2.4.5.2" sheetId="48" r:id="rId47"/>
    <sheet name="2.4.6" sheetId="49" r:id="rId48"/>
    <sheet name="2.4.6.1" sheetId="50" r:id="rId49"/>
    <sheet name="2.4.6.2" sheetId="51" r:id="rId50"/>
    <sheet name="2.4.6.3" sheetId="52" r:id="rId51"/>
    <sheet name="2.4.6.4" sheetId="53" r:id="rId52"/>
    <sheet name="2.4.7" sheetId="54" r:id="rId53"/>
    <sheet name="2.4.8" sheetId="55" r:id="rId54"/>
    <sheet name="2.4.8.1" sheetId="56" r:id="rId55"/>
    <sheet name="2.4.8.2" sheetId="57" r:id="rId56"/>
    <sheet name="2.4.8.3" sheetId="58" r:id="rId57"/>
    <sheet name="2.4.9" sheetId="59" r:id="rId58"/>
    <sheet name="2.4.10" sheetId="60" r:id="rId59"/>
    <sheet name="2.4.10.1" sheetId="61" r:id="rId60"/>
    <sheet name="2.4.10.2" sheetId="62" r:id="rId61"/>
    <sheet name="2.4.10.3" sheetId="63" r:id="rId62"/>
    <sheet name="2.4.10.4" sheetId="64" r:id="rId63"/>
    <sheet name="2.4.10.5" sheetId="65" r:id="rId64"/>
    <sheet name="2.5" sheetId="66" r:id="rId65"/>
    <sheet name="2.6" sheetId="67" r:id="rId66"/>
    <sheet name="2.7.1" sheetId="68" r:id="rId67"/>
    <sheet name="2.7.2" sheetId="69" r:id="rId68"/>
    <sheet name="2.7.3" sheetId="70" r:id="rId69"/>
    <sheet name="2.7.4" sheetId="71" r:id="rId70"/>
    <sheet name="2.7.5" sheetId="72" r:id="rId71"/>
    <sheet name="2.7.6" sheetId="73" r:id="rId72"/>
    <sheet name="2.7.7" sheetId="74" r:id="rId73"/>
    <sheet name="2.7.8" sheetId="75" r:id="rId74"/>
    <sheet name="2.7.9" sheetId="76" r:id="rId75"/>
    <sheet name="2.7.10" sheetId="77" r:id="rId76"/>
    <sheet name="2.8.1" sheetId="78" r:id="rId77"/>
    <sheet name="2.8.1.1" sheetId="79" r:id="rId78"/>
    <sheet name="2.8.1.2" sheetId="80" r:id="rId79"/>
    <sheet name="2.8.1.3" sheetId="81" r:id="rId80"/>
    <sheet name="2.8.1.4" sheetId="82" r:id="rId81"/>
    <sheet name="2.8.1.5" sheetId="83" r:id="rId82"/>
    <sheet name="2.8.1.6" sheetId="84" r:id="rId83"/>
    <sheet name="2.8.1.7" sheetId="85" r:id="rId84"/>
    <sheet name="2.8.1.8" sheetId="86" r:id="rId85"/>
    <sheet name="2.8.1.9" sheetId="87" r:id="rId86"/>
    <sheet name="2.8.1.10" sheetId="88" r:id="rId87"/>
    <sheet name="2.8.2" sheetId="89" r:id="rId88"/>
    <sheet name="2.8.2.1" sheetId="90" r:id="rId89"/>
    <sheet name="2.8.2.2" sheetId="91" r:id="rId90"/>
    <sheet name="2.8.2.3" sheetId="92" r:id="rId91"/>
    <sheet name="2.8.2.4" sheetId="93" r:id="rId92"/>
    <sheet name="2.8.2.5" sheetId="94" r:id="rId93"/>
    <sheet name="2.8.2.6" sheetId="95" r:id="rId94"/>
    <sheet name="2.8.2.7" sheetId="96" r:id="rId95"/>
    <sheet name="2.8.2.8" sheetId="97" r:id="rId96"/>
    <sheet name="2.8.2.9" sheetId="98" r:id="rId97"/>
    <sheet name="2.8.2.10" sheetId="99" r:id="rId98"/>
    <sheet name="2.8.3" sheetId="100" r:id="rId99"/>
    <sheet name="2.8.3.1" sheetId="101" r:id="rId100"/>
    <sheet name="2.8.3.2" sheetId="102" r:id="rId101"/>
    <sheet name="2.8.3.3" sheetId="103" r:id="rId102"/>
    <sheet name="2.8.3.4" sheetId="104" r:id="rId103"/>
    <sheet name="2.8.3.5" sheetId="105" r:id="rId104"/>
    <sheet name="2.8.3.6" sheetId="106" r:id="rId105"/>
    <sheet name="2.8.3.7" sheetId="107" r:id="rId106"/>
    <sheet name="2.8.3.8" sheetId="108" r:id="rId107"/>
    <sheet name="2.8.3.9" sheetId="109" r:id="rId108"/>
    <sheet name="2.8.3.10" sheetId="110" r:id="rId109"/>
    <sheet name="3.1" sheetId="111" r:id="rId110"/>
    <sheet name="3.1.1" sheetId="112" r:id="rId111"/>
    <sheet name="3.1.2" sheetId="113" r:id="rId112"/>
    <sheet name="3.1.3" sheetId="114" r:id="rId113"/>
    <sheet name="3.1.4" sheetId="115" r:id="rId114"/>
    <sheet name="3.1.5" sheetId="116" r:id="rId115"/>
    <sheet name="3.1.6" sheetId="117" r:id="rId116"/>
    <sheet name="3.2" sheetId="118" r:id="rId117"/>
    <sheet name="3.3" sheetId="119" r:id="rId118"/>
    <sheet name="3.4.1" sheetId="120" r:id="rId119"/>
    <sheet name="3.4.1.1" sheetId="121" r:id="rId120"/>
    <sheet name="3.4.1.2" sheetId="122" r:id="rId121"/>
    <sheet name="3.4.1.3" sheetId="123" r:id="rId122"/>
    <sheet name="3.4.1.4" sheetId="124" r:id="rId123"/>
    <sheet name="3.4.1.5" sheetId="125" r:id="rId124"/>
    <sheet name="3.4.1.6" sheetId="126" r:id="rId125"/>
    <sheet name="3.4.1.7" sheetId="127" r:id="rId126"/>
    <sheet name="3.4.1.8" sheetId="128" r:id="rId127"/>
    <sheet name="3.4.1.9" sheetId="129" r:id="rId128"/>
    <sheet name="3.4.1.10" sheetId="130" r:id="rId129"/>
    <sheet name="3.4.1.11" sheetId="131" r:id="rId130"/>
    <sheet name="3.4.1.12" sheetId="132" r:id="rId131"/>
    <sheet name="3.4.1.13" sheetId="133" r:id="rId132"/>
    <sheet name="3.4.1.14" sheetId="134" r:id="rId133"/>
    <sheet name="3.4.2" sheetId="135" r:id="rId134"/>
    <sheet name="3.4.2.1" sheetId="136" r:id="rId135"/>
    <sheet name="3.4.2.2" sheetId="137" r:id="rId136"/>
    <sheet name="3.4.2.3" sheetId="138" r:id="rId137"/>
    <sheet name="3.4.2.4" sheetId="139" r:id="rId138"/>
    <sheet name="3.4.2.5" sheetId="140" r:id="rId139"/>
    <sheet name="3.4.2.6" sheetId="141" r:id="rId140"/>
    <sheet name="3.4.2.7" sheetId="142" r:id="rId141"/>
    <sheet name="3.4.2.8" sheetId="143" r:id="rId142"/>
    <sheet name="3.4.2.9" sheetId="144" r:id="rId143"/>
    <sheet name="3.4.2.10" sheetId="145" r:id="rId144"/>
    <sheet name="3.4.2.11" sheetId="146" r:id="rId145"/>
    <sheet name="3.4.2.12" sheetId="147" r:id="rId146"/>
    <sheet name="3.4.2.13" sheetId="148" r:id="rId147"/>
    <sheet name="3.4.3" sheetId="149" r:id="rId148"/>
    <sheet name="3.4.3.1" sheetId="150" r:id="rId149"/>
    <sheet name="3.4.3.2" sheetId="151" r:id="rId150"/>
    <sheet name="3.4.4" sheetId="152" r:id="rId151"/>
    <sheet name="3.4.4.1" sheetId="153" r:id="rId152"/>
    <sheet name="3.4.4.2" sheetId="154" r:id="rId153"/>
    <sheet name="3.4.4.3" sheetId="155" r:id="rId154"/>
    <sheet name="3.4.5" sheetId="156" r:id="rId155"/>
    <sheet name="3.4.6" sheetId="157" r:id="rId156"/>
    <sheet name="3.5" sheetId="158" r:id="rId157"/>
    <sheet name="3.6" sheetId="159" r:id="rId158"/>
    <sheet name="3.7.1" sheetId="160" r:id="rId159"/>
    <sheet name="3.7.2" sheetId="161" r:id="rId160"/>
    <sheet name="3.7.3" sheetId="162" r:id="rId161"/>
    <sheet name="3.7.4" sheetId="163" r:id="rId162"/>
    <sheet name="3.7.5" sheetId="164" r:id="rId163"/>
    <sheet name="3.7.6" sheetId="165" r:id="rId164"/>
    <sheet name="3.8.1" sheetId="166" r:id="rId165"/>
    <sheet name="3.8.1.1" sheetId="167" r:id="rId166"/>
    <sheet name="3.8.1.2" sheetId="168" r:id="rId167"/>
    <sheet name="3.8.1.3" sheetId="169" r:id="rId168"/>
    <sheet name="3.8.1.4" sheetId="170" r:id="rId169"/>
    <sheet name="3.8.1.5" sheetId="171" r:id="rId170"/>
    <sheet name="3.8.1.6" sheetId="172" r:id="rId171"/>
    <sheet name="3.8.2" sheetId="173" r:id="rId172"/>
    <sheet name="3.8.2.1" sheetId="174" r:id="rId173"/>
    <sheet name="3.8.2.2" sheetId="175" r:id="rId174"/>
    <sheet name="3.8.2.3" sheetId="176" r:id="rId175"/>
    <sheet name="3.8.2.4" sheetId="177" r:id="rId176"/>
    <sheet name="3.8.2.5" sheetId="178" r:id="rId177"/>
    <sheet name="3.8.2.6" sheetId="179" r:id="rId178"/>
    <sheet name="3.8.3" sheetId="180" r:id="rId179"/>
    <sheet name="3.8.3.1" sheetId="181" r:id="rId180"/>
    <sheet name="3.8.3.2" sheetId="182" r:id="rId181"/>
    <sheet name="3.8.3.3" sheetId="183" r:id="rId182"/>
    <sheet name="3.8.3.4" sheetId="184" r:id="rId183"/>
    <sheet name="3.8.3.5" sheetId="185" r:id="rId184"/>
    <sheet name="3.8.3.6" sheetId="186" r:id="rId185"/>
    <sheet name="Verificación" sheetId="189" state="hidden" r:id="rId186"/>
  </sheets>
  <definedNames>
    <definedName name="_xlnm.Print_Area" localSheetId="65">'2.6'!$B$16:$L$47</definedName>
    <definedName name="CLP">M!$C$55</definedName>
    <definedName name="Moneda">M!$C$53</definedName>
    <definedName name="UF">M!$C$54</definedName>
    <definedName name="USD">M!$C$56</definedName>
  </definedNames>
  <calcPr calcId="125725"/>
</workbook>
</file>

<file path=xl/calcChain.xml><?xml version="1.0" encoding="utf-8"?>
<calcChain xmlns="http://schemas.openxmlformats.org/spreadsheetml/2006/main">
  <c r="I67" i="1"/>
  <c r="P19" i="117" l="1"/>
  <c r="Q19"/>
  <c r="R19"/>
  <c r="S19"/>
  <c r="T19"/>
  <c r="U19"/>
  <c r="V19"/>
  <c r="W19"/>
  <c r="X19"/>
  <c r="O19"/>
  <c r="P19" i="116"/>
  <c r="Q19"/>
  <c r="R19"/>
  <c r="S19"/>
  <c r="T19"/>
  <c r="U19"/>
  <c r="V19"/>
  <c r="W19"/>
  <c r="X19"/>
  <c r="O19"/>
  <c r="P19" i="115"/>
  <c r="Q19"/>
  <c r="R19"/>
  <c r="S19"/>
  <c r="T19"/>
  <c r="U19"/>
  <c r="V19"/>
  <c r="W19"/>
  <c r="X19"/>
  <c r="O19"/>
  <c r="P19" i="114"/>
  <c r="Q19"/>
  <c r="R19"/>
  <c r="S19"/>
  <c r="T19"/>
  <c r="U19"/>
  <c r="V19"/>
  <c r="W19"/>
  <c r="X19"/>
  <c r="O19"/>
  <c r="P19" i="113"/>
  <c r="Q19"/>
  <c r="R19"/>
  <c r="S19"/>
  <c r="T19"/>
  <c r="U19"/>
  <c r="V19"/>
  <c r="W19"/>
  <c r="X19"/>
  <c r="O19"/>
  <c r="P19" i="112"/>
  <c r="Q19"/>
  <c r="R19"/>
  <c r="S19"/>
  <c r="T19"/>
  <c r="U19"/>
  <c r="V19"/>
  <c r="W19"/>
  <c r="X19"/>
  <c r="O19"/>
  <c r="O17" i="22"/>
  <c r="O26"/>
  <c r="O19"/>
  <c r="P17" i="31"/>
  <c r="Q17"/>
  <c r="R17"/>
  <c r="S17"/>
  <c r="T17"/>
  <c r="U17"/>
  <c r="V17"/>
  <c r="W17"/>
  <c r="X17"/>
  <c r="O17"/>
  <c r="P19"/>
  <c r="Q19"/>
  <c r="R19"/>
  <c r="S19"/>
  <c r="T19"/>
  <c r="U19"/>
  <c r="V19"/>
  <c r="W19"/>
  <c r="X19"/>
  <c r="O19"/>
  <c r="O17" i="30"/>
  <c r="X17"/>
  <c r="W17"/>
  <c r="V17"/>
  <c r="U17"/>
  <c r="T17"/>
  <c r="S17"/>
  <c r="R17"/>
  <c r="Q17"/>
  <c r="P17"/>
  <c r="P19"/>
  <c r="Q19"/>
  <c r="R19"/>
  <c r="S19"/>
  <c r="T19"/>
  <c r="U19"/>
  <c r="V19"/>
  <c r="W19"/>
  <c r="X19"/>
  <c r="O19"/>
  <c r="P17" i="29"/>
  <c r="Q17"/>
  <c r="R17"/>
  <c r="S17"/>
  <c r="T17"/>
  <c r="U17"/>
  <c r="V17"/>
  <c r="W17"/>
  <c r="X17"/>
  <c r="O17"/>
  <c r="P19"/>
  <c r="Q19"/>
  <c r="R19"/>
  <c r="S19"/>
  <c r="T19"/>
  <c r="U19"/>
  <c r="V19"/>
  <c r="W19"/>
  <c r="X19"/>
  <c r="O19"/>
  <c r="X17" i="28"/>
  <c r="P17"/>
  <c r="Q17"/>
  <c r="R17"/>
  <c r="S17"/>
  <c r="T17"/>
  <c r="U17"/>
  <c r="V17"/>
  <c r="W17"/>
  <c r="O17"/>
  <c r="P19"/>
  <c r="Q19"/>
  <c r="R19"/>
  <c r="S19"/>
  <c r="T19"/>
  <c r="U19"/>
  <c r="V19"/>
  <c r="W19"/>
  <c r="X19"/>
  <c r="O19"/>
  <c r="P17" i="27"/>
  <c r="Q17"/>
  <c r="R17"/>
  <c r="S17"/>
  <c r="T17"/>
  <c r="U17"/>
  <c r="V17"/>
  <c r="W17"/>
  <c r="X17"/>
  <c r="O17"/>
  <c r="P19"/>
  <c r="Q19"/>
  <c r="R19"/>
  <c r="S19"/>
  <c r="T19"/>
  <c r="U19"/>
  <c r="V19"/>
  <c r="W19"/>
  <c r="X19"/>
  <c r="O19"/>
  <c r="P17" i="26"/>
  <c r="Q17"/>
  <c r="R17"/>
  <c r="S17"/>
  <c r="T17"/>
  <c r="U17"/>
  <c r="V17"/>
  <c r="W17"/>
  <c r="X17"/>
  <c r="O17"/>
  <c r="P19"/>
  <c r="Q19"/>
  <c r="R19"/>
  <c r="S19"/>
  <c r="T19"/>
  <c r="U19"/>
  <c r="V19"/>
  <c r="W19"/>
  <c r="X19"/>
  <c r="O19"/>
  <c r="X17" i="25"/>
  <c r="P17"/>
  <c r="Q17"/>
  <c r="R17"/>
  <c r="S17"/>
  <c r="T17"/>
  <c r="U17"/>
  <c r="V17"/>
  <c r="W17"/>
  <c r="O17"/>
  <c r="P19"/>
  <c r="Q19"/>
  <c r="R19"/>
  <c r="S19"/>
  <c r="T19"/>
  <c r="U19"/>
  <c r="V19"/>
  <c r="W19"/>
  <c r="X19"/>
  <c r="O19"/>
  <c r="P17" i="24"/>
  <c r="Q17"/>
  <c r="R17"/>
  <c r="S17"/>
  <c r="T17"/>
  <c r="U17"/>
  <c r="V17"/>
  <c r="W17"/>
  <c r="X17"/>
  <c r="O17"/>
  <c r="P19"/>
  <c r="Q19"/>
  <c r="R19"/>
  <c r="S19"/>
  <c r="T19"/>
  <c r="U19"/>
  <c r="V19"/>
  <c r="W19"/>
  <c r="X19"/>
  <c r="O19"/>
  <c r="U17" i="22"/>
  <c r="P17" i="23"/>
  <c r="Q17"/>
  <c r="R17"/>
  <c r="S17"/>
  <c r="T17"/>
  <c r="U17"/>
  <c r="V17"/>
  <c r="W17"/>
  <c r="X17"/>
  <c r="O17"/>
  <c r="P19"/>
  <c r="Q19"/>
  <c r="R19"/>
  <c r="S19"/>
  <c r="T19"/>
  <c r="U19"/>
  <c r="V19"/>
  <c r="W19"/>
  <c r="X19"/>
  <c r="O19"/>
  <c r="P19" i="22"/>
  <c r="Q19"/>
  <c r="R19"/>
  <c r="S19"/>
  <c r="T19"/>
  <c r="U19"/>
  <c r="V19"/>
  <c r="W19"/>
  <c r="X19"/>
  <c r="P17"/>
  <c r="Q17"/>
  <c r="R17"/>
  <c r="S17"/>
  <c r="T17"/>
  <c r="V17"/>
  <c r="W17"/>
  <c r="X17"/>
  <c r="P26" i="31"/>
  <c r="Q26"/>
  <c r="R26"/>
  <c r="S26"/>
  <c r="T26"/>
  <c r="U26"/>
  <c r="V26"/>
  <c r="W26"/>
  <c r="X26"/>
  <c r="O26"/>
  <c r="P26" i="30"/>
  <c r="Q26"/>
  <c r="R26"/>
  <c r="S26"/>
  <c r="T26"/>
  <c r="U26"/>
  <c r="V26"/>
  <c r="W26"/>
  <c r="X26"/>
  <c r="O26"/>
  <c r="P26" i="29"/>
  <c r="Q26"/>
  <c r="R26"/>
  <c r="S26"/>
  <c r="T26"/>
  <c r="U26"/>
  <c r="V26"/>
  <c r="W26"/>
  <c r="X26"/>
  <c r="O26"/>
  <c r="P26" i="28"/>
  <c r="Q26"/>
  <c r="R26"/>
  <c r="S26"/>
  <c r="T26"/>
  <c r="U26"/>
  <c r="V26"/>
  <c r="W26"/>
  <c r="X26"/>
  <c r="O26"/>
  <c r="P26" i="27"/>
  <c r="Q26"/>
  <c r="R26"/>
  <c r="S26"/>
  <c r="T26"/>
  <c r="U26"/>
  <c r="V26"/>
  <c r="W26"/>
  <c r="X26"/>
  <c r="O26"/>
  <c r="P26" i="26"/>
  <c r="Q26"/>
  <c r="R26"/>
  <c r="S26"/>
  <c r="T26"/>
  <c r="U26"/>
  <c r="V26"/>
  <c r="W26"/>
  <c r="X26"/>
  <c r="O26"/>
  <c r="P26" i="25"/>
  <c r="Q26"/>
  <c r="R26"/>
  <c r="S26"/>
  <c r="T26"/>
  <c r="U26"/>
  <c r="V26"/>
  <c r="W26"/>
  <c r="X26"/>
  <c r="O26"/>
  <c r="P26" i="24"/>
  <c r="Q26"/>
  <c r="R26"/>
  <c r="S26"/>
  <c r="T26"/>
  <c r="U26"/>
  <c r="V26"/>
  <c r="W26"/>
  <c r="X26"/>
  <c r="O26"/>
  <c r="P26" i="23"/>
  <c r="Q26"/>
  <c r="R26"/>
  <c r="S26"/>
  <c r="T26"/>
  <c r="U26"/>
  <c r="V26"/>
  <c r="W26"/>
  <c r="X26"/>
  <c r="O26"/>
  <c r="P26" i="22"/>
  <c r="Q26"/>
  <c r="R26"/>
  <c r="S26"/>
  <c r="T26"/>
  <c r="U26"/>
  <c r="V26"/>
  <c r="W26"/>
  <c r="X26"/>
  <c r="D43" i="111"/>
  <c r="E43"/>
  <c r="F43"/>
  <c r="G43"/>
  <c r="H43"/>
  <c r="I43"/>
  <c r="J43"/>
  <c r="K43"/>
  <c r="L43"/>
  <c r="C43"/>
  <c r="I65" i="1" l="1"/>
  <c r="E278" i="189"/>
  <c r="F278"/>
  <c r="G278"/>
  <c r="H278"/>
  <c r="I278"/>
  <c r="J278"/>
  <c r="K278"/>
  <c r="L278"/>
  <c r="M278"/>
  <c r="D278"/>
  <c r="E214"/>
  <c r="F214"/>
  <c r="G214"/>
  <c r="H214"/>
  <c r="I214"/>
  <c r="J214"/>
  <c r="K214"/>
  <c r="L214"/>
  <c r="M214"/>
  <c r="D214"/>
  <c r="E432"/>
  <c r="F432"/>
  <c r="G432"/>
  <c r="H432"/>
  <c r="I432"/>
  <c r="J432"/>
  <c r="K432"/>
  <c r="L432"/>
  <c r="M432"/>
  <c r="D432"/>
  <c r="E354"/>
  <c r="F354"/>
  <c r="G354"/>
  <c r="H354"/>
  <c r="I354"/>
  <c r="J354"/>
  <c r="K354"/>
  <c r="L354"/>
  <c r="M354"/>
  <c r="D354"/>
  <c r="C316"/>
  <c r="C354" s="1"/>
  <c r="C246"/>
  <c r="C278" s="1"/>
  <c r="C182"/>
  <c r="C214" s="1"/>
  <c r="C392"/>
  <c r="C393"/>
  <c r="C432" s="1"/>
  <c r="C356"/>
  <c r="C395" s="1"/>
  <c r="C357"/>
  <c r="C396" s="1"/>
  <c r="C358"/>
  <c r="C397" s="1"/>
  <c r="C359"/>
  <c r="C398" s="1"/>
  <c r="C360"/>
  <c r="C399" s="1"/>
  <c r="C361"/>
  <c r="C400" s="1"/>
  <c r="C362"/>
  <c r="C401" s="1"/>
  <c r="C363"/>
  <c r="C402" s="1"/>
  <c r="C364"/>
  <c r="C403" s="1"/>
  <c r="C365"/>
  <c r="C404" s="1"/>
  <c r="C366"/>
  <c r="C405" s="1"/>
  <c r="C367"/>
  <c r="C406" s="1"/>
  <c r="C368"/>
  <c r="C407" s="1"/>
  <c r="C369"/>
  <c r="C408" s="1"/>
  <c r="C370"/>
  <c r="C409" s="1"/>
  <c r="C371"/>
  <c r="C410" s="1"/>
  <c r="C372"/>
  <c r="C411" s="1"/>
  <c r="C373"/>
  <c r="C412" s="1"/>
  <c r="C374"/>
  <c r="C413" s="1"/>
  <c r="C375"/>
  <c r="C414" s="1"/>
  <c r="C376"/>
  <c r="C415" s="1"/>
  <c r="C377"/>
  <c r="C416" s="1"/>
  <c r="C378"/>
  <c r="C417" s="1"/>
  <c r="C379"/>
  <c r="C418" s="1"/>
  <c r="C380"/>
  <c r="C419" s="1"/>
  <c r="C381"/>
  <c r="C420" s="1"/>
  <c r="C382"/>
  <c r="C421" s="1"/>
  <c r="C383"/>
  <c r="C422" s="1"/>
  <c r="C384"/>
  <c r="C423" s="1"/>
  <c r="C385"/>
  <c r="C424" s="1"/>
  <c r="C386"/>
  <c r="C425" s="1"/>
  <c r="C387"/>
  <c r="C426" s="1"/>
  <c r="C388"/>
  <c r="C427" s="1"/>
  <c r="C389"/>
  <c r="C428" s="1"/>
  <c r="C390"/>
  <c r="C429" s="1"/>
  <c r="C391"/>
  <c r="C430" s="1"/>
  <c r="C431"/>
  <c r="C280"/>
  <c r="C318" s="1"/>
  <c r="C281"/>
  <c r="C319" s="1"/>
  <c r="C282"/>
  <c r="C320" s="1"/>
  <c r="C283"/>
  <c r="C321" s="1"/>
  <c r="C284"/>
  <c r="C322" s="1"/>
  <c r="C285"/>
  <c r="C323" s="1"/>
  <c r="C286"/>
  <c r="C324" s="1"/>
  <c r="C287"/>
  <c r="C325" s="1"/>
  <c r="C288"/>
  <c r="C326" s="1"/>
  <c r="C289"/>
  <c r="C327" s="1"/>
  <c r="C290"/>
  <c r="C328" s="1"/>
  <c r="C291"/>
  <c r="C329" s="1"/>
  <c r="C292"/>
  <c r="C330" s="1"/>
  <c r="C293"/>
  <c r="C331" s="1"/>
  <c r="C294"/>
  <c r="C332" s="1"/>
  <c r="C295"/>
  <c r="C333" s="1"/>
  <c r="C296"/>
  <c r="C334" s="1"/>
  <c r="C297"/>
  <c r="C335" s="1"/>
  <c r="C298"/>
  <c r="C336" s="1"/>
  <c r="C299"/>
  <c r="C337" s="1"/>
  <c r="C300"/>
  <c r="C338" s="1"/>
  <c r="C301"/>
  <c r="C339" s="1"/>
  <c r="C302"/>
  <c r="C340" s="1"/>
  <c r="C303"/>
  <c r="C341" s="1"/>
  <c r="C304"/>
  <c r="C342" s="1"/>
  <c r="C305"/>
  <c r="C343" s="1"/>
  <c r="C306"/>
  <c r="C344" s="1"/>
  <c r="C307"/>
  <c r="C345" s="1"/>
  <c r="C308"/>
  <c r="C346" s="1"/>
  <c r="C309"/>
  <c r="C347" s="1"/>
  <c r="C310"/>
  <c r="C348" s="1"/>
  <c r="C311"/>
  <c r="C349" s="1"/>
  <c r="C312"/>
  <c r="C350" s="1"/>
  <c r="C313"/>
  <c r="C351" s="1"/>
  <c r="C314"/>
  <c r="C352" s="1"/>
  <c r="C315"/>
  <c r="C353" s="1"/>
  <c r="C152"/>
  <c r="C184" s="1"/>
  <c r="C153"/>
  <c r="C185" s="1"/>
  <c r="C154"/>
  <c r="C186" s="1"/>
  <c r="C155"/>
  <c r="C187" s="1"/>
  <c r="C156"/>
  <c r="C188" s="1"/>
  <c r="C157"/>
  <c r="C189" s="1"/>
  <c r="C158"/>
  <c r="C190" s="1"/>
  <c r="C159"/>
  <c r="C191" s="1"/>
  <c r="C160"/>
  <c r="C192" s="1"/>
  <c r="C161"/>
  <c r="C193" s="1"/>
  <c r="C162"/>
  <c r="C194" s="1"/>
  <c r="C163"/>
  <c r="C195" s="1"/>
  <c r="C164"/>
  <c r="C196" s="1"/>
  <c r="C165"/>
  <c r="C197" s="1"/>
  <c r="C166"/>
  <c r="C198" s="1"/>
  <c r="C167"/>
  <c r="C199" s="1"/>
  <c r="C168"/>
  <c r="C200" s="1"/>
  <c r="C169"/>
  <c r="C201" s="1"/>
  <c r="C170"/>
  <c r="C202" s="1"/>
  <c r="C171"/>
  <c r="C203" s="1"/>
  <c r="C172"/>
  <c r="C204" s="1"/>
  <c r="C173"/>
  <c r="C205" s="1"/>
  <c r="C174"/>
  <c r="C206" s="1"/>
  <c r="C175"/>
  <c r="C207" s="1"/>
  <c r="C176"/>
  <c r="C208" s="1"/>
  <c r="C177"/>
  <c r="C209" s="1"/>
  <c r="C178"/>
  <c r="C210" s="1"/>
  <c r="C179"/>
  <c r="C211" s="1"/>
  <c r="C180"/>
  <c r="C212" s="1"/>
  <c r="C181"/>
  <c r="C213" s="1"/>
  <c r="C17" i="172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C18" i="165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C22"/>
  <c r="D22"/>
  <c r="E22"/>
  <c r="F22"/>
  <c r="G22"/>
  <c r="H22"/>
  <c r="I22"/>
  <c r="J22"/>
  <c r="K22"/>
  <c r="L22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7"/>
  <c r="D27"/>
  <c r="E27"/>
  <c r="F27"/>
  <c r="G27"/>
  <c r="H27"/>
  <c r="I27"/>
  <c r="J27"/>
  <c r="K27"/>
  <c r="L27"/>
  <c r="C28"/>
  <c r="D28"/>
  <c r="E28"/>
  <c r="F28"/>
  <c r="G28"/>
  <c r="H28"/>
  <c r="I28"/>
  <c r="C31"/>
  <c r="D31"/>
  <c r="E31"/>
  <c r="F31"/>
  <c r="G31"/>
  <c r="H31"/>
  <c r="I31"/>
  <c r="J31"/>
  <c r="K31"/>
  <c r="L31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C44"/>
  <c r="D44"/>
  <c r="E44"/>
  <c r="F44"/>
  <c r="G44"/>
  <c r="H44"/>
  <c r="I44"/>
  <c r="J44"/>
  <c r="K44"/>
  <c r="L44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K52"/>
  <c r="L52"/>
  <c r="C53"/>
  <c r="D53"/>
  <c r="E53"/>
  <c r="F53"/>
  <c r="G53"/>
  <c r="H53"/>
  <c r="I53"/>
  <c r="J53"/>
  <c r="K53"/>
  <c r="L53"/>
  <c r="C18" i="164"/>
  <c r="D18"/>
  <c r="E18"/>
  <c r="F18"/>
  <c r="G18"/>
  <c r="H18"/>
  <c r="I18"/>
  <c r="J18"/>
  <c r="C19"/>
  <c r="F20"/>
  <c r="G20"/>
  <c r="H20"/>
  <c r="I20"/>
  <c r="J20"/>
  <c r="K20"/>
  <c r="L20"/>
  <c r="C21"/>
  <c r="D21"/>
  <c r="E21"/>
  <c r="C22"/>
  <c r="D22"/>
  <c r="E22"/>
  <c r="F22"/>
  <c r="G22"/>
  <c r="H22"/>
  <c r="I22"/>
  <c r="J22"/>
  <c r="K22"/>
  <c r="L22"/>
  <c r="C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C30"/>
  <c r="D30"/>
  <c r="E30"/>
  <c r="F30"/>
  <c r="G30"/>
  <c r="C31"/>
  <c r="D31"/>
  <c r="E31"/>
  <c r="F31"/>
  <c r="G31"/>
  <c r="H31"/>
  <c r="I31"/>
  <c r="J31"/>
  <c r="K31"/>
  <c r="L31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F37"/>
  <c r="G37"/>
  <c r="H37"/>
  <c r="I37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C43"/>
  <c r="E44"/>
  <c r="F44"/>
  <c r="G44"/>
  <c r="I44"/>
  <c r="J44"/>
  <c r="K44"/>
  <c r="L44"/>
  <c r="J45"/>
  <c r="L45"/>
  <c r="C46"/>
  <c r="D46"/>
  <c r="E46"/>
  <c r="F46"/>
  <c r="G46"/>
  <c r="H46"/>
  <c r="I46"/>
  <c r="J46"/>
  <c r="C47"/>
  <c r="D47"/>
  <c r="E47"/>
  <c r="F47"/>
  <c r="G47"/>
  <c r="H47"/>
  <c r="I47"/>
  <c r="J47"/>
  <c r="K47"/>
  <c r="L47"/>
  <c r="F48"/>
  <c r="G48"/>
  <c r="H48"/>
  <c r="I48"/>
  <c r="J48"/>
  <c r="K48"/>
  <c r="L48"/>
  <c r="F49"/>
  <c r="G49"/>
  <c r="H49"/>
  <c r="I49"/>
  <c r="J49"/>
  <c r="C50"/>
  <c r="D50"/>
  <c r="E50"/>
  <c r="F50"/>
  <c r="G50"/>
  <c r="H50"/>
  <c r="I50"/>
  <c r="J50"/>
  <c r="K50"/>
  <c r="L50"/>
  <c r="C51"/>
  <c r="D51"/>
  <c r="E51"/>
  <c r="F51"/>
  <c r="G51"/>
  <c r="H51"/>
  <c r="I51"/>
  <c r="C53"/>
  <c r="D53"/>
  <c r="E53"/>
  <c r="F53"/>
  <c r="G53"/>
  <c r="H53"/>
  <c r="I53"/>
  <c r="J53"/>
  <c r="K53"/>
  <c r="L53"/>
  <c r="C18" i="163"/>
  <c r="D18"/>
  <c r="E18"/>
  <c r="F18"/>
  <c r="G18"/>
  <c r="H18"/>
  <c r="I18"/>
  <c r="J18"/>
  <c r="K18"/>
  <c r="L18"/>
  <c r="C19"/>
  <c r="D19"/>
  <c r="E19"/>
  <c r="C22"/>
  <c r="D22"/>
  <c r="E22"/>
  <c r="F22"/>
  <c r="G22"/>
  <c r="H22"/>
  <c r="I22"/>
  <c r="J22"/>
  <c r="K22"/>
  <c r="L22"/>
  <c r="H24"/>
  <c r="I24"/>
  <c r="J24"/>
  <c r="K24"/>
  <c r="L24"/>
  <c r="C28"/>
  <c r="D28"/>
  <c r="E28"/>
  <c r="F28"/>
  <c r="G28"/>
  <c r="H28"/>
  <c r="I28"/>
  <c r="C31"/>
  <c r="D31"/>
  <c r="E31"/>
  <c r="F31"/>
  <c r="G31"/>
  <c r="H31"/>
  <c r="I31"/>
  <c r="J31"/>
  <c r="K31"/>
  <c r="L31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F34"/>
  <c r="G34"/>
  <c r="H34"/>
  <c r="I34"/>
  <c r="J34"/>
  <c r="K34"/>
  <c r="L34"/>
  <c r="D35"/>
  <c r="E35"/>
  <c r="F35"/>
  <c r="G35"/>
  <c r="H35"/>
  <c r="I35"/>
  <c r="J35"/>
  <c r="K35"/>
  <c r="L35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H48"/>
  <c r="I48"/>
  <c r="J48"/>
  <c r="K48"/>
  <c r="L48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K52"/>
  <c r="L52"/>
  <c r="E53"/>
  <c r="F53"/>
  <c r="G53"/>
  <c r="H53"/>
  <c r="I53"/>
  <c r="J53"/>
  <c r="K53"/>
  <c r="L53"/>
  <c r="H24" i="162"/>
  <c r="I24"/>
  <c r="J24"/>
  <c r="K24"/>
  <c r="L24"/>
  <c r="D25"/>
  <c r="E25"/>
  <c r="F25"/>
  <c r="C28"/>
  <c r="D28"/>
  <c r="E28"/>
  <c r="F28"/>
  <c r="G28"/>
  <c r="H28"/>
  <c r="I28"/>
  <c r="J28"/>
  <c r="K28"/>
  <c r="L28"/>
  <c r="D32"/>
  <c r="E32"/>
  <c r="F32"/>
  <c r="G32"/>
  <c r="H32"/>
  <c r="I32"/>
  <c r="J32"/>
  <c r="K32"/>
  <c r="L32"/>
  <c r="C33"/>
  <c r="D33"/>
  <c r="E33"/>
  <c r="F33"/>
  <c r="G33"/>
  <c r="H33"/>
  <c r="F34"/>
  <c r="G34"/>
  <c r="H34"/>
  <c r="I34"/>
  <c r="J34"/>
  <c r="K34"/>
  <c r="L34"/>
  <c r="D35"/>
  <c r="E35"/>
  <c r="F35"/>
  <c r="G35"/>
  <c r="H35"/>
  <c r="I35"/>
  <c r="J35"/>
  <c r="K35"/>
  <c r="L35"/>
  <c r="L38"/>
  <c r="C41"/>
  <c r="D41"/>
  <c r="E41"/>
  <c r="F41"/>
  <c r="G41"/>
  <c r="H41"/>
  <c r="C43"/>
  <c r="G44"/>
  <c r="H44"/>
  <c r="I44"/>
  <c r="J44"/>
  <c r="K44"/>
  <c r="L44"/>
  <c r="C46"/>
  <c r="D46"/>
  <c r="E46"/>
  <c r="F46"/>
  <c r="G46"/>
  <c r="H46"/>
  <c r="I46"/>
  <c r="J46"/>
  <c r="K46"/>
  <c r="L46"/>
  <c r="C48"/>
  <c r="D48"/>
  <c r="E48"/>
  <c r="F48"/>
  <c r="G48"/>
  <c r="H48"/>
  <c r="I48"/>
  <c r="J48"/>
  <c r="K48"/>
  <c r="L48"/>
  <c r="C50"/>
  <c r="D50"/>
  <c r="E50"/>
  <c r="F50"/>
  <c r="G50"/>
  <c r="H50"/>
  <c r="I50"/>
  <c r="J50"/>
  <c r="K50"/>
  <c r="L50"/>
  <c r="I51"/>
  <c r="J51"/>
  <c r="K51"/>
  <c r="L51"/>
  <c r="C53"/>
  <c r="D53"/>
  <c r="E53"/>
  <c r="F53"/>
  <c r="G53"/>
  <c r="H53"/>
  <c r="I53"/>
  <c r="J53"/>
  <c r="K53"/>
  <c r="L53"/>
  <c r="H24" i="161"/>
  <c r="I24"/>
  <c r="J24"/>
  <c r="K24"/>
  <c r="L24"/>
  <c r="C25"/>
  <c r="D25"/>
  <c r="E25"/>
  <c r="F25"/>
  <c r="G25"/>
  <c r="H25"/>
  <c r="I25"/>
  <c r="J25"/>
  <c r="K25"/>
  <c r="C28"/>
  <c r="D28"/>
  <c r="E28"/>
  <c r="F28"/>
  <c r="G28"/>
  <c r="H28"/>
  <c r="I28"/>
  <c r="J28"/>
  <c r="K28"/>
  <c r="L28"/>
  <c r="C31"/>
  <c r="D31"/>
  <c r="E31"/>
  <c r="F31"/>
  <c r="G31"/>
  <c r="H31"/>
  <c r="I31"/>
  <c r="J31"/>
  <c r="K31"/>
  <c r="L31"/>
  <c r="D32"/>
  <c r="E32"/>
  <c r="F32"/>
  <c r="G32"/>
  <c r="H32"/>
  <c r="I32"/>
  <c r="J32"/>
  <c r="K32"/>
  <c r="L32"/>
  <c r="C33"/>
  <c r="D33"/>
  <c r="E33"/>
  <c r="F33"/>
  <c r="G33"/>
  <c r="H33"/>
  <c r="F34"/>
  <c r="G34"/>
  <c r="H34"/>
  <c r="I34"/>
  <c r="J34"/>
  <c r="K34"/>
  <c r="L34"/>
  <c r="D35"/>
  <c r="E35"/>
  <c r="F35"/>
  <c r="G35"/>
  <c r="H35"/>
  <c r="I35"/>
  <c r="J35"/>
  <c r="K35"/>
  <c r="L35"/>
  <c r="L38"/>
  <c r="C46"/>
  <c r="D46"/>
  <c r="E46"/>
  <c r="F46"/>
  <c r="G46"/>
  <c r="H46"/>
  <c r="I46"/>
  <c r="J46"/>
  <c r="K46"/>
  <c r="L46"/>
  <c r="C48"/>
  <c r="D48"/>
  <c r="E48"/>
  <c r="F48"/>
  <c r="G48"/>
  <c r="H48"/>
  <c r="I48"/>
  <c r="J48"/>
  <c r="K48"/>
  <c r="L48"/>
  <c r="C50"/>
  <c r="D50"/>
  <c r="E50"/>
  <c r="F50"/>
  <c r="G50"/>
  <c r="H50"/>
  <c r="I50"/>
  <c r="J50"/>
  <c r="C53"/>
  <c r="D53"/>
  <c r="E53"/>
  <c r="F53"/>
  <c r="G53"/>
  <c r="H53"/>
  <c r="I53"/>
  <c r="J53"/>
  <c r="K53"/>
  <c r="L53"/>
  <c r="I59" i="1"/>
  <c r="C150" i="189" l="1"/>
  <c r="C149"/>
  <c r="C148"/>
  <c r="C147"/>
  <c r="C146"/>
  <c r="C145"/>
  <c r="C144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92"/>
  <c r="C91"/>
  <c r="C90"/>
  <c r="C89"/>
  <c r="C88"/>
  <c r="C86"/>
  <c r="C85"/>
  <c r="C84"/>
  <c r="C83"/>
  <c r="C71"/>
  <c r="C72"/>
  <c r="C73"/>
  <c r="C74"/>
  <c r="C75"/>
  <c r="C76"/>
  <c r="C77"/>
  <c r="C78"/>
  <c r="C79"/>
  <c r="C80"/>
  <c r="C81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38"/>
  <c r="C47"/>
  <c r="C48"/>
  <c r="C46"/>
  <c r="C45"/>
  <c r="C44"/>
  <c r="C43"/>
  <c r="C42"/>
  <c r="C41"/>
  <c r="C40"/>
  <c r="C39"/>
  <c r="C36"/>
  <c r="C34"/>
  <c r="C24"/>
  <c r="C25"/>
  <c r="C26"/>
  <c r="C27"/>
  <c r="C28"/>
  <c r="C29"/>
  <c r="C30"/>
  <c r="C31"/>
  <c r="C32"/>
  <c r="C33"/>
  <c r="D2"/>
  <c r="O2" s="1"/>
  <c r="P43" i="112" l="1"/>
  <c r="D43" s="1"/>
  <c r="Q43"/>
  <c r="E43" s="1"/>
  <c r="R43"/>
  <c r="F43" s="1"/>
  <c r="S43"/>
  <c r="G43" s="1"/>
  <c r="T43"/>
  <c r="H43" s="1"/>
  <c r="U43"/>
  <c r="I43" s="1"/>
  <c r="V43"/>
  <c r="J43" s="1"/>
  <c r="W43"/>
  <c r="K43" s="1"/>
  <c r="X43"/>
  <c r="L43" s="1"/>
  <c r="O43"/>
  <c r="C43" s="1"/>
  <c r="X21" i="111"/>
  <c r="C17" i="186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85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84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83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82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81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9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8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6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5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4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N17" i="172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1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70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69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68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C17" i="16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C47"/>
  <c r="D47"/>
  <c r="E47"/>
  <c r="F47"/>
  <c r="G47"/>
  <c r="H47"/>
  <c r="I47"/>
  <c r="J47"/>
  <c r="K47"/>
  <c r="L47"/>
  <c r="C48"/>
  <c r="D48"/>
  <c r="E48"/>
  <c r="F48"/>
  <c r="G48"/>
  <c r="H48"/>
  <c r="I48"/>
  <c r="J48"/>
  <c r="K48"/>
  <c r="L48"/>
  <c r="C49"/>
  <c r="D49"/>
  <c r="E49"/>
  <c r="F49"/>
  <c r="G49"/>
  <c r="H49"/>
  <c r="I49"/>
  <c r="J49"/>
  <c r="K49"/>
  <c r="L49"/>
  <c r="C50"/>
  <c r="D50"/>
  <c r="E50"/>
  <c r="F50"/>
  <c r="G50"/>
  <c r="H50"/>
  <c r="I50"/>
  <c r="J50"/>
  <c r="K50"/>
  <c r="L50"/>
  <c r="C51"/>
  <c r="D51"/>
  <c r="E51"/>
  <c r="F51"/>
  <c r="G51"/>
  <c r="H51"/>
  <c r="I51"/>
  <c r="J51"/>
  <c r="K51"/>
  <c r="L51"/>
  <c r="C52"/>
  <c r="D52"/>
  <c r="E52"/>
  <c r="F52"/>
  <c r="G52"/>
  <c r="H52"/>
  <c r="I52"/>
  <c r="J52"/>
  <c r="K52"/>
  <c r="L52"/>
  <c r="N17"/>
  <c r="B17" s="1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16"/>
  <c r="O18" i="159"/>
  <c r="P18"/>
  <c r="Q18"/>
  <c r="R18"/>
  <c r="S18"/>
  <c r="T18"/>
  <c r="U18"/>
  <c r="V18"/>
  <c r="W18"/>
  <c r="X18"/>
  <c r="O19"/>
  <c r="P19"/>
  <c r="Q19"/>
  <c r="R19"/>
  <c r="S19"/>
  <c r="T19"/>
  <c r="U19"/>
  <c r="V19"/>
  <c r="W19"/>
  <c r="X19"/>
  <c r="O20"/>
  <c r="P20"/>
  <c r="Q20"/>
  <c r="R20"/>
  <c r="S20"/>
  <c r="T20"/>
  <c r="U20"/>
  <c r="V20"/>
  <c r="W20"/>
  <c r="X20"/>
  <c r="O21"/>
  <c r="P21"/>
  <c r="Q21"/>
  <c r="R21"/>
  <c r="S21"/>
  <c r="T21"/>
  <c r="U21"/>
  <c r="V21"/>
  <c r="W21"/>
  <c r="X21"/>
  <c r="O22"/>
  <c r="P22"/>
  <c r="Q22"/>
  <c r="R22"/>
  <c r="S22"/>
  <c r="T22"/>
  <c r="U22"/>
  <c r="V22"/>
  <c r="W22"/>
  <c r="X22"/>
  <c r="O23"/>
  <c r="P23"/>
  <c r="Q23"/>
  <c r="R23"/>
  <c r="S23"/>
  <c r="T23"/>
  <c r="U23"/>
  <c r="V23"/>
  <c r="W23"/>
  <c r="X23"/>
  <c r="O24"/>
  <c r="P24"/>
  <c r="Q24"/>
  <c r="R24"/>
  <c r="S24"/>
  <c r="T24"/>
  <c r="U24"/>
  <c r="V24"/>
  <c r="W24"/>
  <c r="X24"/>
  <c r="O25"/>
  <c r="P25"/>
  <c r="Q25"/>
  <c r="R25"/>
  <c r="S25"/>
  <c r="T25"/>
  <c r="U25"/>
  <c r="V25"/>
  <c r="W25"/>
  <c r="X25"/>
  <c r="O26"/>
  <c r="P26"/>
  <c r="Q26"/>
  <c r="R26"/>
  <c r="S26"/>
  <c r="T26"/>
  <c r="U26"/>
  <c r="V26"/>
  <c r="W26"/>
  <c r="X26"/>
  <c r="O27"/>
  <c r="P27"/>
  <c r="Q27"/>
  <c r="R27"/>
  <c r="S27"/>
  <c r="T27"/>
  <c r="U27"/>
  <c r="V27"/>
  <c r="W27"/>
  <c r="X27"/>
  <c r="O28"/>
  <c r="P28"/>
  <c r="Q28"/>
  <c r="R28"/>
  <c r="S28"/>
  <c r="T28"/>
  <c r="U28"/>
  <c r="V28"/>
  <c r="W28"/>
  <c r="X28"/>
  <c r="O29"/>
  <c r="P29"/>
  <c r="Q29"/>
  <c r="R29"/>
  <c r="S29"/>
  <c r="T29"/>
  <c r="U29"/>
  <c r="V29"/>
  <c r="W29"/>
  <c r="X29"/>
  <c r="O30"/>
  <c r="P30"/>
  <c r="Q30"/>
  <c r="R30"/>
  <c r="S30"/>
  <c r="T30"/>
  <c r="U30"/>
  <c r="V30"/>
  <c r="W30"/>
  <c r="X30"/>
  <c r="O31"/>
  <c r="P31"/>
  <c r="Q31"/>
  <c r="R31"/>
  <c r="S31"/>
  <c r="T31"/>
  <c r="U31"/>
  <c r="V31"/>
  <c r="W31"/>
  <c r="X31"/>
  <c r="O32"/>
  <c r="P32"/>
  <c r="Q32"/>
  <c r="R32"/>
  <c r="S32"/>
  <c r="T32"/>
  <c r="U32"/>
  <c r="V32"/>
  <c r="W32"/>
  <c r="X32"/>
  <c r="O33"/>
  <c r="P33"/>
  <c r="Q33"/>
  <c r="R33"/>
  <c r="S33"/>
  <c r="T33"/>
  <c r="U33"/>
  <c r="V33"/>
  <c r="W33"/>
  <c r="X33"/>
  <c r="O34"/>
  <c r="P34"/>
  <c r="Q34"/>
  <c r="R34"/>
  <c r="S34"/>
  <c r="T34"/>
  <c r="U34"/>
  <c r="V34"/>
  <c r="W34"/>
  <c r="X34"/>
  <c r="O35"/>
  <c r="P35"/>
  <c r="Q35"/>
  <c r="R35"/>
  <c r="S35"/>
  <c r="T35"/>
  <c r="U35"/>
  <c r="V35"/>
  <c r="W35"/>
  <c r="X35"/>
  <c r="O36"/>
  <c r="P36"/>
  <c r="Q36"/>
  <c r="R36"/>
  <c r="S36"/>
  <c r="T36"/>
  <c r="U36"/>
  <c r="V36"/>
  <c r="W36"/>
  <c r="X36"/>
  <c r="O37"/>
  <c r="P37"/>
  <c r="Q37"/>
  <c r="R37"/>
  <c r="S37"/>
  <c r="T37"/>
  <c r="U37"/>
  <c r="V37"/>
  <c r="W37"/>
  <c r="X37"/>
  <c r="O38"/>
  <c r="P38"/>
  <c r="Q38"/>
  <c r="R38"/>
  <c r="S38"/>
  <c r="T38"/>
  <c r="U38"/>
  <c r="V38"/>
  <c r="W38"/>
  <c r="X38"/>
  <c r="O39"/>
  <c r="P39"/>
  <c r="Q39"/>
  <c r="R39"/>
  <c r="S39"/>
  <c r="T39"/>
  <c r="U39"/>
  <c r="V39"/>
  <c r="W39"/>
  <c r="X39"/>
  <c r="O40"/>
  <c r="P40"/>
  <c r="Q40"/>
  <c r="R40"/>
  <c r="S40"/>
  <c r="T40"/>
  <c r="U40"/>
  <c r="V40"/>
  <c r="W40"/>
  <c r="X40"/>
  <c r="O41"/>
  <c r="P41"/>
  <c r="Q41"/>
  <c r="R41"/>
  <c r="S41"/>
  <c r="T41"/>
  <c r="U41"/>
  <c r="V41"/>
  <c r="W41"/>
  <c r="X41"/>
  <c r="O42"/>
  <c r="P42"/>
  <c r="Q42"/>
  <c r="R42"/>
  <c r="S42"/>
  <c r="T42"/>
  <c r="U42"/>
  <c r="V42"/>
  <c r="W42"/>
  <c r="X42"/>
  <c r="O43"/>
  <c r="P43"/>
  <c r="Q43"/>
  <c r="R43"/>
  <c r="S43"/>
  <c r="T43"/>
  <c r="U43"/>
  <c r="V43"/>
  <c r="W43"/>
  <c r="X43"/>
  <c r="O44"/>
  <c r="P44"/>
  <c r="Q44"/>
  <c r="R44"/>
  <c r="S44"/>
  <c r="T44"/>
  <c r="U44"/>
  <c r="V44"/>
  <c r="W44"/>
  <c r="X44"/>
  <c r="O45"/>
  <c r="P45"/>
  <c r="Q45"/>
  <c r="R45"/>
  <c r="S45"/>
  <c r="T45"/>
  <c r="U45"/>
  <c r="V45"/>
  <c r="W45"/>
  <c r="X45"/>
  <c r="O46"/>
  <c r="P46"/>
  <c r="Q46"/>
  <c r="R46"/>
  <c r="S46"/>
  <c r="T46"/>
  <c r="U46"/>
  <c r="V46"/>
  <c r="W46"/>
  <c r="X46"/>
  <c r="O47"/>
  <c r="P47"/>
  <c r="Q47"/>
  <c r="R47"/>
  <c r="S47"/>
  <c r="T47"/>
  <c r="U47"/>
  <c r="V47"/>
  <c r="W47"/>
  <c r="X47"/>
  <c r="O48"/>
  <c r="P48"/>
  <c r="Q48"/>
  <c r="R48"/>
  <c r="S48"/>
  <c r="T48"/>
  <c r="U48"/>
  <c r="V48"/>
  <c r="W48"/>
  <c r="X48"/>
  <c r="O49"/>
  <c r="P49"/>
  <c r="Q49"/>
  <c r="R49"/>
  <c r="S49"/>
  <c r="T49"/>
  <c r="U49"/>
  <c r="V49"/>
  <c r="W49"/>
  <c r="X49"/>
  <c r="O50"/>
  <c r="P50"/>
  <c r="Q50"/>
  <c r="R50"/>
  <c r="S50"/>
  <c r="T50"/>
  <c r="U50"/>
  <c r="V50"/>
  <c r="W50"/>
  <c r="X50"/>
  <c r="O51"/>
  <c r="P51"/>
  <c r="Q51"/>
  <c r="R51"/>
  <c r="S51"/>
  <c r="T51"/>
  <c r="U51"/>
  <c r="V51"/>
  <c r="W51"/>
  <c r="X51"/>
  <c r="O52"/>
  <c r="P52"/>
  <c r="Q52"/>
  <c r="R52"/>
  <c r="S52"/>
  <c r="T52"/>
  <c r="U52"/>
  <c r="V52"/>
  <c r="W52"/>
  <c r="X52"/>
  <c r="O53"/>
  <c r="P53"/>
  <c r="Q53"/>
  <c r="R53"/>
  <c r="S53"/>
  <c r="T53"/>
  <c r="U53"/>
  <c r="V53"/>
  <c r="W53"/>
  <c r="X53"/>
  <c r="P17"/>
  <c r="Q17"/>
  <c r="R17"/>
  <c r="S17"/>
  <c r="T17"/>
  <c r="U17"/>
  <c r="V17"/>
  <c r="W17"/>
  <c r="X17"/>
  <c r="O17"/>
  <c r="U38" i="67" l="1"/>
  <c r="V38"/>
  <c r="U39"/>
  <c r="U40"/>
  <c r="N18" i="165" l="1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53"/>
  <c r="B53" s="1"/>
  <c r="N17"/>
  <c r="N18" i="164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53"/>
  <c r="B53" s="1"/>
  <c r="N17"/>
  <c r="N18" i="163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53"/>
  <c r="B53" s="1"/>
  <c r="N17"/>
  <c r="N18" i="162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N18" i="161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C19" i="160"/>
  <c r="D19"/>
  <c r="E19"/>
  <c r="F19"/>
  <c r="G19"/>
  <c r="H19"/>
  <c r="I19"/>
  <c r="H24"/>
  <c r="I24"/>
  <c r="J24"/>
  <c r="K24"/>
  <c r="L24"/>
  <c r="C28"/>
  <c r="D28"/>
  <c r="E28"/>
  <c r="F28"/>
  <c r="G28"/>
  <c r="H28"/>
  <c r="I28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F34"/>
  <c r="G34"/>
  <c r="H34"/>
  <c r="I34"/>
  <c r="J34"/>
  <c r="K34"/>
  <c r="L34"/>
  <c r="D35"/>
  <c r="E35"/>
  <c r="F35"/>
  <c r="G35"/>
  <c r="H35"/>
  <c r="I35"/>
  <c r="J35"/>
  <c r="K35"/>
  <c r="L35"/>
  <c r="L38"/>
  <c r="C43"/>
  <c r="C46"/>
  <c r="D46"/>
  <c r="E46"/>
  <c r="F46"/>
  <c r="G46"/>
  <c r="H46"/>
  <c r="I46"/>
  <c r="J46"/>
  <c r="K46"/>
  <c r="L46"/>
  <c r="H48"/>
  <c r="I48"/>
  <c r="J48"/>
  <c r="K48"/>
  <c r="L48"/>
  <c r="C50"/>
  <c r="D50"/>
  <c r="E50"/>
  <c r="F50"/>
  <c r="G50"/>
  <c r="C53"/>
  <c r="D53"/>
  <c r="E53"/>
  <c r="F53"/>
  <c r="G53"/>
  <c r="H53"/>
  <c r="I53"/>
  <c r="J53"/>
  <c r="K53"/>
  <c r="L53"/>
  <c r="N18"/>
  <c r="B18" s="1"/>
  <c r="N19"/>
  <c r="B19" s="1"/>
  <c r="N20"/>
  <c r="B20" s="1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B51" s="1"/>
  <c r="N52"/>
  <c r="B52" s="1"/>
  <c r="N53"/>
  <c r="B53" s="1"/>
  <c r="H24" i="159"/>
  <c r="I363" i="189" s="1"/>
  <c r="T363" s="1"/>
  <c r="I24" i="159"/>
  <c r="J363" i="189" s="1"/>
  <c r="U363" s="1"/>
  <c r="J24" i="159"/>
  <c r="K363" i="189" s="1"/>
  <c r="V363" s="1"/>
  <c r="K24" i="159"/>
  <c r="L363" i="189" s="1"/>
  <c r="W363" s="1"/>
  <c r="L24" i="159"/>
  <c r="M363" i="189" s="1"/>
  <c r="X363" s="1"/>
  <c r="C28" i="159"/>
  <c r="D367" i="189" s="1"/>
  <c r="O367" s="1"/>
  <c r="D28" i="159"/>
  <c r="E367" i="189" s="1"/>
  <c r="P367" s="1"/>
  <c r="E28" i="159"/>
  <c r="F367" i="189" s="1"/>
  <c r="Q367" s="1"/>
  <c r="F28" i="159"/>
  <c r="G367" i="189" s="1"/>
  <c r="R367" s="1"/>
  <c r="G28" i="159"/>
  <c r="H367" i="189" s="1"/>
  <c r="S367" s="1"/>
  <c r="H28" i="159"/>
  <c r="I367" i="189" s="1"/>
  <c r="T367" s="1"/>
  <c r="I28" i="159"/>
  <c r="J367" i="189" s="1"/>
  <c r="U367" s="1"/>
  <c r="D32" i="159"/>
  <c r="E371" i="189" s="1"/>
  <c r="P371" s="1"/>
  <c r="E32" i="159"/>
  <c r="F371" i="189" s="1"/>
  <c r="Q371" s="1"/>
  <c r="F32" i="159"/>
  <c r="G371" i="189" s="1"/>
  <c r="R371" s="1"/>
  <c r="G32" i="159"/>
  <c r="H371" i="189" s="1"/>
  <c r="S371" s="1"/>
  <c r="H32" i="159"/>
  <c r="I371" i="189" s="1"/>
  <c r="T371" s="1"/>
  <c r="I32" i="159"/>
  <c r="J371" i="189" s="1"/>
  <c r="U371" s="1"/>
  <c r="J32" i="159"/>
  <c r="K371" i="189" s="1"/>
  <c r="V371" s="1"/>
  <c r="K32" i="159"/>
  <c r="L371" i="189" s="1"/>
  <c r="W371" s="1"/>
  <c r="L32" i="159"/>
  <c r="M371" i="189" s="1"/>
  <c r="X371" s="1"/>
  <c r="C33" i="159"/>
  <c r="D372" i="189" s="1"/>
  <c r="O372" s="1"/>
  <c r="D33" i="159"/>
  <c r="E372" i="189" s="1"/>
  <c r="P372" s="1"/>
  <c r="E33" i="159"/>
  <c r="F372" i="189" s="1"/>
  <c r="Q372" s="1"/>
  <c r="F33" i="159"/>
  <c r="G372" i="189" s="1"/>
  <c r="R372" s="1"/>
  <c r="G33" i="159"/>
  <c r="H372" i="189" s="1"/>
  <c r="S372" s="1"/>
  <c r="H33" i="159"/>
  <c r="I372" i="189" s="1"/>
  <c r="T372" s="1"/>
  <c r="F34" i="159"/>
  <c r="G373" i="189" s="1"/>
  <c r="R373" s="1"/>
  <c r="G34" i="159"/>
  <c r="H373" i="189" s="1"/>
  <c r="S373" s="1"/>
  <c r="H34" i="159"/>
  <c r="I373" i="189" s="1"/>
  <c r="T373" s="1"/>
  <c r="I34" i="159"/>
  <c r="J373" i="189" s="1"/>
  <c r="U373" s="1"/>
  <c r="J34" i="159"/>
  <c r="K373" i="189" s="1"/>
  <c r="V373" s="1"/>
  <c r="K34" i="159"/>
  <c r="L373" i="189" s="1"/>
  <c r="W373" s="1"/>
  <c r="L34" i="159"/>
  <c r="M373" i="189" s="1"/>
  <c r="X373" s="1"/>
  <c r="D35" i="159"/>
  <c r="E374" i="189" s="1"/>
  <c r="P374" s="1"/>
  <c r="E35" i="159"/>
  <c r="F374" i="189" s="1"/>
  <c r="Q374" s="1"/>
  <c r="F35" i="159"/>
  <c r="G374" i="189" s="1"/>
  <c r="R374" s="1"/>
  <c r="G35" i="159"/>
  <c r="H374" i="189" s="1"/>
  <c r="S374" s="1"/>
  <c r="H35" i="159"/>
  <c r="I374" i="189" s="1"/>
  <c r="T374" s="1"/>
  <c r="I35" i="159"/>
  <c r="J374" i="189" s="1"/>
  <c r="U374" s="1"/>
  <c r="J35" i="159"/>
  <c r="K374" i="189" s="1"/>
  <c r="V374" s="1"/>
  <c r="K35" i="159"/>
  <c r="L374" i="189" s="1"/>
  <c r="W374" s="1"/>
  <c r="L35" i="159"/>
  <c r="M374" i="189" s="1"/>
  <c r="X374" s="1"/>
  <c r="L38" i="159"/>
  <c r="M377" i="189" s="1"/>
  <c r="X377" s="1"/>
  <c r="C46" i="159"/>
  <c r="D385" i="189" s="1"/>
  <c r="O385" s="1"/>
  <c r="D46" i="159"/>
  <c r="E385" i="189" s="1"/>
  <c r="P385" s="1"/>
  <c r="E46" i="159"/>
  <c r="F385" i="189" s="1"/>
  <c r="Q385" s="1"/>
  <c r="F46" i="159"/>
  <c r="G385" i="189" s="1"/>
  <c r="R385" s="1"/>
  <c r="G46" i="159"/>
  <c r="H385" i="189" s="1"/>
  <c r="S385" s="1"/>
  <c r="H46" i="159"/>
  <c r="I385" i="189" s="1"/>
  <c r="T385" s="1"/>
  <c r="I46" i="159"/>
  <c r="J385" i="189" s="1"/>
  <c r="U385" s="1"/>
  <c r="J46" i="159"/>
  <c r="K385" i="189" s="1"/>
  <c r="V385" s="1"/>
  <c r="H48" i="159"/>
  <c r="I387" i="189" s="1"/>
  <c r="T387" s="1"/>
  <c r="I48" i="159"/>
  <c r="J387" i="189" s="1"/>
  <c r="U387" s="1"/>
  <c r="J48" i="159"/>
  <c r="K387" i="189" s="1"/>
  <c r="V387" s="1"/>
  <c r="K48" i="159"/>
  <c r="L387" i="189" s="1"/>
  <c r="W387" s="1"/>
  <c r="L48" i="159"/>
  <c r="M387" i="189" s="1"/>
  <c r="X387" s="1"/>
  <c r="C50" i="159"/>
  <c r="D389" i="189" s="1"/>
  <c r="O389" s="1"/>
  <c r="D50" i="159"/>
  <c r="E389" i="189" s="1"/>
  <c r="P389" s="1"/>
  <c r="E50" i="159"/>
  <c r="F389" i="189" s="1"/>
  <c r="Q389" s="1"/>
  <c r="F50" i="159"/>
  <c r="G389" i="189" s="1"/>
  <c r="R389" s="1"/>
  <c r="G50" i="159"/>
  <c r="H389" i="189" s="1"/>
  <c r="S389" s="1"/>
  <c r="E53" i="159"/>
  <c r="F392" i="189" s="1"/>
  <c r="Q392" s="1"/>
  <c r="F53" i="159"/>
  <c r="G392" i="189" s="1"/>
  <c r="R392" s="1"/>
  <c r="G53" i="159"/>
  <c r="H392" i="189" s="1"/>
  <c r="S392" s="1"/>
  <c r="H53" i="159"/>
  <c r="I392" i="189" s="1"/>
  <c r="T392" s="1"/>
  <c r="I53" i="159"/>
  <c r="J392" i="189" s="1"/>
  <c r="U392" s="1"/>
  <c r="J53" i="159"/>
  <c r="K392" i="189" s="1"/>
  <c r="V392" s="1"/>
  <c r="K53" i="159"/>
  <c r="L392" i="189" s="1"/>
  <c r="W392" s="1"/>
  <c r="L53" i="159"/>
  <c r="M392" i="189" s="1"/>
  <c r="X392" s="1"/>
  <c r="B18" i="159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O23" i="4"/>
  <c r="C17" i="159" l="1"/>
  <c r="D356" i="189" s="1"/>
  <c r="O356" s="1"/>
  <c r="C33" i="17" l="1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46"/>
  <c r="D46"/>
  <c r="C47"/>
  <c r="D47"/>
  <c r="C48"/>
  <c r="D48"/>
  <c r="D49"/>
  <c r="C49"/>
  <c r="C64" s="1"/>
  <c r="B44" i="14"/>
  <c r="B45"/>
  <c r="B46"/>
  <c r="B47"/>
  <c r="B48"/>
  <c r="B49"/>
  <c r="B50"/>
  <c r="B51"/>
  <c r="B52"/>
  <c r="B53"/>
  <c r="B54"/>
  <c r="B55"/>
  <c r="B56"/>
  <c r="B17"/>
  <c r="B18"/>
  <c r="B19"/>
  <c r="B20"/>
  <c r="B21"/>
  <c r="B22"/>
  <c r="B23"/>
  <c r="B24"/>
  <c r="B25"/>
  <c r="B26"/>
  <c r="B27"/>
  <c r="B28"/>
  <c r="B29"/>
  <c r="E34" i="17"/>
  <c r="F34"/>
  <c r="G34"/>
  <c r="H34"/>
  <c r="I34"/>
  <c r="J34"/>
  <c r="K34"/>
  <c r="L34"/>
  <c r="E35"/>
  <c r="F35"/>
  <c r="G35"/>
  <c r="H35"/>
  <c r="I35"/>
  <c r="J35"/>
  <c r="K35"/>
  <c r="L35"/>
  <c r="E36"/>
  <c r="F36"/>
  <c r="G36"/>
  <c r="H36"/>
  <c r="I36"/>
  <c r="J36"/>
  <c r="K36"/>
  <c r="L36"/>
  <c r="E37"/>
  <c r="F37"/>
  <c r="G37"/>
  <c r="H37"/>
  <c r="I37"/>
  <c r="J37"/>
  <c r="K37"/>
  <c r="L37"/>
  <c r="E38"/>
  <c r="F38"/>
  <c r="G38"/>
  <c r="H38"/>
  <c r="I38"/>
  <c r="J38"/>
  <c r="K38"/>
  <c r="L38"/>
  <c r="E39"/>
  <c r="F39"/>
  <c r="G39"/>
  <c r="H39"/>
  <c r="I39"/>
  <c r="J39"/>
  <c r="K39"/>
  <c r="L39"/>
  <c r="E40"/>
  <c r="F40"/>
  <c r="G40"/>
  <c r="H40"/>
  <c r="I40"/>
  <c r="J40"/>
  <c r="K40"/>
  <c r="L40"/>
  <c r="E41"/>
  <c r="F41"/>
  <c r="G41"/>
  <c r="H41"/>
  <c r="I41"/>
  <c r="J41"/>
  <c r="K41"/>
  <c r="L41"/>
  <c r="E42"/>
  <c r="F42"/>
  <c r="G42"/>
  <c r="H42"/>
  <c r="I42"/>
  <c r="J42"/>
  <c r="K42"/>
  <c r="L42"/>
  <c r="E43"/>
  <c r="F43"/>
  <c r="G43"/>
  <c r="H43"/>
  <c r="I43"/>
  <c r="J43"/>
  <c r="K43"/>
  <c r="L43"/>
  <c r="E44"/>
  <c r="F44"/>
  <c r="G44"/>
  <c r="H44"/>
  <c r="I44"/>
  <c r="J44"/>
  <c r="K44"/>
  <c r="L44"/>
  <c r="E45"/>
  <c r="F45"/>
  <c r="G45"/>
  <c r="H45"/>
  <c r="I45"/>
  <c r="J45"/>
  <c r="K45"/>
  <c r="L45"/>
  <c r="E46"/>
  <c r="F46"/>
  <c r="G46"/>
  <c r="H46"/>
  <c r="I46"/>
  <c r="J46"/>
  <c r="K46"/>
  <c r="L46"/>
  <c r="E47"/>
  <c r="F47"/>
  <c r="G47"/>
  <c r="H47"/>
  <c r="I47"/>
  <c r="J47"/>
  <c r="K47"/>
  <c r="L47"/>
  <c r="E48"/>
  <c r="F48"/>
  <c r="G48"/>
  <c r="H48"/>
  <c r="I48"/>
  <c r="J48"/>
  <c r="K48"/>
  <c r="L48"/>
  <c r="B64"/>
  <c r="B65"/>
  <c r="B66"/>
  <c r="B67"/>
  <c r="B68"/>
  <c r="B69"/>
  <c r="B70"/>
  <c r="B71"/>
  <c r="B72"/>
  <c r="B73"/>
  <c r="B74"/>
  <c r="B75"/>
  <c r="B76"/>
  <c r="B77"/>
  <c r="B78"/>
  <c r="B34"/>
  <c r="B35"/>
  <c r="B36"/>
  <c r="B37"/>
  <c r="B38"/>
  <c r="B39"/>
  <c r="B40"/>
  <c r="B41"/>
  <c r="B42"/>
  <c r="B43"/>
  <c r="B44"/>
  <c r="B45"/>
  <c r="B46"/>
  <c r="B47"/>
  <c r="B48"/>
  <c r="B66" i="15"/>
  <c r="B67"/>
  <c r="B68"/>
  <c r="B69"/>
  <c r="B70"/>
  <c r="B71"/>
  <c r="B72"/>
  <c r="B73"/>
  <c r="B74"/>
  <c r="B75"/>
  <c r="B76"/>
  <c r="B77"/>
  <c r="B78"/>
  <c r="C38"/>
  <c r="D38"/>
  <c r="E38"/>
  <c r="E17" i="14" s="1"/>
  <c r="F38" i="15"/>
  <c r="G38"/>
  <c r="G17" i="14" s="1"/>
  <c r="H38" i="15"/>
  <c r="I38"/>
  <c r="I17" i="14" s="1"/>
  <c r="J38" i="15"/>
  <c r="K38"/>
  <c r="K17" i="14" s="1"/>
  <c r="L38" i="15"/>
  <c r="C39"/>
  <c r="D39"/>
  <c r="E39"/>
  <c r="E22" i="14" s="1"/>
  <c r="F39" i="15"/>
  <c r="G39"/>
  <c r="G22" i="14" s="1"/>
  <c r="H39" i="15"/>
  <c r="I39"/>
  <c r="I22" i="14" s="1"/>
  <c r="J39" i="15"/>
  <c r="K39"/>
  <c r="K22" i="14" s="1"/>
  <c r="L39" i="15"/>
  <c r="C40"/>
  <c r="D40"/>
  <c r="E40"/>
  <c r="E21" i="14" s="1"/>
  <c r="F40" i="15"/>
  <c r="G40"/>
  <c r="G21" i="14" s="1"/>
  <c r="H40" i="15"/>
  <c r="I40"/>
  <c r="I21" i="14" s="1"/>
  <c r="J40" i="15"/>
  <c r="K40"/>
  <c r="K21" i="14" s="1"/>
  <c r="L40" i="15"/>
  <c r="C41"/>
  <c r="D41"/>
  <c r="E41"/>
  <c r="E24" i="14" s="1"/>
  <c r="F41" i="15"/>
  <c r="G41"/>
  <c r="G24" i="14" s="1"/>
  <c r="H41" i="15"/>
  <c r="I41"/>
  <c r="I24" i="14" s="1"/>
  <c r="J41" i="15"/>
  <c r="K41"/>
  <c r="K24" i="14" s="1"/>
  <c r="L41" i="15"/>
  <c r="C42"/>
  <c r="D42"/>
  <c r="E42"/>
  <c r="E27" i="14" s="1"/>
  <c r="F42" i="15"/>
  <c r="G42"/>
  <c r="G27" i="14" s="1"/>
  <c r="H42" i="15"/>
  <c r="I42"/>
  <c r="I27" i="14" s="1"/>
  <c r="J42" i="15"/>
  <c r="K42"/>
  <c r="K27" i="14" s="1"/>
  <c r="L42" i="15"/>
  <c r="C43"/>
  <c r="D43"/>
  <c r="E43"/>
  <c r="E19" i="14" s="1"/>
  <c r="F43" i="15"/>
  <c r="G43"/>
  <c r="G19" i="14" s="1"/>
  <c r="H43" i="15"/>
  <c r="I43"/>
  <c r="I19" i="14" s="1"/>
  <c r="J43" i="15"/>
  <c r="K43"/>
  <c r="K19" i="14" s="1"/>
  <c r="L43" i="15"/>
  <c r="C44"/>
  <c r="D44"/>
  <c r="E44"/>
  <c r="E18" i="14" s="1"/>
  <c r="F44" i="15"/>
  <c r="G44"/>
  <c r="G18" i="14" s="1"/>
  <c r="H44" i="15"/>
  <c r="I44"/>
  <c r="I18" i="14" s="1"/>
  <c r="J44" i="15"/>
  <c r="K44"/>
  <c r="K18" i="14" s="1"/>
  <c r="L44" i="15"/>
  <c r="C45"/>
  <c r="D45"/>
  <c r="E45"/>
  <c r="E20" i="14" s="1"/>
  <c r="F45" i="15"/>
  <c r="G45"/>
  <c r="G20" i="14" s="1"/>
  <c r="H45" i="15"/>
  <c r="I45"/>
  <c r="I20" i="14" s="1"/>
  <c r="J45" i="15"/>
  <c r="K45"/>
  <c r="K20" i="14" s="1"/>
  <c r="L45" i="15"/>
  <c r="C46"/>
  <c r="D46"/>
  <c r="E46"/>
  <c r="E25" i="14" s="1"/>
  <c r="F46" i="15"/>
  <c r="G46"/>
  <c r="G25" i="14" s="1"/>
  <c r="H46" i="15"/>
  <c r="I46"/>
  <c r="I25" i="14" s="1"/>
  <c r="J46" i="15"/>
  <c r="K46"/>
  <c r="K25" i="14" s="1"/>
  <c r="L46" i="15"/>
  <c r="C47"/>
  <c r="D47"/>
  <c r="E47"/>
  <c r="E23" i="14" s="1"/>
  <c r="F47" i="15"/>
  <c r="G47"/>
  <c r="G23" i="14" s="1"/>
  <c r="H47" i="15"/>
  <c r="I47"/>
  <c r="I23" i="14" s="1"/>
  <c r="J47" i="15"/>
  <c r="K47"/>
  <c r="K23" i="14" s="1"/>
  <c r="L47" i="15"/>
  <c r="C48"/>
  <c r="D48"/>
  <c r="E48"/>
  <c r="E26" i="14" s="1"/>
  <c r="F48" i="15"/>
  <c r="G48"/>
  <c r="G26" i="14" s="1"/>
  <c r="H48" i="15"/>
  <c r="I48"/>
  <c r="I26" i="14" s="1"/>
  <c r="J48" i="15"/>
  <c r="K48"/>
  <c r="K26" i="14" s="1"/>
  <c r="L48" i="15"/>
  <c r="C49"/>
  <c r="D49"/>
  <c r="E49"/>
  <c r="E28" i="14" s="1"/>
  <c r="F49" i="15"/>
  <c r="G49"/>
  <c r="G28" i="14" s="1"/>
  <c r="H49" i="15"/>
  <c r="I49"/>
  <c r="I28" i="14" s="1"/>
  <c r="J49" i="15"/>
  <c r="K49"/>
  <c r="K28" i="14" s="1"/>
  <c r="L49" i="15"/>
  <c r="C50"/>
  <c r="D50"/>
  <c r="E50"/>
  <c r="E29" i="14" s="1"/>
  <c r="F50" i="15"/>
  <c r="G50"/>
  <c r="G29" i="14" s="1"/>
  <c r="H50" i="15"/>
  <c r="I50"/>
  <c r="I29" i="14" s="1"/>
  <c r="J50" i="15"/>
  <c r="K50"/>
  <c r="K29" i="14" s="1"/>
  <c r="L50" i="15"/>
  <c r="B38"/>
  <c r="B39"/>
  <c r="B40"/>
  <c r="B41"/>
  <c r="B42"/>
  <c r="B43"/>
  <c r="B44"/>
  <c r="B45"/>
  <c r="B46"/>
  <c r="B47"/>
  <c r="B48"/>
  <c r="B49"/>
  <c r="B50"/>
  <c r="C53" i="185"/>
  <c r="D53"/>
  <c r="E53"/>
  <c r="F53"/>
  <c r="G53"/>
  <c r="H53"/>
  <c r="I53"/>
  <c r="J53"/>
  <c r="K53"/>
  <c r="L53"/>
  <c r="C53" i="167"/>
  <c r="D53"/>
  <c r="E53"/>
  <c r="F53"/>
  <c r="G53"/>
  <c r="H53"/>
  <c r="I53"/>
  <c r="J53"/>
  <c r="K53"/>
  <c r="L53"/>
  <c r="L29" i="14" l="1"/>
  <c r="J29"/>
  <c r="H29"/>
  <c r="F29"/>
  <c r="L28"/>
  <c r="J28"/>
  <c r="H28"/>
  <c r="F28"/>
  <c r="L26"/>
  <c r="J26"/>
  <c r="H26"/>
  <c r="F26"/>
  <c r="L23"/>
  <c r="J23"/>
  <c r="H23"/>
  <c r="F23"/>
  <c r="L25"/>
  <c r="J25"/>
  <c r="H25"/>
  <c r="F25"/>
  <c r="L20"/>
  <c r="J20"/>
  <c r="H20"/>
  <c r="F20"/>
  <c r="L18"/>
  <c r="J18"/>
  <c r="H18"/>
  <c r="F18"/>
  <c r="L19"/>
  <c r="J19"/>
  <c r="H19"/>
  <c r="F19"/>
  <c r="L27"/>
  <c r="J27"/>
  <c r="H27"/>
  <c r="F27"/>
  <c r="L24"/>
  <c r="J24"/>
  <c r="H24"/>
  <c r="F24"/>
  <c r="L21"/>
  <c r="J21"/>
  <c r="H21"/>
  <c r="F21"/>
  <c r="L22"/>
  <c r="J22"/>
  <c r="H22"/>
  <c r="F22"/>
  <c r="L17"/>
  <c r="J17"/>
  <c r="H17"/>
  <c r="F17"/>
  <c r="D65" i="17"/>
  <c r="D78"/>
  <c r="D76"/>
  <c r="D74"/>
  <c r="D72"/>
  <c r="D70"/>
  <c r="D68"/>
  <c r="D66"/>
  <c r="D64"/>
  <c r="D63"/>
  <c r="D77"/>
  <c r="D75"/>
  <c r="D73"/>
  <c r="D71"/>
  <c r="D69"/>
  <c r="D67"/>
  <c r="C63"/>
  <c r="C78"/>
  <c r="C77"/>
  <c r="C76"/>
  <c r="C75"/>
  <c r="C74"/>
  <c r="C73"/>
  <c r="C72"/>
  <c r="C71"/>
  <c r="C70"/>
  <c r="C69"/>
  <c r="C68"/>
  <c r="C67"/>
  <c r="C66"/>
  <c r="C65"/>
  <c r="D23" i="11"/>
  <c r="P17" i="152" l="1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P47"/>
  <c r="Q47"/>
  <c r="R47"/>
  <c r="S47"/>
  <c r="T47"/>
  <c r="U47"/>
  <c r="V47"/>
  <c r="W47"/>
  <c r="X47"/>
  <c r="P48"/>
  <c r="Q48"/>
  <c r="R48"/>
  <c r="S48"/>
  <c r="T48"/>
  <c r="U48"/>
  <c r="V48"/>
  <c r="W48"/>
  <c r="X48"/>
  <c r="P49"/>
  <c r="Q49"/>
  <c r="R49"/>
  <c r="S49"/>
  <c r="T49"/>
  <c r="U49"/>
  <c r="V49"/>
  <c r="W49"/>
  <c r="X49"/>
  <c r="P50"/>
  <c r="Q50"/>
  <c r="R50"/>
  <c r="S50"/>
  <c r="T50"/>
  <c r="U50"/>
  <c r="V50"/>
  <c r="W50"/>
  <c r="X50"/>
  <c r="P51"/>
  <c r="Q51"/>
  <c r="R51"/>
  <c r="S51"/>
  <c r="T51"/>
  <c r="U51"/>
  <c r="V51"/>
  <c r="W51"/>
  <c r="X51"/>
  <c r="P52"/>
  <c r="Q52"/>
  <c r="R52"/>
  <c r="S52"/>
  <c r="T52"/>
  <c r="U52"/>
  <c r="V52"/>
  <c r="W52"/>
  <c r="X52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P17" i="149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P47"/>
  <c r="Q47"/>
  <c r="R47"/>
  <c r="S47"/>
  <c r="T47"/>
  <c r="U47"/>
  <c r="V47"/>
  <c r="W47"/>
  <c r="X47"/>
  <c r="P48"/>
  <c r="Q48"/>
  <c r="R48"/>
  <c r="S48"/>
  <c r="T48"/>
  <c r="U48"/>
  <c r="V48"/>
  <c r="W48"/>
  <c r="X48"/>
  <c r="P49"/>
  <c r="Q49"/>
  <c r="R49"/>
  <c r="S49"/>
  <c r="T49"/>
  <c r="U49"/>
  <c r="V49"/>
  <c r="W49"/>
  <c r="X49"/>
  <c r="P50"/>
  <c r="Q50"/>
  <c r="R50"/>
  <c r="S50"/>
  <c r="T50"/>
  <c r="U50"/>
  <c r="V50"/>
  <c r="W50"/>
  <c r="X50"/>
  <c r="P51"/>
  <c r="Q51"/>
  <c r="R51"/>
  <c r="S51"/>
  <c r="T51"/>
  <c r="U51"/>
  <c r="V51"/>
  <c r="W51"/>
  <c r="X51"/>
  <c r="P52"/>
  <c r="Q52"/>
  <c r="R52"/>
  <c r="S52"/>
  <c r="T52"/>
  <c r="U52"/>
  <c r="V52"/>
  <c r="W52"/>
  <c r="X52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P19" i="135"/>
  <c r="Q19"/>
  <c r="R19"/>
  <c r="S19"/>
  <c r="T19"/>
  <c r="U19"/>
  <c r="V19"/>
  <c r="W19"/>
  <c r="X19"/>
  <c r="P21"/>
  <c r="Q21"/>
  <c r="R21"/>
  <c r="S21"/>
  <c r="T21"/>
  <c r="U21"/>
  <c r="V21"/>
  <c r="W21"/>
  <c r="X21"/>
  <c r="P23"/>
  <c r="Q23"/>
  <c r="R23"/>
  <c r="S23"/>
  <c r="T23"/>
  <c r="U23"/>
  <c r="V23"/>
  <c r="W23"/>
  <c r="X23"/>
  <c r="P26"/>
  <c r="Q26"/>
  <c r="R26"/>
  <c r="S26"/>
  <c r="T26"/>
  <c r="U26"/>
  <c r="V26"/>
  <c r="W26"/>
  <c r="X26"/>
  <c r="P30"/>
  <c r="Q30"/>
  <c r="R30"/>
  <c r="S30"/>
  <c r="T30"/>
  <c r="U30"/>
  <c r="V30"/>
  <c r="W30"/>
  <c r="X30"/>
  <c r="P32"/>
  <c r="Q32"/>
  <c r="R32"/>
  <c r="S32"/>
  <c r="T32"/>
  <c r="U32"/>
  <c r="V32"/>
  <c r="W32"/>
  <c r="X32"/>
  <c r="P35"/>
  <c r="Q35"/>
  <c r="R35"/>
  <c r="S35"/>
  <c r="T35"/>
  <c r="U35"/>
  <c r="V35"/>
  <c r="W35"/>
  <c r="X35"/>
  <c r="P37"/>
  <c r="Q37"/>
  <c r="R37"/>
  <c r="S37"/>
  <c r="T37"/>
  <c r="U37"/>
  <c r="V37"/>
  <c r="W37"/>
  <c r="X37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7"/>
  <c r="Q47"/>
  <c r="R47"/>
  <c r="S47"/>
  <c r="T47"/>
  <c r="U47"/>
  <c r="V47"/>
  <c r="W47"/>
  <c r="X47"/>
  <c r="P48"/>
  <c r="Q48"/>
  <c r="R48"/>
  <c r="S48"/>
  <c r="T48"/>
  <c r="U48"/>
  <c r="V48"/>
  <c r="W48"/>
  <c r="X48"/>
  <c r="P49"/>
  <c r="Q49"/>
  <c r="R49"/>
  <c r="S49"/>
  <c r="T49"/>
  <c r="U49"/>
  <c r="V49"/>
  <c r="W49"/>
  <c r="X49"/>
  <c r="P51"/>
  <c r="Q51"/>
  <c r="R51"/>
  <c r="S51"/>
  <c r="T51"/>
  <c r="U51"/>
  <c r="V51"/>
  <c r="W51"/>
  <c r="X51"/>
  <c r="P52"/>
  <c r="Q52"/>
  <c r="R52"/>
  <c r="S52"/>
  <c r="T52"/>
  <c r="U52"/>
  <c r="V52"/>
  <c r="W52"/>
  <c r="X52"/>
  <c r="O19"/>
  <c r="O21"/>
  <c r="O23"/>
  <c r="O26"/>
  <c r="O30"/>
  <c r="O32"/>
  <c r="O35"/>
  <c r="O37"/>
  <c r="O39"/>
  <c r="O40"/>
  <c r="O42"/>
  <c r="O43"/>
  <c r="O44"/>
  <c r="O45"/>
  <c r="O47"/>
  <c r="O48"/>
  <c r="O49"/>
  <c r="O51"/>
  <c r="O52"/>
  <c r="P19" i="120"/>
  <c r="Q19"/>
  <c r="R19"/>
  <c r="S19"/>
  <c r="T19"/>
  <c r="U19"/>
  <c r="V19"/>
  <c r="W19"/>
  <c r="X19"/>
  <c r="P21"/>
  <c r="Q21"/>
  <c r="R21"/>
  <c r="S21"/>
  <c r="T21"/>
  <c r="U21"/>
  <c r="V21"/>
  <c r="W21"/>
  <c r="X21"/>
  <c r="P23"/>
  <c r="Q23"/>
  <c r="R23"/>
  <c r="S23"/>
  <c r="T23"/>
  <c r="U23"/>
  <c r="V23"/>
  <c r="W23"/>
  <c r="X23"/>
  <c r="P26"/>
  <c r="Q26"/>
  <c r="R26"/>
  <c r="S26"/>
  <c r="T26"/>
  <c r="U26"/>
  <c r="V26"/>
  <c r="W26"/>
  <c r="X26"/>
  <c r="P30"/>
  <c r="Q30"/>
  <c r="R30"/>
  <c r="S30"/>
  <c r="T30"/>
  <c r="U30"/>
  <c r="V30"/>
  <c r="W30"/>
  <c r="X30"/>
  <c r="P32"/>
  <c r="Q32"/>
  <c r="R32"/>
  <c r="S32"/>
  <c r="T32"/>
  <c r="U32"/>
  <c r="V32"/>
  <c r="W32"/>
  <c r="X32"/>
  <c r="P35"/>
  <c r="Q35"/>
  <c r="R35"/>
  <c r="S35"/>
  <c r="T35"/>
  <c r="U35"/>
  <c r="V35"/>
  <c r="W35"/>
  <c r="X35"/>
  <c r="P37"/>
  <c r="Q37"/>
  <c r="R37"/>
  <c r="S37"/>
  <c r="T37"/>
  <c r="U37"/>
  <c r="V37"/>
  <c r="W37"/>
  <c r="X37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7"/>
  <c r="Q47"/>
  <c r="R47"/>
  <c r="S47"/>
  <c r="T47"/>
  <c r="U47"/>
  <c r="V47"/>
  <c r="W47"/>
  <c r="X47"/>
  <c r="P48"/>
  <c r="Q48"/>
  <c r="R48"/>
  <c r="S48"/>
  <c r="T48"/>
  <c r="U48"/>
  <c r="V48"/>
  <c r="W48"/>
  <c r="X48"/>
  <c r="P49"/>
  <c r="Q49"/>
  <c r="R49"/>
  <c r="S49"/>
  <c r="T49"/>
  <c r="U49"/>
  <c r="V49"/>
  <c r="W49"/>
  <c r="X49"/>
  <c r="P51"/>
  <c r="Q51"/>
  <c r="R51"/>
  <c r="S51"/>
  <c r="T51"/>
  <c r="U51"/>
  <c r="V51"/>
  <c r="W51"/>
  <c r="X51"/>
  <c r="P52"/>
  <c r="Q52"/>
  <c r="R52"/>
  <c r="S52"/>
  <c r="T52"/>
  <c r="U52"/>
  <c r="V52"/>
  <c r="W52"/>
  <c r="X52"/>
  <c r="O19"/>
  <c r="O21"/>
  <c r="O23"/>
  <c r="O26"/>
  <c r="O30"/>
  <c r="O32"/>
  <c r="O35"/>
  <c r="O37"/>
  <c r="O39"/>
  <c r="O40"/>
  <c r="O42"/>
  <c r="O43"/>
  <c r="O44"/>
  <c r="O45"/>
  <c r="O47"/>
  <c r="O48"/>
  <c r="O49"/>
  <c r="O51"/>
  <c r="O52"/>
  <c r="N17" i="139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17" i="161" l="1"/>
  <c r="D17" i="160"/>
  <c r="E17"/>
  <c r="N17"/>
  <c r="C26" i="100"/>
  <c r="P17" i="67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W38"/>
  <c r="X38"/>
  <c r="P39"/>
  <c r="Q39"/>
  <c r="R39"/>
  <c r="S39"/>
  <c r="T39"/>
  <c r="V39"/>
  <c r="W39"/>
  <c r="X39"/>
  <c r="P40"/>
  <c r="Q40"/>
  <c r="R40"/>
  <c r="S40"/>
  <c r="T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P19" i="60"/>
  <c r="Q19"/>
  <c r="R19"/>
  <c r="S19"/>
  <c r="T19"/>
  <c r="U19"/>
  <c r="V19"/>
  <c r="W19"/>
  <c r="X19"/>
  <c r="P21"/>
  <c r="Q21"/>
  <c r="R21"/>
  <c r="S21"/>
  <c r="T21"/>
  <c r="U21"/>
  <c r="V21"/>
  <c r="W21"/>
  <c r="X21"/>
  <c r="P23"/>
  <c r="Q23"/>
  <c r="R23"/>
  <c r="S23"/>
  <c r="T23"/>
  <c r="U23"/>
  <c r="V23"/>
  <c r="W23"/>
  <c r="X23"/>
  <c r="P26"/>
  <c r="Q26"/>
  <c r="R26"/>
  <c r="S26"/>
  <c r="T26"/>
  <c r="U26"/>
  <c r="V26"/>
  <c r="W26"/>
  <c r="X26"/>
  <c r="P30"/>
  <c r="Q30"/>
  <c r="R30"/>
  <c r="S30"/>
  <c r="T30"/>
  <c r="U30"/>
  <c r="V30"/>
  <c r="W30"/>
  <c r="X30"/>
  <c r="P32"/>
  <c r="Q32"/>
  <c r="R32"/>
  <c r="S32"/>
  <c r="T32"/>
  <c r="U32"/>
  <c r="V32"/>
  <c r="W32"/>
  <c r="X32"/>
  <c r="P35"/>
  <c r="Q35"/>
  <c r="R35"/>
  <c r="S35"/>
  <c r="T35"/>
  <c r="U35"/>
  <c r="V35"/>
  <c r="W35"/>
  <c r="X35"/>
  <c r="P37"/>
  <c r="Q37"/>
  <c r="R37"/>
  <c r="S37"/>
  <c r="T37"/>
  <c r="U37"/>
  <c r="V37"/>
  <c r="W37"/>
  <c r="X37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O19"/>
  <c r="O21"/>
  <c r="O23"/>
  <c r="O26"/>
  <c r="O30"/>
  <c r="O32"/>
  <c r="O35"/>
  <c r="O37"/>
  <c r="O39"/>
  <c r="O40"/>
  <c r="O42"/>
  <c r="O43"/>
  <c r="O44"/>
  <c r="O45"/>
  <c r="P17" i="55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P17" i="49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P17" i="46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P17" i="42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X46" i="37"/>
  <c r="W46"/>
  <c r="V46"/>
  <c r="U46"/>
  <c r="T46"/>
  <c r="S46"/>
  <c r="R46"/>
  <c r="Q46"/>
  <c r="P46"/>
  <c r="X45"/>
  <c r="W45"/>
  <c r="V45"/>
  <c r="U45"/>
  <c r="T45"/>
  <c r="S45"/>
  <c r="R45"/>
  <c r="Q45"/>
  <c r="P45"/>
  <c r="X44"/>
  <c r="W44"/>
  <c r="V44"/>
  <c r="U44"/>
  <c r="T44"/>
  <c r="S44"/>
  <c r="R44"/>
  <c r="Q44"/>
  <c r="P44"/>
  <c r="X43"/>
  <c r="W43"/>
  <c r="V43"/>
  <c r="U43"/>
  <c r="T43"/>
  <c r="S43"/>
  <c r="R43"/>
  <c r="Q43"/>
  <c r="P43"/>
  <c r="X42"/>
  <c r="W42"/>
  <c r="V42"/>
  <c r="U42"/>
  <c r="T42"/>
  <c r="S42"/>
  <c r="R42"/>
  <c r="Q42"/>
  <c r="P42"/>
  <c r="X41"/>
  <c r="W41"/>
  <c r="V41"/>
  <c r="U41"/>
  <c r="T41"/>
  <c r="S41"/>
  <c r="R41"/>
  <c r="Q41"/>
  <c r="P41"/>
  <c r="X40"/>
  <c r="W40"/>
  <c r="V40"/>
  <c r="U40"/>
  <c r="T40"/>
  <c r="S40"/>
  <c r="R40"/>
  <c r="Q40"/>
  <c r="P40"/>
  <c r="X39"/>
  <c r="W39"/>
  <c r="V39"/>
  <c r="U39"/>
  <c r="T39"/>
  <c r="S39"/>
  <c r="R39"/>
  <c r="Q39"/>
  <c r="P39"/>
  <c r="X38"/>
  <c r="W38"/>
  <c r="V38"/>
  <c r="U38"/>
  <c r="T38"/>
  <c r="S38"/>
  <c r="R38"/>
  <c r="Q38"/>
  <c r="P38"/>
  <c r="X37"/>
  <c r="W37"/>
  <c r="V37"/>
  <c r="U37"/>
  <c r="T37"/>
  <c r="S37"/>
  <c r="R37"/>
  <c r="Q37"/>
  <c r="P37"/>
  <c r="X36"/>
  <c r="W36"/>
  <c r="V36"/>
  <c r="U36"/>
  <c r="T36"/>
  <c r="S36"/>
  <c r="R36"/>
  <c r="Q36"/>
  <c r="P36"/>
  <c r="X35"/>
  <c r="W35"/>
  <c r="V35"/>
  <c r="U35"/>
  <c r="T35"/>
  <c r="S35"/>
  <c r="R35"/>
  <c r="Q35"/>
  <c r="P35"/>
  <c r="X34"/>
  <c r="W34"/>
  <c r="V34"/>
  <c r="U34"/>
  <c r="T34"/>
  <c r="S34"/>
  <c r="R34"/>
  <c r="Q34"/>
  <c r="P34"/>
  <c r="X33"/>
  <c r="W33"/>
  <c r="V33"/>
  <c r="U33"/>
  <c r="T33"/>
  <c r="S33"/>
  <c r="R33"/>
  <c r="Q33"/>
  <c r="P33"/>
  <c r="X32"/>
  <c r="W32"/>
  <c r="V32"/>
  <c r="U32"/>
  <c r="T32"/>
  <c r="S32"/>
  <c r="R32"/>
  <c r="Q32"/>
  <c r="P32"/>
  <c r="X31"/>
  <c r="W31"/>
  <c r="V31"/>
  <c r="U31"/>
  <c r="T31"/>
  <c r="S31"/>
  <c r="R31"/>
  <c r="Q31"/>
  <c r="P31"/>
  <c r="X30"/>
  <c r="W30"/>
  <c r="V30"/>
  <c r="U30"/>
  <c r="T30"/>
  <c r="S30"/>
  <c r="R30"/>
  <c r="Q30"/>
  <c r="P30"/>
  <c r="X29"/>
  <c r="W29"/>
  <c r="V29"/>
  <c r="U29"/>
  <c r="T29"/>
  <c r="S29"/>
  <c r="R29"/>
  <c r="Q29"/>
  <c r="P29"/>
  <c r="X28"/>
  <c r="W28"/>
  <c r="V28"/>
  <c r="U28"/>
  <c r="T28"/>
  <c r="S28"/>
  <c r="R28"/>
  <c r="Q28"/>
  <c r="P28"/>
  <c r="X27"/>
  <c r="W27"/>
  <c r="V27"/>
  <c r="U27"/>
  <c r="T27"/>
  <c r="S27"/>
  <c r="R27"/>
  <c r="Q27"/>
  <c r="P27"/>
  <c r="X26"/>
  <c r="W26"/>
  <c r="V26"/>
  <c r="U26"/>
  <c r="T26"/>
  <c r="S26"/>
  <c r="R26"/>
  <c r="Q26"/>
  <c r="P26"/>
  <c r="X25"/>
  <c r="W25"/>
  <c r="V25"/>
  <c r="U25"/>
  <c r="T25"/>
  <c r="S25"/>
  <c r="R25"/>
  <c r="Q25"/>
  <c r="P25"/>
  <c r="X24"/>
  <c r="W24"/>
  <c r="V24"/>
  <c r="U24"/>
  <c r="T24"/>
  <c r="S24"/>
  <c r="R24"/>
  <c r="Q24"/>
  <c r="P24"/>
  <c r="X23"/>
  <c r="W23"/>
  <c r="V23"/>
  <c r="U23"/>
  <c r="T23"/>
  <c r="S23"/>
  <c r="R23"/>
  <c r="Q23"/>
  <c r="P23"/>
  <c r="X22"/>
  <c r="W22"/>
  <c r="V22"/>
  <c r="U22"/>
  <c r="T22"/>
  <c r="S22"/>
  <c r="R22"/>
  <c r="Q22"/>
  <c r="P22"/>
  <c r="X21"/>
  <c r="W21"/>
  <c r="V21"/>
  <c r="U21"/>
  <c r="T21"/>
  <c r="S21"/>
  <c r="R21"/>
  <c r="Q21"/>
  <c r="P21"/>
  <c r="X20"/>
  <c r="W20"/>
  <c r="V20"/>
  <c r="U20"/>
  <c r="T20"/>
  <c r="S20"/>
  <c r="R20"/>
  <c r="Q20"/>
  <c r="P20"/>
  <c r="X19"/>
  <c r="W19"/>
  <c r="V19"/>
  <c r="U19"/>
  <c r="T19"/>
  <c r="S19"/>
  <c r="R19"/>
  <c r="Q19"/>
  <c r="P19"/>
  <c r="X18"/>
  <c r="W18"/>
  <c r="V18"/>
  <c r="U18"/>
  <c r="T18"/>
  <c r="S18"/>
  <c r="R18"/>
  <c r="Q18"/>
  <c r="P18"/>
  <c r="X17"/>
  <c r="W17"/>
  <c r="V17"/>
  <c r="U17"/>
  <c r="T17"/>
  <c r="S17"/>
  <c r="R17"/>
  <c r="Q17"/>
  <c r="P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P17" i="34"/>
  <c r="Q17"/>
  <c r="R17"/>
  <c r="S17"/>
  <c r="T17"/>
  <c r="U17"/>
  <c r="V17"/>
  <c r="W17"/>
  <c r="X17"/>
  <c r="P18"/>
  <c r="Q18"/>
  <c r="R18"/>
  <c r="S18"/>
  <c r="T18"/>
  <c r="U18"/>
  <c r="V18"/>
  <c r="W18"/>
  <c r="X18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X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5"/>
  <c r="Q25"/>
  <c r="R25"/>
  <c r="S25"/>
  <c r="T25"/>
  <c r="U25"/>
  <c r="V25"/>
  <c r="W25"/>
  <c r="X25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2"/>
  <c r="Q32"/>
  <c r="R32"/>
  <c r="S32"/>
  <c r="T32"/>
  <c r="U32"/>
  <c r="V32"/>
  <c r="W32"/>
  <c r="X32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7"/>
  <c r="Q37"/>
  <c r="R37"/>
  <c r="S37"/>
  <c r="T37"/>
  <c r="U37"/>
  <c r="V37"/>
  <c r="W37"/>
  <c r="X37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P41"/>
  <c r="Q41"/>
  <c r="R41"/>
  <c r="S41"/>
  <c r="T41"/>
  <c r="U41"/>
  <c r="V41"/>
  <c r="W41"/>
  <c r="X41"/>
  <c r="P42"/>
  <c r="Q42"/>
  <c r="R42"/>
  <c r="S42"/>
  <c r="T42"/>
  <c r="U42"/>
  <c r="V42"/>
  <c r="W42"/>
  <c r="X42"/>
  <c r="P43"/>
  <c r="Q43"/>
  <c r="R43"/>
  <c r="S43"/>
  <c r="T43"/>
  <c r="U43"/>
  <c r="V43"/>
  <c r="W43"/>
  <c r="X43"/>
  <c r="P44"/>
  <c r="Q44"/>
  <c r="R44"/>
  <c r="S44"/>
  <c r="T44"/>
  <c r="U44"/>
  <c r="V44"/>
  <c r="W44"/>
  <c r="X44"/>
  <c r="P45"/>
  <c r="Q45"/>
  <c r="R45"/>
  <c r="S45"/>
  <c r="T45"/>
  <c r="U45"/>
  <c r="V45"/>
  <c r="W45"/>
  <c r="X45"/>
  <c r="P46"/>
  <c r="Q46"/>
  <c r="R46"/>
  <c r="S46"/>
  <c r="T46"/>
  <c r="U46"/>
  <c r="V46"/>
  <c r="W46"/>
  <c r="X46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54" i="22"/>
  <c r="R54" i="23"/>
  <c r="O54" i="30"/>
  <c r="O15" i="20"/>
  <c r="O14" i="19"/>
  <c r="O15" i="18"/>
  <c r="B16" i="3"/>
  <c r="R37" i="119" l="1"/>
  <c r="T32"/>
  <c r="W21"/>
  <c r="V30"/>
  <c r="U23"/>
  <c r="W40"/>
  <c r="Q35"/>
  <c r="R26"/>
  <c r="Q19"/>
  <c r="X32"/>
  <c r="P32"/>
  <c r="R30"/>
  <c r="V26"/>
  <c r="Q23"/>
  <c r="S21"/>
  <c r="U19"/>
  <c r="U42"/>
  <c r="P39"/>
  <c r="T35"/>
  <c r="O51"/>
  <c r="O49"/>
  <c r="O47"/>
  <c r="O45"/>
  <c r="O43"/>
  <c r="O39"/>
  <c r="O37"/>
  <c r="O35"/>
  <c r="O23"/>
  <c r="O21"/>
  <c r="O19"/>
  <c r="W52"/>
  <c r="U52"/>
  <c r="S52"/>
  <c r="Q52"/>
  <c r="X51"/>
  <c r="V51"/>
  <c r="T51"/>
  <c r="R51"/>
  <c r="P51"/>
  <c r="X49"/>
  <c r="V49"/>
  <c r="T49"/>
  <c r="R49"/>
  <c r="P49"/>
  <c r="W48"/>
  <c r="U48"/>
  <c r="S48"/>
  <c r="Q48"/>
  <c r="X47"/>
  <c r="V47"/>
  <c r="T47"/>
  <c r="R47"/>
  <c r="P47"/>
  <c r="X45"/>
  <c r="V45"/>
  <c r="T45"/>
  <c r="R45"/>
  <c r="P45"/>
  <c r="W44"/>
  <c r="U44"/>
  <c r="S44"/>
  <c r="Q44"/>
  <c r="X43"/>
  <c r="V43"/>
  <c r="T43"/>
  <c r="R43"/>
  <c r="P43"/>
  <c r="W42"/>
  <c r="S42"/>
  <c r="Q42"/>
  <c r="U40"/>
  <c r="S40"/>
  <c r="Q40"/>
  <c r="X39"/>
  <c r="V39"/>
  <c r="T39"/>
  <c r="R39"/>
  <c r="X37"/>
  <c r="V37"/>
  <c r="T37"/>
  <c r="P37"/>
  <c r="X35"/>
  <c r="V35"/>
  <c r="R35"/>
  <c r="P35"/>
  <c r="W32"/>
  <c r="U32"/>
  <c r="S32"/>
  <c r="Q32"/>
  <c r="W30"/>
  <c r="U30"/>
  <c r="S30"/>
  <c r="Q30"/>
  <c r="W26"/>
  <c r="U26"/>
  <c r="S26"/>
  <c r="Q26"/>
  <c r="X23"/>
  <c r="V23"/>
  <c r="T23"/>
  <c r="R23"/>
  <c r="P23"/>
  <c r="X21"/>
  <c r="V21"/>
  <c r="T21"/>
  <c r="R21"/>
  <c r="P21"/>
  <c r="X19"/>
  <c r="V19"/>
  <c r="T19"/>
  <c r="R19"/>
  <c r="P19"/>
  <c r="O52"/>
  <c r="O48"/>
  <c r="O44"/>
  <c r="O42"/>
  <c r="O40"/>
  <c r="O32"/>
  <c r="O30"/>
  <c r="O26"/>
  <c r="X52"/>
  <c r="V52"/>
  <c r="T52"/>
  <c r="R52"/>
  <c r="P52"/>
  <c r="W51"/>
  <c r="U51"/>
  <c r="S51"/>
  <c r="Q51"/>
  <c r="W49"/>
  <c r="U49"/>
  <c r="S49"/>
  <c r="Q49"/>
  <c r="X48"/>
  <c r="V48"/>
  <c r="T48"/>
  <c r="R48"/>
  <c r="P48"/>
  <c r="W47"/>
  <c r="U47"/>
  <c r="S47"/>
  <c r="Q47"/>
  <c r="W45"/>
  <c r="U45"/>
  <c r="S45"/>
  <c r="Q45"/>
  <c r="X44"/>
  <c r="V44"/>
  <c r="T44"/>
  <c r="R44"/>
  <c r="P44"/>
  <c r="W43"/>
  <c r="U43"/>
  <c r="S43"/>
  <c r="Q43"/>
  <c r="X42"/>
  <c r="V42"/>
  <c r="T42"/>
  <c r="R42"/>
  <c r="P42"/>
  <c r="X40"/>
  <c r="V40"/>
  <c r="T40"/>
  <c r="R40"/>
  <c r="P40"/>
  <c r="W39"/>
  <c r="U39"/>
  <c r="S39"/>
  <c r="Q39"/>
  <c r="W37"/>
  <c r="U37"/>
  <c r="S37"/>
  <c r="Q37"/>
  <c r="W35"/>
  <c r="U35"/>
  <c r="S35"/>
  <c r="V32"/>
  <c r="R32"/>
  <c r="X30"/>
  <c r="T30"/>
  <c r="P30"/>
  <c r="X26"/>
  <c r="T26"/>
  <c r="P26"/>
  <c r="W23"/>
  <c r="S23"/>
  <c r="U21"/>
  <c r="Q21"/>
  <c r="W19"/>
  <c r="S19"/>
  <c r="D46" i="110"/>
  <c r="D25" i="100" s="1"/>
  <c r="E46" i="110"/>
  <c r="E25" i="100" s="1"/>
  <c r="F46" i="110"/>
  <c r="F25" i="100" s="1"/>
  <c r="G46" i="110"/>
  <c r="G25" i="100" s="1"/>
  <c r="H46" i="110"/>
  <c r="H25" i="100" s="1"/>
  <c r="I46" i="110"/>
  <c r="I25" i="100" s="1"/>
  <c r="J46" i="110"/>
  <c r="J25" i="100" s="1"/>
  <c r="K46" i="110"/>
  <c r="K25" i="100" s="1"/>
  <c r="L46" i="110"/>
  <c r="L25" i="100" s="1"/>
  <c r="C46" i="110"/>
  <c r="C25" i="100" s="1"/>
  <c r="C17" i="110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9"/>
  <c r="D24" i="100" s="1"/>
  <c r="E46" i="109"/>
  <c r="E24" i="100" s="1"/>
  <c r="F46" i="109"/>
  <c r="F24" i="100" s="1"/>
  <c r="G46" i="109"/>
  <c r="G24" i="100" s="1"/>
  <c r="H46" i="109"/>
  <c r="H24" i="100" s="1"/>
  <c r="I46" i="109"/>
  <c r="I24" i="100" s="1"/>
  <c r="J46" i="109"/>
  <c r="K46"/>
  <c r="K24" i="100" s="1"/>
  <c r="L46" i="109"/>
  <c r="L24" i="100" s="1"/>
  <c r="C46" i="109"/>
  <c r="C24" i="100" s="1"/>
  <c r="C17" i="109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8"/>
  <c r="D23" i="100" s="1"/>
  <c r="E46" i="108"/>
  <c r="E23" i="100" s="1"/>
  <c r="F46" i="108"/>
  <c r="F23" i="100" s="1"/>
  <c r="G46" i="108"/>
  <c r="G23" i="100" s="1"/>
  <c r="H46" i="108"/>
  <c r="I46"/>
  <c r="I23" i="100" s="1"/>
  <c r="J46" i="108"/>
  <c r="J23" i="100" s="1"/>
  <c r="K46" i="108"/>
  <c r="K23" i="100" s="1"/>
  <c r="L46" i="108"/>
  <c r="L23" i="100" s="1"/>
  <c r="C46" i="108"/>
  <c r="C23" i="100" s="1"/>
  <c r="C17" i="108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7"/>
  <c r="D22" i="100" s="1"/>
  <c r="E46" i="107"/>
  <c r="E22" i="100" s="1"/>
  <c r="F46" i="107"/>
  <c r="G46"/>
  <c r="G22" i="100" s="1"/>
  <c r="H46" i="107"/>
  <c r="H22" i="100" s="1"/>
  <c r="I46" i="107"/>
  <c r="I22" i="100" s="1"/>
  <c r="J46" i="107"/>
  <c r="J22" i="100" s="1"/>
  <c r="K46" i="107"/>
  <c r="K22" i="100" s="1"/>
  <c r="L46" i="107"/>
  <c r="L22" i="100" s="1"/>
  <c r="C46" i="107"/>
  <c r="C22" i="100" s="1"/>
  <c r="C17" i="10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6"/>
  <c r="D21" i="100" s="1"/>
  <c r="E46" i="106"/>
  <c r="E21" i="100" s="1"/>
  <c r="F46" i="106"/>
  <c r="F21" i="100" s="1"/>
  <c r="G46" i="106"/>
  <c r="G21" i="100" s="1"/>
  <c r="H46" i="106"/>
  <c r="H21" i="100" s="1"/>
  <c r="I46" i="106"/>
  <c r="I21" i="100" s="1"/>
  <c r="J46" i="106"/>
  <c r="J21" i="100" s="1"/>
  <c r="K46" i="106"/>
  <c r="K21" i="100" s="1"/>
  <c r="L46" i="106"/>
  <c r="L21" i="100" s="1"/>
  <c r="C46" i="106"/>
  <c r="C21" i="100" s="1"/>
  <c r="C17" i="106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5"/>
  <c r="D20" i="100" s="1"/>
  <c r="E46" i="105"/>
  <c r="E20" i="100" s="1"/>
  <c r="F46" i="105"/>
  <c r="F20" i="100" s="1"/>
  <c r="G46" i="105"/>
  <c r="G20" i="100" s="1"/>
  <c r="H46" i="105"/>
  <c r="H20" i="100" s="1"/>
  <c r="I46" i="105"/>
  <c r="I20" i="100" s="1"/>
  <c r="J46" i="105"/>
  <c r="J20" i="100" s="1"/>
  <c r="K46" i="105"/>
  <c r="K20" i="100" s="1"/>
  <c r="L46" i="105"/>
  <c r="L20" i="100" s="1"/>
  <c r="C46" i="105"/>
  <c r="C20" i="100" s="1"/>
  <c r="C17" i="105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4"/>
  <c r="D19" i="100" s="1"/>
  <c r="E46" i="104"/>
  <c r="E19" i="100" s="1"/>
  <c r="F46" i="104"/>
  <c r="F19" i="100" s="1"/>
  <c r="G46" i="104"/>
  <c r="G19" i="100" s="1"/>
  <c r="H46" i="104"/>
  <c r="H19" i="100" s="1"/>
  <c r="I46" i="104"/>
  <c r="I19" i="100" s="1"/>
  <c r="J46" i="104"/>
  <c r="J19" i="100" s="1"/>
  <c r="K46" i="104"/>
  <c r="K19" i="100" s="1"/>
  <c r="L46" i="104"/>
  <c r="L19" i="100" s="1"/>
  <c r="C46" i="104"/>
  <c r="C19" i="100" s="1"/>
  <c r="C17" i="104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3"/>
  <c r="E46"/>
  <c r="F46"/>
  <c r="G46"/>
  <c r="H46"/>
  <c r="I46"/>
  <c r="J46"/>
  <c r="K46"/>
  <c r="L46"/>
  <c r="C46"/>
  <c r="C18" i="100" s="1"/>
  <c r="C17" i="103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46" i="102"/>
  <c r="D17" i="100" s="1"/>
  <c r="E46" i="102"/>
  <c r="F46"/>
  <c r="F17" i="100" s="1"/>
  <c r="G46" i="102"/>
  <c r="G17" i="100" s="1"/>
  <c r="H46" i="102"/>
  <c r="H17" i="100" s="1"/>
  <c r="I46" i="102"/>
  <c r="I17" i="100" s="1"/>
  <c r="J46" i="102"/>
  <c r="J17" i="100" s="1"/>
  <c r="K46" i="102"/>
  <c r="K17" i="100" s="1"/>
  <c r="L46" i="102"/>
  <c r="L17" i="100" s="1"/>
  <c r="C46" i="102"/>
  <c r="C17" i="100" s="1"/>
  <c r="L45" i="102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1"/>
  <c r="K31"/>
  <c r="J31"/>
  <c r="I31"/>
  <c r="H31"/>
  <c r="G31"/>
  <c r="F31"/>
  <c r="E31"/>
  <c r="D31"/>
  <c r="C31"/>
  <c r="L30"/>
  <c r="K30"/>
  <c r="J30"/>
  <c r="I30"/>
  <c r="H30"/>
  <c r="G30"/>
  <c r="F30"/>
  <c r="E30"/>
  <c r="D30"/>
  <c r="C30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D16"/>
  <c r="E16"/>
  <c r="F16"/>
  <c r="G16"/>
  <c r="H16"/>
  <c r="I16"/>
  <c r="J16"/>
  <c r="K16"/>
  <c r="L16"/>
  <c r="E17" i="100"/>
  <c r="D18"/>
  <c r="E18"/>
  <c r="F18"/>
  <c r="G18"/>
  <c r="H18"/>
  <c r="I18"/>
  <c r="J18"/>
  <c r="K18"/>
  <c r="L18"/>
  <c r="F22"/>
  <c r="H23"/>
  <c r="J24"/>
  <c r="C16" i="102"/>
  <c r="D46" i="101"/>
  <c r="D16" i="100" s="1"/>
  <c r="E46" i="101"/>
  <c r="E16" i="100" s="1"/>
  <c r="F46" i="101"/>
  <c r="F16" i="100" s="1"/>
  <c r="G46" i="101"/>
  <c r="G16" i="100" s="1"/>
  <c r="H46" i="101"/>
  <c r="H16" i="100" s="1"/>
  <c r="I46" i="101"/>
  <c r="I16" i="100" s="1"/>
  <c r="J46" i="101"/>
  <c r="J16" i="100" s="1"/>
  <c r="K46" i="101"/>
  <c r="K16" i="100" s="1"/>
  <c r="L46" i="101"/>
  <c r="L16" i="100" s="1"/>
  <c r="C46" i="101"/>
  <c r="C16" i="100" s="1"/>
  <c r="C17" i="101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D16"/>
  <c r="E16"/>
  <c r="F16"/>
  <c r="G16"/>
  <c r="H16"/>
  <c r="I16"/>
  <c r="J16"/>
  <c r="K16"/>
  <c r="L16"/>
  <c r="C16"/>
  <c r="D26" i="100"/>
  <c r="E26"/>
  <c r="F26"/>
  <c r="G26"/>
  <c r="H26"/>
  <c r="I26"/>
  <c r="J26"/>
  <c r="K26"/>
  <c r="L26"/>
  <c r="C16" i="11" l="1"/>
  <c r="O17" i="4" l="1"/>
  <c r="I17" s="1"/>
  <c r="J17" s="1"/>
  <c r="O18"/>
  <c r="O19"/>
  <c r="O20"/>
  <c r="O21"/>
  <c r="O22"/>
  <c r="O24"/>
  <c r="I24" s="1"/>
  <c r="O25"/>
  <c r="I25" s="1"/>
  <c r="I18"/>
  <c r="I19"/>
  <c r="I20"/>
  <c r="I21"/>
  <c r="I22"/>
  <c r="I23"/>
  <c r="L33" i="17"/>
  <c r="K33"/>
  <c r="J33"/>
  <c r="I33"/>
  <c r="H33"/>
  <c r="G33"/>
  <c r="F33"/>
  <c r="E33"/>
  <c r="L37" i="15"/>
  <c r="K37"/>
  <c r="J37"/>
  <c r="I37"/>
  <c r="H37"/>
  <c r="G37"/>
  <c r="F37"/>
  <c r="E37"/>
  <c r="D37"/>
  <c r="C37"/>
  <c r="D17" i="13"/>
  <c r="D18"/>
  <c r="D19"/>
  <c r="D20"/>
  <c r="D21"/>
  <c r="D22"/>
  <c r="D23"/>
  <c r="D24"/>
  <c r="D25"/>
  <c r="D16"/>
  <c r="C17"/>
  <c r="C18"/>
  <c r="C19"/>
  <c r="C20"/>
  <c r="C21"/>
  <c r="C22"/>
  <c r="C23"/>
  <c r="C24"/>
  <c r="C25"/>
  <c r="C16"/>
  <c r="D17" i="12"/>
  <c r="D18"/>
  <c r="D19"/>
  <c r="D20"/>
  <c r="D21"/>
  <c r="D22"/>
  <c r="D23"/>
  <c r="D24"/>
  <c r="D25"/>
  <c r="D16"/>
  <c r="D17" i="11"/>
  <c r="D18"/>
  <c r="D19"/>
  <c r="D20"/>
  <c r="D21"/>
  <c r="D22"/>
  <c r="D24"/>
  <c r="D25"/>
  <c r="D16"/>
  <c r="C17"/>
  <c r="C18"/>
  <c r="C19"/>
  <c r="C20"/>
  <c r="C21"/>
  <c r="C22"/>
  <c r="C23"/>
  <c r="C24"/>
  <c r="C25"/>
  <c r="C17" i="12"/>
  <c r="C18"/>
  <c r="C19"/>
  <c r="C20"/>
  <c r="C21"/>
  <c r="C22"/>
  <c r="C23"/>
  <c r="C24"/>
  <c r="C25"/>
  <c r="C16"/>
  <c r="C51" i="15" l="1"/>
  <c r="E51"/>
  <c r="E16" i="14"/>
  <c r="G51" i="15"/>
  <c r="G65" s="1"/>
  <c r="G16" i="14"/>
  <c r="I51" i="15"/>
  <c r="I16" i="14"/>
  <c r="K51" i="15"/>
  <c r="K65" s="1"/>
  <c r="K16" i="14"/>
  <c r="D51" i="15"/>
  <c r="F51"/>
  <c r="F16" i="14"/>
  <c r="F65" i="15"/>
  <c r="H51"/>
  <c r="H16" i="14"/>
  <c r="H65" i="15"/>
  <c r="J51"/>
  <c r="J16" i="14"/>
  <c r="J65" i="15"/>
  <c r="L51"/>
  <c r="L16" i="14"/>
  <c r="L65" i="15"/>
  <c r="E16" i="13"/>
  <c r="E16" i="12"/>
  <c r="E16" i="11"/>
  <c r="P54" i="31"/>
  <c r="Q54"/>
  <c r="R54"/>
  <c r="S54"/>
  <c r="T54"/>
  <c r="U54"/>
  <c r="V54"/>
  <c r="W54"/>
  <c r="X54"/>
  <c r="O54"/>
  <c r="P54" i="30"/>
  <c r="Q54"/>
  <c r="R54"/>
  <c r="S54"/>
  <c r="T54"/>
  <c r="U54"/>
  <c r="V54"/>
  <c r="W54"/>
  <c r="X54"/>
  <c r="P54" i="29"/>
  <c r="Q54"/>
  <c r="R54"/>
  <c r="S54"/>
  <c r="T54"/>
  <c r="U54"/>
  <c r="V54"/>
  <c r="W54"/>
  <c r="X54"/>
  <c r="O54"/>
  <c r="P54" i="28"/>
  <c r="Q54"/>
  <c r="R54"/>
  <c r="S54"/>
  <c r="T54"/>
  <c r="U54"/>
  <c r="V54"/>
  <c r="W54"/>
  <c r="X54"/>
  <c r="O54"/>
  <c r="P54" i="27"/>
  <c r="Q54"/>
  <c r="R54"/>
  <c r="S54"/>
  <c r="T54"/>
  <c r="U54"/>
  <c r="V54"/>
  <c r="W54"/>
  <c r="X54"/>
  <c r="O54"/>
  <c r="P54" i="26"/>
  <c r="Q54"/>
  <c r="R54"/>
  <c r="S54"/>
  <c r="T54"/>
  <c r="U54"/>
  <c r="V54"/>
  <c r="W54"/>
  <c r="X54"/>
  <c r="O54"/>
  <c r="P54" i="25"/>
  <c r="Q54"/>
  <c r="R54"/>
  <c r="S54"/>
  <c r="T54"/>
  <c r="U54"/>
  <c r="V54"/>
  <c r="W54"/>
  <c r="X54"/>
  <c r="O54"/>
  <c r="P54" i="24"/>
  <c r="Q54"/>
  <c r="R54"/>
  <c r="S54"/>
  <c r="T54"/>
  <c r="U54"/>
  <c r="V54"/>
  <c r="W54"/>
  <c r="X54"/>
  <c r="O54"/>
  <c r="P54" i="23"/>
  <c r="Q54"/>
  <c r="S54"/>
  <c r="T54"/>
  <c r="U54"/>
  <c r="V54"/>
  <c r="W54"/>
  <c r="X54"/>
  <c r="O54"/>
  <c r="P54" i="22"/>
  <c r="Q54"/>
  <c r="R54"/>
  <c r="S54"/>
  <c r="T54"/>
  <c r="U54"/>
  <c r="V54"/>
  <c r="W54"/>
  <c r="X54"/>
  <c r="J78" i="15" l="1"/>
  <c r="J77"/>
  <c r="J76"/>
  <c r="J75"/>
  <c r="J74"/>
  <c r="J73"/>
  <c r="J72"/>
  <c r="J71"/>
  <c r="J70"/>
  <c r="J69"/>
  <c r="J68"/>
  <c r="J67"/>
  <c r="J66"/>
  <c r="F78"/>
  <c r="F77"/>
  <c r="F76"/>
  <c r="F75"/>
  <c r="F74"/>
  <c r="F73"/>
  <c r="F72"/>
  <c r="F71"/>
  <c r="F70"/>
  <c r="F69"/>
  <c r="F68"/>
  <c r="F67"/>
  <c r="F66"/>
  <c r="D30" i="14"/>
  <c r="D77" i="15"/>
  <c r="D75"/>
  <c r="D73"/>
  <c r="D71"/>
  <c r="D69"/>
  <c r="D67"/>
  <c r="D78"/>
  <c r="D76"/>
  <c r="D74"/>
  <c r="D72"/>
  <c r="D70"/>
  <c r="D68"/>
  <c r="D66"/>
  <c r="I78"/>
  <c r="I77"/>
  <c r="I76"/>
  <c r="I75"/>
  <c r="I74"/>
  <c r="I73"/>
  <c r="I72"/>
  <c r="I71"/>
  <c r="I70"/>
  <c r="I69"/>
  <c r="I68"/>
  <c r="I67"/>
  <c r="I66"/>
  <c r="E78"/>
  <c r="E77"/>
  <c r="E76"/>
  <c r="E75"/>
  <c r="E74"/>
  <c r="E73"/>
  <c r="E72"/>
  <c r="E71"/>
  <c r="E70"/>
  <c r="E69"/>
  <c r="E68"/>
  <c r="E67"/>
  <c r="E66"/>
  <c r="C30" i="14"/>
  <c r="C78" i="15"/>
  <c r="C76"/>
  <c r="C74"/>
  <c r="C72"/>
  <c r="C70"/>
  <c r="C68"/>
  <c r="C66"/>
  <c r="C77"/>
  <c r="C75"/>
  <c r="C73"/>
  <c r="C71"/>
  <c r="C69"/>
  <c r="C67"/>
  <c r="L78"/>
  <c r="L77"/>
  <c r="L76"/>
  <c r="L75"/>
  <c r="L74"/>
  <c r="L73"/>
  <c r="L72"/>
  <c r="L71"/>
  <c r="L70"/>
  <c r="L69"/>
  <c r="L68"/>
  <c r="L67"/>
  <c r="L66"/>
  <c r="H78"/>
  <c r="H77"/>
  <c r="H76"/>
  <c r="H75"/>
  <c r="H74"/>
  <c r="H73"/>
  <c r="H72"/>
  <c r="H71"/>
  <c r="H70"/>
  <c r="H69"/>
  <c r="H68"/>
  <c r="H67"/>
  <c r="H66"/>
  <c r="K78"/>
  <c r="K77"/>
  <c r="K76"/>
  <c r="K75"/>
  <c r="K74"/>
  <c r="K73"/>
  <c r="K72"/>
  <c r="K71"/>
  <c r="K70"/>
  <c r="K69"/>
  <c r="K68"/>
  <c r="K67"/>
  <c r="K66"/>
  <c r="G78"/>
  <c r="G77"/>
  <c r="G76"/>
  <c r="G75"/>
  <c r="G74"/>
  <c r="G73"/>
  <c r="G72"/>
  <c r="G71"/>
  <c r="G70"/>
  <c r="G69"/>
  <c r="G68"/>
  <c r="G67"/>
  <c r="G66"/>
  <c r="D65"/>
  <c r="I65"/>
  <c r="E65"/>
  <c r="C65"/>
  <c r="K66" i="1"/>
  <c r="I66"/>
  <c r="J66" s="1"/>
  <c r="K59"/>
  <c r="J59"/>
  <c r="I60"/>
  <c r="I61"/>
  <c r="I62"/>
  <c r="I63"/>
  <c r="I64"/>
  <c r="I68"/>
  <c r="C23" i="165" l="1"/>
  <c r="C26"/>
  <c r="C29"/>
  <c r="C30"/>
  <c r="C32"/>
  <c r="C34"/>
  <c r="C37"/>
  <c r="C45"/>
  <c r="C49"/>
  <c r="C52"/>
  <c r="C20" i="164"/>
  <c r="C26"/>
  <c r="C27"/>
  <c r="C32"/>
  <c r="C34"/>
  <c r="C37"/>
  <c r="C38"/>
  <c r="C44"/>
  <c r="C45"/>
  <c r="C48"/>
  <c r="C49"/>
  <c r="C52"/>
  <c r="C20" i="163"/>
  <c r="C21"/>
  <c r="C23"/>
  <c r="C24"/>
  <c r="C25"/>
  <c r="C26"/>
  <c r="C27"/>
  <c r="C29"/>
  <c r="C30"/>
  <c r="C32"/>
  <c r="C34"/>
  <c r="C35"/>
  <c r="C36"/>
  <c r="C37"/>
  <c r="C38"/>
  <c r="C42"/>
  <c r="C43"/>
  <c r="C44"/>
  <c r="C45"/>
  <c r="C48"/>
  <c r="C49"/>
  <c r="C52"/>
  <c r="C53"/>
  <c r="C18" i="162"/>
  <c r="C19"/>
  <c r="C20"/>
  <c r="C21"/>
  <c r="C22"/>
  <c r="C23"/>
  <c r="C24"/>
  <c r="C25"/>
  <c r="C26"/>
  <c r="C27"/>
  <c r="C29"/>
  <c r="C30"/>
  <c r="C31"/>
  <c r="C32"/>
  <c r="C34"/>
  <c r="C35"/>
  <c r="C36"/>
  <c r="C37"/>
  <c r="C38"/>
  <c r="C39"/>
  <c r="C40"/>
  <c r="C42"/>
  <c r="C44"/>
  <c r="C45"/>
  <c r="C47"/>
  <c r="C49"/>
  <c r="C51"/>
  <c r="C52"/>
  <c r="C18" i="161"/>
  <c r="C19"/>
  <c r="C20"/>
  <c r="C21"/>
  <c r="C22"/>
  <c r="C23"/>
  <c r="C24"/>
  <c r="C26"/>
  <c r="C27"/>
  <c r="C29"/>
  <c r="C30"/>
  <c r="C32"/>
  <c r="C34"/>
  <c r="C35"/>
  <c r="C37"/>
  <c r="C38"/>
  <c r="C39"/>
  <c r="C40"/>
  <c r="C41"/>
  <c r="C42"/>
  <c r="C43"/>
  <c r="C44"/>
  <c r="C45"/>
  <c r="C47"/>
  <c r="C49"/>
  <c r="C51"/>
  <c r="C52"/>
  <c r="C36"/>
  <c r="J18"/>
  <c r="J19"/>
  <c r="J20"/>
  <c r="J21"/>
  <c r="J22"/>
  <c r="J23"/>
  <c r="J26"/>
  <c r="J27"/>
  <c r="J29"/>
  <c r="J30"/>
  <c r="J33"/>
  <c r="J21" i="165"/>
  <c r="J23"/>
  <c r="J26"/>
  <c r="J28"/>
  <c r="J29"/>
  <c r="J30"/>
  <c r="J37"/>
  <c r="J43"/>
  <c r="J45"/>
  <c r="J49"/>
  <c r="J52"/>
  <c r="J19" i="164"/>
  <c r="J21"/>
  <c r="J23"/>
  <c r="J26"/>
  <c r="J27"/>
  <c r="J30"/>
  <c r="J37"/>
  <c r="J38"/>
  <c r="J42"/>
  <c r="J43"/>
  <c r="J51"/>
  <c r="J52"/>
  <c r="J19" i="163"/>
  <c r="J20"/>
  <c r="J21"/>
  <c r="J23"/>
  <c r="J25"/>
  <c r="J26"/>
  <c r="J27"/>
  <c r="J28"/>
  <c r="J29"/>
  <c r="J30"/>
  <c r="J36"/>
  <c r="J37"/>
  <c r="J38"/>
  <c r="J42"/>
  <c r="J43"/>
  <c r="J44"/>
  <c r="J45"/>
  <c r="J49"/>
  <c r="J52"/>
  <c r="J18" i="162"/>
  <c r="J19"/>
  <c r="J20"/>
  <c r="J21"/>
  <c r="J22"/>
  <c r="J23"/>
  <c r="J25"/>
  <c r="J26"/>
  <c r="J27"/>
  <c r="J29"/>
  <c r="J30"/>
  <c r="J31"/>
  <c r="J33"/>
  <c r="J36"/>
  <c r="J37"/>
  <c r="J38"/>
  <c r="J39"/>
  <c r="J40"/>
  <c r="J41"/>
  <c r="J42"/>
  <c r="J43"/>
  <c r="J45"/>
  <c r="J47"/>
  <c r="J49"/>
  <c r="J52"/>
  <c r="J36" i="161"/>
  <c r="J37"/>
  <c r="J38"/>
  <c r="J39"/>
  <c r="J40"/>
  <c r="J41"/>
  <c r="J42"/>
  <c r="J43"/>
  <c r="J44"/>
  <c r="J45"/>
  <c r="J47"/>
  <c r="J49"/>
  <c r="J51"/>
  <c r="J52"/>
  <c r="C18" i="160"/>
  <c r="C20"/>
  <c r="C21"/>
  <c r="C22"/>
  <c r="C23"/>
  <c r="C24"/>
  <c r="C25"/>
  <c r="C26"/>
  <c r="C27"/>
  <c r="C29"/>
  <c r="C30"/>
  <c r="C31"/>
  <c r="C32"/>
  <c r="C34"/>
  <c r="C35"/>
  <c r="C36"/>
  <c r="C37"/>
  <c r="C38"/>
  <c r="C39"/>
  <c r="C40"/>
  <c r="C41"/>
  <c r="C42"/>
  <c r="C44"/>
  <c r="C45"/>
  <c r="C47"/>
  <c r="C48"/>
  <c r="C49"/>
  <c r="C51"/>
  <c r="C52"/>
  <c r="C18" i="159"/>
  <c r="D357" i="189" s="1"/>
  <c r="O357" s="1"/>
  <c r="C19" i="159"/>
  <c r="D358" i="189" s="1"/>
  <c r="O358" s="1"/>
  <c r="C20" i="159"/>
  <c r="D359" i="189" s="1"/>
  <c r="O359" s="1"/>
  <c r="C21" i="159"/>
  <c r="D360" i="189" s="1"/>
  <c r="O360" s="1"/>
  <c r="C22" i="159"/>
  <c r="D361" i="189" s="1"/>
  <c r="O361" s="1"/>
  <c r="C23" i="159"/>
  <c r="D362" i="189" s="1"/>
  <c r="O362" s="1"/>
  <c r="C24" i="159"/>
  <c r="D363" i="189" s="1"/>
  <c r="O363" s="1"/>
  <c r="C25" i="159"/>
  <c r="D364" i="189" s="1"/>
  <c r="O364" s="1"/>
  <c r="C26" i="159"/>
  <c r="D365" i="189" s="1"/>
  <c r="O365" s="1"/>
  <c r="C27" i="159"/>
  <c r="D366" i="189" s="1"/>
  <c r="O366" s="1"/>
  <c r="C29" i="159"/>
  <c r="D368" i="189" s="1"/>
  <c r="O368" s="1"/>
  <c r="C30" i="159"/>
  <c r="D369" i="189" s="1"/>
  <c r="O369" s="1"/>
  <c r="C31" i="159"/>
  <c r="D370" i="189" s="1"/>
  <c r="O370" s="1"/>
  <c r="C32" i="159"/>
  <c r="D371" i="189" s="1"/>
  <c r="O371" s="1"/>
  <c r="C34" i="159"/>
  <c r="D373" i="189" s="1"/>
  <c r="O373" s="1"/>
  <c r="C35" i="159"/>
  <c r="D374" i="189" s="1"/>
  <c r="O374" s="1"/>
  <c r="C36" i="159"/>
  <c r="D375" i="189" s="1"/>
  <c r="O375" s="1"/>
  <c r="C37" i="159"/>
  <c r="D376" i="189" s="1"/>
  <c r="O376" s="1"/>
  <c r="C38" i="159"/>
  <c r="D377" i="189" s="1"/>
  <c r="O377" s="1"/>
  <c r="C39" i="159"/>
  <c r="D378" i="189" s="1"/>
  <c r="O378" s="1"/>
  <c r="C40" i="159"/>
  <c r="D379" i="189" s="1"/>
  <c r="O379" s="1"/>
  <c r="C41" i="159"/>
  <c r="D380" i="189" s="1"/>
  <c r="O380" s="1"/>
  <c r="C42" i="159"/>
  <c r="D381" i="189" s="1"/>
  <c r="O381" s="1"/>
  <c r="C43" i="159"/>
  <c r="D382" i="189" s="1"/>
  <c r="O382" s="1"/>
  <c r="C44" i="159"/>
  <c r="D383" i="189" s="1"/>
  <c r="O383" s="1"/>
  <c r="C45" i="159"/>
  <c r="D384" i="189" s="1"/>
  <c r="O384" s="1"/>
  <c r="C47" i="159"/>
  <c r="D386" i="189" s="1"/>
  <c r="O386" s="1"/>
  <c r="C48" i="159"/>
  <c r="D387" i="189" s="1"/>
  <c r="O387" s="1"/>
  <c r="C49" i="159"/>
  <c r="D388" i="189" s="1"/>
  <c r="O388" s="1"/>
  <c r="C51" i="159"/>
  <c r="D390" i="189" s="1"/>
  <c r="O390" s="1"/>
  <c r="C52" i="159"/>
  <c r="D391" i="189" s="1"/>
  <c r="O391" s="1"/>
  <c r="C53" i="159"/>
  <c r="D392" i="189" s="1"/>
  <c r="O392" s="1"/>
  <c r="J18" i="160"/>
  <c r="J19"/>
  <c r="J20"/>
  <c r="J21"/>
  <c r="J22"/>
  <c r="J23"/>
  <c r="J25"/>
  <c r="J26"/>
  <c r="J27"/>
  <c r="J28"/>
  <c r="J29"/>
  <c r="J30"/>
  <c r="J31"/>
  <c r="J36"/>
  <c r="J37"/>
  <c r="J38"/>
  <c r="J39"/>
  <c r="J40"/>
  <c r="J41"/>
  <c r="J42"/>
  <c r="J43"/>
  <c r="J44"/>
  <c r="J45"/>
  <c r="J47"/>
  <c r="J49"/>
  <c r="J50"/>
  <c r="J51"/>
  <c r="J52"/>
  <c r="J18" i="159"/>
  <c r="K357" i="189" s="1"/>
  <c r="V357" s="1"/>
  <c r="J19" i="159"/>
  <c r="K358" i="189" s="1"/>
  <c r="V358" s="1"/>
  <c r="J20" i="159"/>
  <c r="K359" i="189" s="1"/>
  <c r="V359" s="1"/>
  <c r="J21" i="159"/>
  <c r="K360" i="189" s="1"/>
  <c r="V360" s="1"/>
  <c r="J22" i="159"/>
  <c r="K361" i="189" s="1"/>
  <c r="V361" s="1"/>
  <c r="J23" i="159"/>
  <c r="K362" i="189" s="1"/>
  <c r="V362" s="1"/>
  <c r="J25" i="159"/>
  <c r="K364" i="189" s="1"/>
  <c r="V364" s="1"/>
  <c r="J26" i="159"/>
  <c r="K365" i="189" s="1"/>
  <c r="V365" s="1"/>
  <c r="J27" i="159"/>
  <c r="K366" i="189" s="1"/>
  <c r="V366" s="1"/>
  <c r="J28" i="159"/>
  <c r="K367" i="189" s="1"/>
  <c r="V367" s="1"/>
  <c r="J29" i="159"/>
  <c r="K368" i="189" s="1"/>
  <c r="V368" s="1"/>
  <c r="J30" i="159"/>
  <c r="K369" i="189" s="1"/>
  <c r="V369" s="1"/>
  <c r="J31" i="159"/>
  <c r="K370" i="189" s="1"/>
  <c r="V370" s="1"/>
  <c r="J33" i="159"/>
  <c r="K372" i="189" s="1"/>
  <c r="V372" s="1"/>
  <c r="J36" i="159"/>
  <c r="K375" i="189" s="1"/>
  <c r="V375" s="1"/>
  <c r="J37" i="159"/>
  <c r="K376" i="189" s="1"/>
  <c r="V376" s="1"/>
  <c r="J38" i="159"/>
  <c r="K377" i="189" s="1"/>
  <c r="V377" s="1"/>
  <c r="J39" i="159"/>
  <c r="K378" i="189" s="1"/>
  <c r="V378" s="1"/>
  <c r="J40" i="159"/>
  <c r="K379" i="189" s="1"/>
  <c r="V379" s="1"/>
  <c r="J41" i="159"/>
  <c r="K380" i="189" s="1"/>
  <c r="V380" s="1"/>
  <c r="J42" i="159"/>
  <c r="K381" i="189" s="1"/>
  <c r="V381" s="1"/>
  <c r="J43" i="159"/>
  <c r="K382" i="189" s="1"/>
  <c r="V382" s="1"/>
  <c r="J44" i="159"/>
  <c r="K383" i="189" s="1"/>
  <c r="V383" s="1"/>
  <c r="J45" i="159"/>
  <c r="K384" i="189" s="1"/>
  <c r="V384" s="1"/>
  <c r="J47" i="159"/>
  <c r="K386" i="189" s="1"/>
  <c r="V386" s="1"/>
  <c r="J49" i="159"/>
  <c r="K388" i="189" s="1"/>
  <c r="V388" s="1"/>
  <c r="J50" i="159"/>
  <c r="K389" i="189" s="1"/>
  <c r="V389" s="1"/>
  <c r="J51" i="159"/>
  <c r="K390" i="189" s="1"/>
  <c r="V390" s="1"/>
  <c r="J52" i="159"/>
  <c r="K391" i="189" s="1"/>
  <c r="V391" s="1"/>
  <c r="C32" i="28"/>
  <c r="J67" i="1"/>
  <c r="M24" i="4"/>
  <c r="L24"/>
  <c r="J64" i="1"/>
  <c r="M21" i="4"/>
  <c r="L21"/>
  <c r="J62" i="1"/>
  <c r="M19" i="4"/>
  <c r="L19"/>
  <c r="J60" i="1"/>
  <c r="M17" i="4"/>
  <c r="L17"/>
  <c r="J68" i="1"/>
  <c r="M25" i="4"/>
  <c r="E25" s="1"/>
  <c r="L25"/>
  <c r="J65" i="1"/>
  <c r="M22" i="4"/>
  <c r="E22" s="1"/>
  <c r="L22"/>
  <c r="J63" i="1"/>
  <c r="M20" i="4"/>
  <c r="E20" s="1"/>
  <c r="L20"/>
  <c r="J61" i="1"/>
  <c r="M18" i="4"/>
  <c r="E18" s="1"/>
  <c r="L18"/>
  <c r="M16"/>
  <c r="L16"/>
  <c r="M23"/>
  <c r="E23" s="1"/>
  <c r="L23"/>
  <c r="C30" i="98"/>
  <c r="D30"/>
  <c r="E30"/>
  <c r="F30"/>
  <c r="G30"/>
  <c r="H30"/>
  <c r="I30"/>
  <c r="J30"/>
  <c r="K30"/>
  <c r="L30"/>
  <c r="C31" i="64"/>
  <c r="D31"/>
  <c r="E31"/>
  <c r="F31"/>
  <c r="G31"/>
  <c r="H31"/>
  <c r="I31"/>
  <c r="J31"/>
  <c r="K31"/>
  <c r="L31"/>
  <c r="C31" i="63"/>
  <c r="D31"/>
  <c r="E31"/>
  <c r="F31"/>
  <c r="G31"/>
  <c r="H31"/>
  <c r="I31"/>
  <c r="J31"/>
  <c r="K31"/>
  <c r="L31"/>
  <c r="C31" i="61"/>
  <c r="D31"/>
  <c r="E31"/>
  <c r="F31"/>
  <c r="G31"/>
  <c r="H31"/>
  <c r="I31"/>
  <c r="J31"/>
  <c r="K31"/>
  <c r="L31"/>
  <c r="N30" i="110"/>
  <c r="B30" s="1"/>
  <c r="N30" i="109"/>
  <c r="B30" s="1"/>
  <c r="N30" i="108"/>
  <c r="B30" s="1"/>
  <c r="N30" i="107"/>
  <c r="B30" s="1"/>
  <c r="N30" i="106"/>
  <c r="B30" s="1"/>
  <c r="N30" i="105"/>
  <c r="B30" s="1"/>
  <c r="N30" i="104"/>
  <c r="B30" s="1"/>
  <c r="N30" i="103"/>
  <c r="B30" s="1"/>
  <c r="N30" i="102"/>
  <c r="B30" s="1"/>
  <c r="N30" i="101"/>
  <c r="B30" s="1"/>
  <c r="N30" i="99"/>
  <c r="B30" s="1"/>
  <c r="C30"/>
  <c r="D30"/>
  <c r="E30"/>
  <c r="F30"/>
  <c r="G30"/>
  <c r="H30"/>
  <c r="I30"/>
  <c r="J30"/>
  <c r="K30"/>
  <c r="L30"/>
  <c r="N30" i="98"/>
  <c r="B30" s="1"/>
  <c r="N30" i="97"/>
  <c r="B30" s="1"/>
  <c r="C30"/>
  <c r="D30"/>
  <c r="E30"/>
  <c r="F30"/>
  <c r="G30"/>
  <c r="H30"/>
  <c r="I30"/>
  <c r="J30"/>
  <c r="K30"/>
  <c r="L30"/>
  <c r="N30" i="96"/>
  <c r="B30" s="1"/>
  <c r="C1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N30" i="95"/>
  <c r="B30" s="1"/>
  <c r="C30"/>
  <c r="D30"/>
  <c r="E30"/>
  <c r="F30"/>
  <c r="G30"/>
  <c r="H30"/>
  <c r="I30"/>
  <c r="J30"/>
  <c r="K30"/>
  <c r="L30"/>
  <c r="N30" i="94"/>
  <c r="B30" s="1"/>
  <c r="C1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N30" i="93"/>
  <c r="B30" s="1"/>
  <c r="C30"/>
  <c r="D30"/>
  <c r="E30"/>
  <c r="F30"/>
  <c r="G30"/>
  <c r="H30"/>
  <c r="I30"/>
  <c r="J30"/>
  <c r="K30"/>
  <c r="L30"/>
  <c r="N30" i="92"/>
  <c r="B30" s="1"/>
  <c r="C1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17" i="91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N30"/>
  <c r="B30" s="1"/>
  <c r="C17" i="90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N30"/>
  <c r="B30" s="1"/>
  <c r="N30" i="88"/>
  <c r="B30" s="1"/>
  <c r="C1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N30" i="87"/>
  <c r="B30" s="1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N30" i="86"/>
  <c r="B30" s="1"/>
  <c r="C1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17" i="85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N30"/>
  <c r="B30" s="1"/>
  <c r="N30" i="84"/>
  <c r="B30" s="1"/>
  <c r="C1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17" i="79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17" i="80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17" i="81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17" i="82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17" i="83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N30"/>
  <c r="B30" s="1"/>
  <c r="N30" i="82"/>
  <c r="B30" s="1"/>
  <c r="N30" i="81"/>
  <c r="B30" s="1"/>
  <c r="N30" i="80"/>
  <c r="B30" s="1"/>
  <c r="N30" i="79"/>
  <c r="B30" s="1"/>
  <c r="D31" i="49"/>
  <c r="F31"/>
  <c r="H31"/>
  <c r="J31"/>
  <c r="L31"/>
  <c r="O19" i="33"/>
  <c r="P19"/>
  <c r="Q19"/>
  <c r="R19"/>
  <c r="S19"/>
  <c r="T19"/>
  <c r="U19"/>
  <c r="V19"/>
  <c r="W19"/>
  <c r="X19"/>
  <c r="O21"/>
  <c r="P21"/>
  <c r="Q21"/>
  <c r="R21"/>
  <c r="S21"/>
  <c r="T21"/>
  <c r="U21"/>
  <c r="V21"/>
  <c r="W21"/>
  <c r="X21"/>
  <c r="O23"/>
  <c r="P23"/>
  <c r="Q23"/>
  <c r="R23"/>
  <c r="S23"/>
  <c r="T23"/>
  <c r="U23"/>
  <c r="V23"/>
  <c r="W23"/>
  <c r="X23"/>
  <c r="O26"/>
  <c r="P26"/>
  <c r="Q26"/>
  <c r="R26"/>
  <c r="S26"/>
  <c r="T26"/>
  <c r="U26"/>
  <c r="V26"/>
  <c r="W26"/>
  <c r="X26"/>
  <c r="O30"/>
  <c r="P30"/>
  <c r="Q30"/>
  <c r="R30"/>
  <c r="S30"/>
  <c r="T30"/>
  <c r="U30"/>
  <c r="V30"/>
  <c r="W30"/>
  <c r="X30"/>
  <c r="O32"/>
  <c r="P32"/>
  <c r="Q32"/>
  <c r="R32"/>
  <c r="S32"/>
  <c r="T32"/>
  <c r="U32"/>
  <c r="V32"/>
  <c r="W32"/>
  <c r="X32"/>
  <c r="O35"/>
  <c r="P35"/>
  <c r="Q35"/>
  <c r="R35"/>
  <c r="S35"/>
  <c r="T35"/>
  <c r="U35"/>
  <c r="V35"/>
  <c r="W35"/>
  <c r="X35"/>
  <c r="O37"/>
  <c r="P37"/>
  <c r="Q37"/>
  <c r="R37"/>
  <c r="S37"/>
  <c r="T37"/>
  <c r="U37"/>
  <c r="V37"/>
  <c r="W37"/>
  <c r="X37"/>
  <c r="O39"/>
  <c r="P39"/>
  <c r="Q39"/>
  <c r="R39"/>
  <c r="S39"/>
  <c r="T39"/>
  <c r="U39"/>
  <c r="V39"/>
  <c r="W39"/>
  <c r="X39"/>
  <c r="O40"/>
  <c r="P40"/>
  <c r="Q40"/>
  <c r="R40"/>
  <c r="S40"/>
  <c r="T40"/>
  <c r="U40"/>
  <c r="V40"/>
  <c r="W40"/>
  <c r="X40"/>
  <c r="O42"/>
  <c r="P42"/>
  <c r="Q42"/>
  <c r="R42"/>
  <c r="S42"/>
  <c r="T42"/>
  <c r="U42"/>
  <c r="V42"/>
  <c r="W42"/>
  <c r="X42"/>
  <c r="O43"/>
  <c r="P43"/>
  <c r="Q43"/>
  <c r="R43"/>
  <c r="S43"/>
  <c r="T43"/>
  <c r="U43"/>
  <c r="V43"/>
  <c r="W43"/>
  <c r="X43"/>
  <c r="O44"/>
  <c r="P44"/>
  <c r="Q44"/>
  <c r="R44"/>
  <c r="S44"/>
  <c r="T44"/>
  <c r="U44"/>
  <c r="V44"/>
  <c r="W44"/>
  <c r="X44"/>
  <c r="O45"/>
  <c r="P45"/>
  <c r="Q45"/>
  <c r="R45"/>
  <c r="S45"/>
  <c r="T45"/>
  <c r="U45"/>
  <c r="V45"/>
  <c r="W45"/>
  <c r="X45"/>
  <c r="N31" i="77"/>
  <c r="C19"/>
  <c r="D19"/>
  <c r="E19"/>
  <c r="F19"/>
  <c r="G19"/>
  <c r="H19"/>
  <c r="I19"/>
  <c r="J19"/>
  <c r="K19"/>
  <c r="C23"/>
  <c r="D23"/>
  <c r="E23"/>
  <c r="F23"/>
  <c r="G23"/>
  <c r="H23"/>
  <c r="I23"/>
  <c r="C27"/>
  <c r="D27"/>
  <c r="E27"/>
  <c r="F27"/>
  <c r="G27"/>
  <c r="H27"/>
  <c r="I27"/>
  <c r="J27"/>
  <c r="K27"/>
  <c r="L27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C34"/>
  <c r="D34"/>
  <c r="E34"/>
  <c r="J34"/>
  <c r="H35"/>
  <c r="I35"/>
  <c r="J35"/>
  <c r="K35"/>
  <c r="L35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C44"/>
  <c r="D44"/>
  <c r="E44"/>
  <c r="F44"/>
  <c r="G44"/>
  <c r="F45"/>
  <c r="G45"/>
  <c r="H45"/>
  <c r="I45"/>
  <c r="J45"/>
  <c r="K45"/>
  <c r="L45"/>
  <c r="C46"/>
  <c r="D46"/>
  <c r="E46"/>
  <c r="F46"/>
  <c r="G46"/>
  <c r="H46"/>
  <c r="I46"/>
  <c r="J46"/>
  <c r="K46"/>
  <c r="B31"/>
  <c r="N31" i="76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N31" i="75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8"/>
  <c r="D28"/>
  <c r="E28"/>
  <c r="F28"/>
  <c r="G28"/>
  <c r="H28"/>
  <c r="I28"/>
  <c r="J28"/>
  <c r="K28"/>
  <c r="L28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N31" i="74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H24"/>
  <c r="I24"/>
  <c r="J24"/>
  <c r="K24"/>
  <c r="L24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F42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B31"/>
  <c r="C19" i="73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N31"/>
  <c r="B31" s="1"/>
  <c r="C19" i="71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D18" i="72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I24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H33"/>
  <c r="I33"/>
  <c r="J33"/>
  <c r="K33"/>
  <c r="L33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N31"/>
  <c r="B31" s="1"/>
  <c r="N31" i="71"/>
  <c r="B31" s="1"/>
  <c r="N31" i="70"/>
  <c r="B31" s="1"/>
  <c r="C19"/>
  <c r="D19"/>
  <c r="E19"/>
  <c r="F19"/>
  <c r="G19"/>
  <c r="H19"/>
  <c r="I19"/>
  <c r="J19"/>
  <c r="K19"/>
  <c r="L19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F45"/>
  <c r="G45"/>
  <c r="H45"/>
  <c r="I45"/>
  <c r="J45"/>
  <c r="K45"/>
  <c r="L45"/>
  <c r="C46"/>
  <c r="D46"/>
  <c r="E46"/>
  <c r="F46"/>
  <c r="G46"/>
  <c r="H46"/>
  <c r="I46"/>
  <c r="J46"/>
  <c r="K46"/>
  <c r="N31" i="69"/>
  <c r="B31" s="1"/>
  <c r="C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D26"/>
  <c r="E26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N31" i="68"/>
  <c r="B31" s="1"/>
  <c r="C19"/>
  <c r="D19"/>
  <c r="E19"/>
  <c r="F19"/>
  <c r="G19"/>
  <c r="H19"/>
  <c r="I19"/>
  <c r="J19"/>
  <c r="K19"/>
  <c r="L19"/>
  <c r="C22"/>
  <c r="D22"/>
  <c r="E22"/>
  <c r="F22"/>
  <c r="G22"/>
  <c r="H22"/>
  <c r="I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K34"/>
  <c r="L34"/>
  <c r="H35"/>
  <c r="I35"/>
  <c r="J35"/>
  <c r="K35"/>
  <c r="L35"/>
  <c r="C37"/>
  <c r="D37"/>
  <c r="E37"/>
  <c r="F37"/>
  <c r="G37"/>
  <c r="H37"/>
  <c r="I37"/>
  <c r="J37"/>
  <c r="K37"/>
  <c r="L37"/>
  <c r="C40"/>
  <c r="D40"/>
  <c r="E40"/>
  <c r="F40"/>
  <c r="G40"/>
  <c r="H40"/>
  <c r="I40"/>
  <c r="J40"/>
  <c r="K40"/>
  <c r="C44"/>
  <c r="D44"/>
  <c r="E44"/>
  <c r="F44"/>
  <c r="G44"/>
  <c r="H44"/>
  <c r="I44"/>
  <c r="J44"/>
  <c r="F45"/>
  <c r="G45"/>
  <c r="H45"/>
  <c r="I45"/>
  <c r="J45"/>
  <c r="K45"/>
  <c r="L45"/>
  <c r="C46"/>
  <c r="D46"/>
  <c r="E46"/>
  <c r="F46"/>
  <c r="G46"/>
  <c r="H46"/>
  <c r="I46"/>
  <c r="J46"/>
  <c r="K46"/>
  <c r="C19" i="67"/>
  <c r="D218" i="189" s="1"/>
  <c r="O218" s="1"/>
  <c r="D19" i="67"/>
  <c r="E218" i="189" s="1"/>
  <c r="P218" s="1"/>
  <c r="E19" i="67"/>
  <c r="F218" i="189" s="1"/>
  <c r="Q218" s="1"/>
  <c r="F19" i="67"/>
  <c r="G218" i="189" s="1"/>
  <c r="R218" s="1"/>
  <c r="G19" i="67"/>
  <c r="H218" i="189" s="1"/>
  <c r="S218" s="1"/>
  <c r="H19" i="67"/>
  <c r="I218" i="189" s="1"/>
  <c r="T218" s="1"/>
  <c r="I19" i="67"/>
  <c r="J218" i="189" s="1"/>
  <c r="U218" s="1"/>
  <c r="J19" i="67"/>
  <c r="K218" i="189" s="1"/>
  <c r="V218" s="1"/>
  <c r="C23" i="67"/>
  <c r="D222" i="189" s="1"/>
  <c r="O222" s="1"/>
  <c r="D23" i="67"/>
  <c r="E222" i="189" s="1"/>
  <c r="P222" s="1"/>
  <c r="E23" i="67"/>
  <c r="F222" i="189" s="1"/>
  <c r="Q222" s="1"/>
  <c r="F23" i="67"/>
  <c r="G222" i="189" s="1"/>
  <c r="R222" s="1"/>
  <c r="G23" i="67"/>
  <c r="H222" i="189" s="1"/>
  <c r="S222" s="1"/>
  <c r="H23" i="67"/>
  <c r="I222" i="189" s="1"/>
  <c r="T222" s="1"/>
  <c r="I23" i="67"/>
  <c r="J222" i="189" s="1"/>
  <c r="U222" s="1"/>
  <c r="H30" i="67"/>
  <c r="I229" i="189" s="1"/>
  <c r="T229" s="1"/>
  <c r="I30" i="67"/>
  <c r="J229" i="189" s="1"/>
  <c r="U229" s="1"/>
  <c r="J30" i="67"/>
  <c r="K229" i="189" s="1"/>
  <c r="V229" s="1"/>
  <c r="K30" i="67"/>
  <c r="L229" i="189" s="1"/>
  <c r="W229" s="1"/>
  <c r="L30" i="67"/>
  <c r="M229" i="189" s="1"/>
  <c r="X229" s="1"/>
  <c r="C31" i="67"/>
  <c r="D230" i="189" s="1"/>
  <c r="O230" s="1"/>
  <c r="D31" i="67"/>
  <c r="E230" i="189" s="1"/>
  <c r="P230" s="1"/>
  <c r="E31" i="67"/>
  <c r="F230" i="189" s="1"/>
  <c r="Q230" s="1"/>
  <c r="F31" i="67"/>
  <c r="G230" i="189" s="1"/>
  <c r="R230" s="1"/>
  <c r="G31" i="67"/>
  <c r="H230" i="189" s="1"/>
  <c r="S230" s="1"/>
  <c r="H31" i="67"/>
  <c r="I230" i="189" s="1"/>
  <c r="T230" s="1"/>
  <c r="I31" i="67"/>
  <c r="J230" i="189" s="1"/>
  <c r="U230" s="1"/>
  <c r="J31" i="67"/>
  <c r="K230" i="189" s="1"/>
  <c r="V230" s="1"/>
  <c r="K31" i="67"/>
  <c r="L230" i="189" s="1"/>
  <c r="W230" s="1"/>
  <c r="C32" i="67"/>
  <c r="D231" i="189" s="1"/>
  <c r="O231" s="1"/>
  <c r="D32" i="67"/>
  <c r="E231" i="189" s="1"/>
  <c r="P231" s="1"/>
  <c r="E32" i="67"/>
  <c r="F231" i="189" s="1"/>
  <c r="Q231" s="1"/>
  <c r="F32" i="67"/>
  <c r="G231" i="189" s="1"/>
  <c r="R231" s="1"/>
  <c r="G32" i="67"/>
  <c r="H231" i="189" s="1"/>
  <c r="S231" s="1"/>
  <c r="H32" i="67"/>
  <c r="I231" i="189" s="1"/>
  <c r="T231" s="1"/>
  <c r="I32" i="67"/>
  <c r="J231" i="189" s="1"/>
  <c r="U231" s="1"/>
  <c r="J32" i="67"/>
  <c r="K231" i="189" s="1"/>
  <c r="V231" s="1"/>
  <c r="K32" i="67"/>
  <c r="L231" i="189" s="1"/>
  <c r="W231" s="1"/>
  <c r="C34" i="67"/>
  <c r="D233" i="189" s="1"/>
  <c r="O233" s="1"/>
  <c r="D34" i="67"/>
  <c r="E233" i="189" s="1"/>
  <c r="P233" s="1"/>
  <c r="E34" i="67"/>
  <c r="F233" i="189" s="1"/>
  <c r="Q233" s="1"/>
  <c r="H35" i="67"/>
  <c r="I234" i="189" s="1"/>
  <c r="T234" s="1"/>
  <c r="I35" i="67"/>
  <c r="J234" i="189" s="1"/>
  <c r="U234" s="1"/>
  <c r="J35" i="67"/>
  <c r="K234" i="189" s="1"/>
  <c r="V234" s="1"/>
  <c r="K35" i="67"/>
  <c r="L234" i="189" s="1"/>
  <c r="W234" s="1"/>
  <c r="L35" i="67"/>
  <c r="M234" i="189" s="1"/>
  <c r="X234" s="1"/>
  <c r="C40" i="67"/>
  <c r="D239" i="189" s="1"/>
  <c r="O239" s="1"/>
  <c r="D40" i="67"/>
  <c r="E239" i="189" s="1"/>
  <c r="P239" s="1"/>
  <c r="E40" i="67"/>
  <c r="F239" i="189" s="1"/>
  <c r="Q239" s="1"/>
  <c r="F40" i="67"/>
  <c r="G239" i="189" s="1"/>
  <c r="R239" s="1"/>
  <c r="G40" i="67"/>
  <c r="H239" i="189" s="1"/>
  <c r="S239" s="1"/>
  <c r="H40" i="67"/>
  <c r="I239" i="189" s="1"/>
  <c r="T239" s="1"/>
  <c r="I40" i="67"/>
  <c r="J239" i="189" s="1"/>
  <c r="U239" s="1"/>
  <c r="J40" i="67"/>
  <c r="K239" i="189" s="1"/>
  <c r="V239" s="1"/>
  <c r="C44" i="67"/>
  <c r="D243" i="189" s="1"/>
  <c r="O243" s="1"/>
  <c r="D44" i="67"/>
  <c r="E243" i="189" s="1"/>
  <c r="P243" s="1"/>
  <c r="E44" i="67"/>
  <c r="F243" i="189" s="1"/>
  <c r="Q243" s="1"/>
  <c r="F44" i="67"/>
  <c r="G243" i="189" s="1"/>
  <c r="R243" s="1"/>
  <c r="F45" i="67"/>
  <c r="G244" i="189" s="1"/>
  <c r="R244" s="1"/>
  <c r="G45" i="67"/>
  <c r="H244" i="189" s="1"/>
  <c r="S244" s="1"/>
  <c r="H45" i="67"/>
  <c r="I244" i="189" s="1"/>
  <c r="T244" s="1"/>
  <c r="I45" i="67"/>
  <c r="J244" i="189" s="1"/>
  <c r="U244" s="1"/>
  <c r="J45" i="67"/>
  <c r="K244" i="189" s="1"/>
  <c r="V244" s="1"/>
  <c r="K45" i="67"/>
  <c r="L244" i="189" s="1"/>
  <c r="W244" s="1"/>
  <c r="L45" i="67"/>
  <c r="M244" i="189" s="1"/>
  <c r="X244" s="1"/>
  <c r="C46" i="67"/>
  <c r="D245" i="189" s="1"/>
  <c r="O245" s="1"/>
  <c r="D46" i="67"/>
  <c r="E245" i="189" s="1"/>
  <c r="P245" s="1"/>
  <c r="E46" i="67"/>
  <c r="F245" i="189" s="1"/>
  <c r="Q245" s="1"/>
  <c r="F46" i="67"/>
  <c r="G245" i="189" s="1"/>
  <c r="R245" s="1"/>
  <c r="G46" i="67"/>
  <c r="H245" i="189" s="1"/>
  <c r="S245" s="1"/>
  <c r="H46" i="67"/>
  <c r="I245" i="189" s="1"/>
  <c r="T245" s="1"/>
  <c r="I46" i="67"/>
  <c r="J245" i="189" s="1"/>
  <c r="U245" s="1"/>
  <c r="J46" i="67"/>
  <c r="K245" i="189" s="1"/>
  <c r="V245" s="1"/>
  <c r="N31" i="67"/>
  <c r="B31" s="1"/>
  <c r="C230" i="189" s="1"/>
  <c r="C262" s="1"/>
  <c r="C19" i="65"/>
  <c r="D19"/>
  <c r="E19"/>
  <c r="F19"/>
  <c r="G19"/>
  <c r="H19"/>
  <c r="I19"/>
  <c r="J19"/>
  <c r="K19"/>
  <c r="L19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C34"/>
  <c r="D34"/>
  <c r="H35"/>
  <c r="I35"/>
  <c r="J35"/>
  <c r="K35"/>
  <c r="L35"/>
  <c r="C37"/>
  <c r="D37"/>
  <c r="E37"/>
  <c r="F37"/>
  <c r="G37"/>
  <c r="H37"/>
  <c r="I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F45"/>
  <c r="G45"/>
  <c r="H45"/>
  <c r="I45"/>
  <c r="J45"/>
  <c r="K45"/>
  <c r="L45"/>
  <c r="C46"/>
  <c r="D46"/>
  <c r="E46"/>
  <c r="F46"/>
  <c r="G46"/>
  <c r="H46"/>
  <c r="I46"/>
  <c r="J46"/>
  <c r="N31"/>
  <c r="B31" s="1"/>
  <c r="N31" i="64"/>
  <c r="B31" s="1"/>
  <c r="N31" i="63"/>
  <c r="B31" s="1"/>
  <c r="C18" i="62"/>
  <c r="D18"/>
  <c r="E18"/>
  <c r="F18"/>
  <c r="G18"/>
  <c r="H18"/>
  <c r="I18"/>
  <c r="J18"/>
  <c r="K18"/>
  <c r="L18"/>
  <c r="C19"/>
  <c r="D19"/>
  <c r="E19"/>
  <c r="F19"/>
  <c r="G19"/>
  <c r="H19"/>
  <c r="I19"/>
  <c r="J19"/>
  <c r="C22"/>
  <c r="D22"/>
  <c r="E22"/>
  <c r="F22"/>
  <c r="G22"/>
  <c r="H22"/>
  <c r="I22"/>
  <c r="J22"/>
  <c r="K22"/>
  <c r="L22"/>
  <c r="C23"/>
  <c r="D23"/>
  <c r="E23"/>
  <c r="F23"/>
  <c r="G23"/>
  <c r="H23"/>
  <c r="I23"/>
  <c r="G24"/>
  <c r="H24"/>
  <c r="I24"/>
  <c r="J24"/>
  <c r="K24"/>
  <c r="L24"/>
  <c r="C27"/>
  <c r="D27"/>
  <c r="E27"/>
  <c r="F27"/>
  <c r="G27"/>
  <c r="H27"/>
  <c r="I27"/>
  <c r="J27"/>
  <c r="K27"/>
  <c r="L27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N31"/>
  <c r="B31" s="1"/>
  <c r="N31" i="61"/>
  <c r="B31" s="1"/>
  <c r="N31" i="60"/>
  <c r="B31" s="1"/>
  <c r="N31" i="59"/>
  <c r="B31" s="1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F45"/>
  <c r="G45"/>
  <c r="H45"/>
  <c r="I45"/>
  <c r="J45"/>
  <c r="K45"/>
  <c r="L45"/>
  <c r="C46"/>
  <c r="D46"/>
  <c r="E46"/>
  <c r="F46"/>
  <c r="G46"/>
  <c r="H46"/>
  <c r="I46"/>
  <c r="J46"/>
  <c r="K46"/>
  <c r="N31" i="58"/>
  <c r="B31" s="1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E29"/>
  <c r="F29"/>
  <c r="G29"/>
  <c r="H29"/>
  <c r="I29"/>
  <c r="J29"/>
  <c r="K29"/>
  <c r="L29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7"/>
  <c r="D37"/>
  <c r="E37"/>
  <c r="F37"/>
  <c r="G37"/>
  <c r="H37"/>
  <c r="I37"/>
  <c r="J37"/>
  <c r="K37"/>
  <c r="L37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N31" i="5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8"/>
  <c r="D28"/>
  <c r="E28"/>
  <c r="F28"/>
  <c r="G28"/>
  <c r="H28"/>
  <c r="I28"/>
  <c r="J28"/>
  <c r="K28"/>
  <c r="L28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N31" i="56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8"/>
  <c r="D28"/>
  <c r="E28"/>
  <c r="F28"/>
  <c r="G28"/>
  <c r="H28"/>
  <c r="I28"/>
  <c r="J28"/>
  <c r="K28"/>
  <c r="L28"/>
  <c r="C30"/>
  <c r="D30"/>
  <c r="E30"/>
  <c r="F30"/>
  <c r="G30"/>
  <c r="H30"/>
  <c r="I30"/>
  <c r="J30"/>
  <c r="K30"/>
  <c r="L30"/>
  <c r="C31"/>
  <c r="D31"/>
  <c r="E31"/>
  <c r="F31"/>
  <c r="G31"/>
  <c r="H31"/>
  <c r="I31"/>
  <c r="J31"/>
  <c r="K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F31" i="55"/>
  <c r="N31"/>
  <c r="B31" s="1"/>
  <c r="C31"/>
  <c r="D31"/>
  <c r="E31"/>
  <c r="G31"/>
  <c r="H31"/>
  <c r="I31"/>
  <c r="J31"/>
  <c r="C18" i="54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F24"/>
  <c r="G24"/>
  <c r="H24"/>
  <c r="I24"/>
  <c r="J24"/>
  <c r="K24"/>
  <c r="L24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G35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E42"/>
  <c r="F42"/>
  <c r="G42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N31"/>
  <c r="B31" s="1"/>
  <c r="N31" i="53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N31" i="52"/>
  <c r="B31" s="1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E26"/>
  <c r="F26"/>
  <c r="G26"/>
  <c r="H26"/>
  <c r="I26"/>
  <c r="J26"/>
  <c r="C27"/>
  <c r="D27"/>
  <c r="E27"/>
  <c r="F27"/>
  <c r="G27"/>
  <c r="H27"/>
  <c r="I27"/>
  <c r="J27"/>
  <c r="K27"/>
  <c r="L27"/>
  <c r="C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N40" i="51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C16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G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E33"/>
  <c r="F33"/>
  <c r="G33"/>
  <c r="H33"/>
  <c r="I33"/>
  <c r="J33"/>
  <c r="K33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B32"/>
  <c r="N31" i="50"/>
  <c r="B31" s="1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8"/>
  <c r="F28"/>
  <c r="G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E31" i="49"/>
  <c r="G31"/>
  <c r="I31"/>
  <c r="K31"/>
  <c r="C31"/>
  <c r="N31"/>
  <c r="B31" s="1"/>
  <c r="N31" i="48"/>
  <c r="B31" s="1"/>
  <c r="E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H33"/>
  <c r="I33"/>
  <c r="J33"/>
  <c r="K33"/>
  <c r="L33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N31" i="47"/>
  <c r="B31" s="1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F35"/>
  <c r="G35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F43"/>
  <c r="G43"/>
  <c r="H43"/>
  <c r="I43"/>
  <c r="J43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N31" i="46"/>
  <c r="B31" s="1"/>
  <c r="C31"/>
  <c r="D31"/>
  <c r="E31"/>
  <c r="F31"/>
  <c r="G31"/>
  <c r="H31"/>
  <c r="I31"/>
  <c r="J31"/>
  <c r="K31"/>
  <c r="L31"/>
  <c r="N31" i="45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N31" i="44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B31"/>
  <c r="N31" i="43"/>
  <c r="B31" s="1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N31" i="42"/>
  <c r="B31" s="1"/>
  <c r="D31"/>
  <c r="E31"/>
  <c r="F31"/>
  <c r="G31"/>
  <c r="H31"/>
  <c r="I31"/>
  <c r="J31"/>
  <c r="K31"/>
  <c r="L31"/>
  <c r="C31"/>
  <c r="N31" i="41"/>
  <c r="B31" s="1"/>
  <c r="C19"/>
  <c r="D19"/>
  <c r="E19"/>
  <c r="F19"/>
  <c r="G19"/>
  <c r="H19"/>
  <c r="I19"/>
  <c r="J19"/>
  <c r="K19"/>
  <c r="L19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F45"/>
  <c r="G45"/>
  <c r="H45"/>
  <c r="I45"/>
  <c r="J45"/>
  <c r="K45"/>
  <c r="L45"/>
  <c r="C46"/>
  <c r="D46"/>
  <c r="E46"/>
  <c r="F46"/>
  <c r="G46"/>
  <c r="H46"/>
  <c r="I46"/>
  <c r="J46"/>
  <c r="K46"/>
  <c r="C18" i="40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C18" i="39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C18" i="3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C19" i="36"/>
  <c r="D19"/>
  <c r="E19"/>
  <c r="F19"/>
  <c r="G19"/>
  <c r="H19"/>
  <c r="I19"/>
  <c r="J19"/>
  <c r="K19"/>
  <c r="L19"/>
  <c r="C22"/>
  <c r="D22"/>
  <c r="E22"/>
  <c r="F22"/>
  <c r="G22"/>
  <c r="H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C40"/>
  <c r="D40"/>
  <c r="E40"/>
  <c r="F40"/>
  <c r="G40"/>
  <c r="H40"/>
  <c r="I40"/>
  <c r="J40"/>
  <c r="C44"/>
  <c r="D44"/>
  <c r="E44"/>
  <c r="F44"/>
  <c r="G44"/>
  <c r="F45"/>
  <c r="G45"/>
  <c r="H45"/>
  <c r="I45"/>
  <c r="J45"/>
  <c r="K45"/>
  <c r="L45"/>
  <c r="C46"/>
  <c r="D46"/>
  <c r="E46"/>
  <c r="F46"/>
  <c r="G46"/>
  <c r="H46"/>
  <c r="I46"/>
  <c r="J46"/>
  <c r="K46"/>
  <c r="C19" i="35"/>
  <c r="D19"/>
  <c r="E19"/>
  <c r="F19"/>
  <c r="G19"/>
  <c r="H19"/>
  <c r="I19"/>
  <c r="J19"/>
  <c r="K19"/>
  <c r="L19"/>
  <c r="C22"/>
  <c r="D22"/>
  <c r="E22"/>
  <c r="F22"/>
  <c r="G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H35"/>
  <c r="I35"/>
  <c r="J35"/>
  <c r="K35"/>
  <c r="L35"/>
  <c r="C37"/>
  <c r="D37"/>
  <c r="E37"/>
  <c r="F37"/>
  <c r="G37"/>
  <c r="H37"/>
  <c r="I37"/>
  <c r="J37"/>
  <c r="K37"/>
  <c r="L37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C19" i="34"/>
  <c r="D19"/>
  <c r="E19"/>
  <c r="F19"/>
  <c r="G19"/>
  <c r="H19"/>
  <c r="I19"/>
  <c r="J19"/>
  <c r="K19"/>
  <c r="L19"/>
  <c r="C22"/>
  <c r="D22"/>
  <c r="E22"/>
  <c r="F22"/>
  <c r="G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1"/>
  <c r="D31"/>
  <c r="E31"/>
  <c r="F31"/>
  <c r="G31"/>
  <c r="H31"/>
  <c r="I31"/>
  <c r="J31"/>
  <c r="K31"/>
  <c r="L31"/>
  <c r="C32"/>
  <c r="D32"/>
  <c r="E32"/>
  <c r="F32"/>
  <c r="G32"/>
  <c r="H32"/>
  <c r="I32"/>
  <c r="J32"/>
  <c r="K32"/>
  <c r="L32"/>
  <c r="C34"/>
  <c r="D34"/>
  <c r="H35"/>
  <c r="I35"/>
  <c r="J35"/>
  <c r="K35"/>
  <c r="L35"/>
  <c r="C37"/>
  <c r="D37"/>
  <c r="E37"/>
  <c r="F37"/>
  <c r="G37"/>
  <c r="H37"/>
  <c r="I37"/>
  <c r="J37"/>
  <c r="K37"/>
  <c r="L37"/>
  <c r="C40"/>
  <c r="D40"/>
  <c r="E40"/>
  <c r="F40"/>
  <c r="G40"/>
  <c r="H40"/>
  <c r="I40"/>
  <c r="J40"/>
  <c r="C44"/>
  <c r="D44"/>
  <c r="E44"/>
  <c r="F44"/>
  <c r="G44"/>
  <c r="F45"/>
  <c r="G45"/>
  <c r="H45"/>
  <c r="I45"/>
  <c r="J45"/>
  <c r="K45"/>
  <c r="L45"/>
  <c r="C46"/>
  <c r="D46"/>
  <c r="E46"/>
  <c r="F46"/>
  <c r="G46"/>
  <c r="H46"/>
  <c r="I46"/>
  <c r="J46"/>
  <c r="K46"/>
  <c r="N31" i="40"/>
  <c r="B31" s="1"/>
  <c r="N31" i="39"/>
  <c r="B31" s="1"/>
  <c r="N31" i="38"/>
  <c r="B31" s="1"/>
  <c r="D31" i="37"/>
  <c r="E31"/>
  <c r="F31"/>
  <c r="G31"/>
  <c r="H31"/>
  <c r="I31"/>
  <c r="J31"/>
  <c r="K31"/>
  <c r="L31"/>
  <c r="C31"/>
  <c r="N31"/>
  <c r="B31" s="1"/>
  <c r="N31" i="36"/>
  <c r="B31" s="1"/>
  <c r="N31" i="35"/>
  <c r="B31" s="1"/>
  <c r="N31" i="34"/>
  <c r="B31" s="1"/>
  <c r="B31" i="33"/>
  <c r="D56" i="1"/>
  <c r="G21" i="165" l="1"/>
  <c r="G23"/>
  <c r="G26"/>
  <c r="G29"/>
  <c r="G30"/>
  <c r="G37"/>
  <c r="G43"/>
  <c r="G45"/>
  <c r="G49"/>
  <c r="G52"/>
  <c r="G19" i="164"/>
  <c r="G21"/>
  <c r="G23"/>
  <c r="G26"/>
  <c r="G27"/>
  <c r="G38"/>
  <c r="G43"/>
  <c r="G45"/>
  <c r="G52"/>
  <c r="G19" i="163"/>
  <c r="G20"/>
  <c r="G21"/>
  <c r="G23"/>
  <c r="G24"/>
  <c r="G25"/>
  <c r="G26"/>
  <c r="G27"/>
  <c r="G29"/>
  <c r="G30"/>
  <c r="G36"/>
  <c r="G37"/>
  <c r="G38"/>
  <c r="G42"/>
  <c r="G43"/>
  <c r="G44"/>
  <c r="G45"/>
  <c r="G48"/>
  <c r="G49"/>
  <c r="G52"/>
  <c r="G18" i="162"/>
  <c r="G19"/>
  <c r="G20"/>
  <c r="G21"/>
  <c r="G22"/>
  <c r="G23"/>
  <c r="G24"/>
  <c r="G25"/>
  <c r="G26"/>
  <c r="G27"/>
  <c r="G29"/>
  <c r="G30"/>
  <c r="G31"/>
  <c r="G36"/>
  <c r="G37"/>
  <c r="G38"/>
  <c r="G39"/>
  <c r="G40"/>
  <c r="G42"/>
  <c r="G43"/>
  <c r="G45"/>
  <c r="G47"/>
  <c r="G49"/>
  <c r="G51"/>
  <c r="G52"/>
  <c r="G18" i="161"/>
  <c r="G19"/>
  <c r="G20"/>
  <c r="G21"/>
  <c r="G22"/>
  <c r="G23"/>
  <c r="G24"/>
  <c r="G26"/>
  <c r="G27"/>
  <c r="G29"/>
  <c r="G30"/>
  <c r="G36"/>
  <c r="G37"/>
  <c r="G38"/>
  <c r="G39"/>
  <c r="G40"/>
  <c r="G41"/>
  <c r="G42"/>
  <c r="G43"/>
  <c r="G44"/>
  <c r="G45"/>
  <c r="G47"/>
  <c r="G49"/>
  <c r="G51"/>
  <c r="G52"/>
  <c r="L18"/>
  <c r="L19"/>
  <c r="L20"/>
  <c r="L21"/>
  <c r="L22"/>
  <c r="L23"/>
  <c r="L25"/>
  <c r="L26"/>
  <c r="L27"/>
  <c r="L29"/>
  <c r="L30"/>
  <c r="L33"/>
  <c r="L21" i="165"/>
  <c r="L23"/>
  <c r="L26"/>
  <c r="L28"/>
  <c r="L29"/>
  <c r="L30"/>
  <c r="L37"/>
  <c r="L43"/>
  <c r="L45"/>
  <c r="L49"/>
  <c r="L18" i="164"/>
  <c r="L19"/>
  <c r="L21"/>
  <c r="L23"/>
  <c r="L26"/>
  <c r="L29"/>
  <c r="L30"/>
  <c r="L37"/>
  <c r="L42"/>
  <c r="L43"/>
  <c r="L46"/>
  <c r="L49"/>
  <c r="L51"/>
  <c r="L52"/>
  <c r="L19" i="163"/>
  <c r="L20"/>
  <c r="L21"/>
  <c r="L23"/>
  <c r="L25"/>
  <c r="L26"/>
  <c r="L27"/>
  <c r="L28"/>
  <c r="L29"/>
  <c r="L30"/>
  <c r="L36"/>
  <c r="L37"/>
  <c r="L42"/>
  <c r="L43"/>
  <c r="L44"/>
  <c r="L45"/>
  <c r="L49"/>
  <c r="L18" i="162"/>
  <c r="L19"/>
  <c r="L20"/>
  <c r="L21"/>
  <c r="L22"/>
  <c r="L23"/>
  <c r="L25"/>
  <c r="L26"/>
  <c r="L27"/>
  <c r="L29"/>
  <c r="L30"/>
  <c r="L31"/>
  <c r="L33"/>
  <c r="L36"/>
  <c r="L37"/>
  <c r="L39"/>
  <c r="L40"/>
  <c r="L41"/>
  <c r="L42"/>
  <c r="L43"/>
  <c r="L45"/>
  <c r="L47"/>
  <c r="L49"/>
  <c r="L52"/>
  <c r="L36" i="161"/>
  <c r="L37"/>
  <c r="L39"/>
  <c r="L40"/>
  <c r="L41"/>
  <c r="L42"/>
  <c r="L43"/>
  <c r="L44"/>
  <c r="L45"/>
  <c r="L47"/>
  <c r="L49"/>
  <c r="L50"/>
  <c r="L51"/>
  <c r="L52"/>
  <c r="L21" i="111"/>
  <c r="F18" i="161"/>
  <c r="F19"/>
  <c r="F20"/>
  <c r="F21"/>
  <c r="F22"/>
  <c r="F23"/>
  <c r="F24"/>
  <c r="F26"/>
  <c r="F27"/>
  <c r="F29"/>
  <c r="F30"/>
  <c r="F21" i="165"/>
  <c r="F23"/>
  <c r="F26"/>
  <c r="F29"/>
  <c r="F30"/>
  <c r="F37"/>
  <c r="F43"/>
  <c r="F45"/>
  <c r="F49"/>
  <c r="F52"/>
  <c r="F19" i="164"/>
  <c r="F21"/>
  <c r="F23"/>
  <c r="F26"/>
  <c r="F27"/>
  <c r="F38"/>
  <c r="F43"/>
  <c r="F45"/>
  <c r="F52"/>
  <c r="F19" i="163"/>
  <c r="F20"/>
  <c r="F21"/>
  <c r="F23"/>
  <c r="F24"/>
  <c r="F25"/>
  <c r="F26"/>
  <c r="F27"/>
  <c r="F29"/>
  <c r="F30"/>
  <c r="F36"/>
  <c r="F37"/>
  <c r="F38"/>
  <c r="F42"/>
  <c r="F43"/>
  <c r="F44"/>
  <c r="F45"/>
  <c r="F48"/>
  <c r="F49"/>
  <c r="F52"/>
  <c r="F18" i="162"/>
  <c r="F19"/>
  <c r="F20"/>
  <c r="F21"/>
  <c r="F22"/>
  <c r="F23"/>
  <c r="F24"/>
  <c r="F26"/>
  <c r="F27"/>
  <c r="F29"/>
  <c r="F30"/>
  <c r="F31"/>
  <c r="F36"/>
  <c r="F37"/>
  <c r="F38"/>
  <c r="F39"/>
  <c r="F40"/>
  <c r="F42"/>
  <c r="F43"/>
  <c r="F44"/>
  <c r="F45"/>
  <c r="F47"/>
  <c r="F49"/>
  <c r="F51"/>
  <c r="F52"/>
  <c r="F36" i="161"/>
  <c r="F37"/>
  <c r="F38"/>
  <c r="F39"/>
  <c r="F40"/>
  <c r="F41"/>
  <c r="F42"/>
  <c r="F43"/>
  <c r="F44"/>
  <c r="F45"/>
  <c r="F47"/>
  <c r="F49"/>
  <c r="F51"/>
  <c r="F52"/>
  <c r="K21" i="165"/>
  <c r="K23"/>
  <c r="K26"/>
  <c r="K28"/>
  <c r="K29"/>
  <c r="K30"/>
  <c r="K37"/>
  <c r="K43"/>
  <c r="K45"/>
  <c r="K49"/>
  <c r="K18" i="164"/>
  <c r="K19"/>
  <c r="K21"/>
  <c r="K23"/>
  <c r="K26"/>
  <c r="K27"/>
  <c r="K29"/>
  <c r="K30"/>
  <c r="K37"/>
  <c r="K38"/>
  <c r="K42"/>
  <c r="K43"/>
  <c r="K45"/>
  <c r="K46"/>
  <c r="K49"/>
  <c r="K51"/>
  <c r="K52"/>
  <c r="K19" i="163"/>
  <c r="K20"/>
  <c r="K21"/>
  <c r="K23"/>
  <c r="K25"/>
  <c r="K26"/>
  <c r="K27"/>
  <c r="K28"/>
  <c r="K29"/>
  <c r="K30"/>
  <c r="K36"/>
  <c r="K37"/>
  <c r="K38"/>
  <c r="K42"/>
  <c r="K43"/>
  <c r="K44"/>
  <c r="K45"/>
  <c r="K49"/>
  <c r="K18" i="162"/>
  <c r="K19"/>
  <c r="K20"/>
  <c r="K21"/>
  <c r="K22"/>
  <c r="K23"/>
  <c r="K25"/>
  <c r="K26"/>
  <c r="K27"/>
  <c r="K29"/>
  <c r="K30"/>
  <c r="K31"/>
  <c r="K33"/>
  <c r="K36"/>
  <c r="K37"/>
  <c r="K38"/>
  <c r="K39"/>
  <c r="K40"/>
  <c r="K41"/>
  <c r="K42"/>
  <c r="K43"/>
  <c r="K45"/>
  <c r="K47"/>
  <c r="K49"/>
  <c r="K52"/>
  <c r="K18" i="161"/>
  <c r="K19"/>
  <c r="K20"/>
  <c r="K21"/>
  <c r="K22"/>
  <c r="K23"/>
  <c r="K26"/>
  <c r="K27"/>
  <c r="K29"/>
  <c r="K30"/>
  <c r="K33"/>
  <c r="K36"/>
  <c r="K37"/>
  <c r="K38"/>
  <c r="K39"/>
  <c r="K40"/>
  <c r="K41"/>
  <c r="K42"/>
  <c r="K43"/>
  <c r="K44"/>
  <c r="K45"/>
  <c r="K47"/>
  <c r="K49"/>
  <c r="K50"/>
  <c r="K51"/>
  <c r="K52"/>
  <c r="E23" i="165"/>
  <c r="E26"/>
  <c r="E29"/>
  <c r="E30"/>
  <c r="E34"/>
  <c r="E37"/>
  <c r="E43"/>
  <c r="E45"/>
  <c r="E49"/>
  <c r="E52"/>
  <c r="E19" i="164"/>
  <c r="E20"/>
  <c r="E23"/>
  <c r="E26"/>
  <c r="E27"/>
  <c r="E34"/>
  <c r="E37"/>
  <c r="E38"/>
  <c r="E43"/>
  <c r="E45"/>
  <c r="E48"/>
  <c r="E49"/>
  <c r="E52"/>
  <c r="E20" i="163"/>
  <c r="E21"/>
  <c r="E23"/>
  <c r="E24"/>
  <c r="E25"/>
  <c r="E26"/>
  <c r="E27"/>
  <c r="E29"/>
  <c r="E30"/>
  <c r="E34"/>
  <c r="E36"/>
  <c r="E37"/>
  <c r="E38"/>
  <c r="E42"/>
  <c r="E43"/>
  <c r="E44"/>
  <c r="E45"/>
  <c r="E48"/>
  <c r="E49"/>
  <c r="E52"/>
  <c r="E18" i="162"/>
  <c r="E19"/>
  <c r="E20"/>
  <c r="E21"/>
  <c r="E22"/>
  <c r="E23"/>
  <c r="E24"/>
  <c r="E26"/>
  <c r="E27"/>
  <c r="E29"/>
  <c r="E30"/>
  <c r="E31"/>
  <c r="E34"/>
  <c r="E36"/>
  <c r="E37"/>
  <c r="E38"/>
  <c r="E39"/>
  <c r="E40"/>
  <c r="E42"/>
  <c r="E43"/>
  <c r="E44"/>
  <c r="E45"/>
  <c r="E47"/>
  <c r="E49"/>
  <c r="E51"/>
  <c r="E52"/>
  <c r="E18" i="161"/>
  <c r="E19"/>
  <c r="E20"/>
  <c r="E21"/>
  <c r="E22"/>
  <c r="E23"/>
  <c r="E24"/>
  <c r="E26"/>
  <c r="E27"/>
  <c r="E29"/>
  <c r="E30"/>
  <c r="E34"/>
  <c r="E36"/>
  <c r="E37"/>
  <c r="E38"/>
  <c r="E39"/>
  <c r="E40"/>
  <c r="E41"/>
  <c r="E42"/>
  <c r="E43"/>
  <c r="E44"/>
  <c r="E45"/>
  <c r="E47"/>
  <c r="E49"/>
  <c r="E51"/>
  <c r="E52"/>
  <c r="I38" i="67"/>
  <c r="J237" i="189" s="1"/>
  <c r="U237" s="1"/>
  <c r="I21" i="165"/>
  <c r="I23"/>
  <c r="I26"/>
  <c r="I29"/>
  <c r="I30"/>
  <c r="I37"/>
  <c r="I43"/>
  <c r="I45"/>
  <c r="I49"/>
  <c r="I52"/>
  <c r="I19" i="164"/>
  <c r="I21"/>
  <c r="I23"/>
  <c r="I26"/>
  <c r="I27"/>
  <c r="I30"/>
  <c r="I38"/>
  <c r="I43"/>
  <c r="I45"/>
  <c r="I52"/>
  <c r="I19" i="163"/>
  <c r="I20"/>
  <c r="I21"/>
  <c r="I23"/>
  <c r="I25"/>
  <c r="I26"/>
  <c r="I27"/>
  <c r="I29"/>
  <c r="I30"/>
  <c r="I36"/>
  <c r="I37"/>
  <c r="I38"/>
  <c r="I42"/>
  <c r="I43"/>
  <c r="I44"/>
  <c r="I45"/>
  <c r="I49"/>
  <c r="I52"/>
  <c r="I18" i="162"/>
  <c r="I19"/>
  <c r="I20"/>
  <c r="I21"/>
  <c r="I22"/>
  <c r="I23"/>
  <c r="I25"/>
  <c r="I26"/>
  <c r="I27"/>
  <c r="I29"/>
  <c r="I30"/>
  <c r="I31"/>
  <c r="I33"/>
  <c r="I36"/>
  <c r="I37"/>
  <c r="I38"/>
  <c r="I39"/>
  <c r="I40"/>
  <c r="I41"/>
  <c r="I42"/>
  <c r="I43"/>
  <c r="I45"/>
  <c r="I47"/>
  <c r="I49"/>
  <c r="I52"/>
  <c r="I18" i="161"/>
  <c r="I19"/>
  <c r="I20"/>
  <c r="I21"/>
  <c r="I22"/>
  <c r="I23"/>
  <c r="I26"/>
  <c r="I27"/>
  <c r="I29"/>
  <c r="I30"/>
  <c r="I33"/>
  <c r="I36"/>
  <c r="I37"/>
  <c r="I38"/>
  <c r="I39"/>
  <c r="I40"/>
  <c r="I41"/>
  <c r="I42"/>
  <c r="I43"/>
  <c r="I44"/>
  <c r="I45"/>
  <c r="I47"/>
  <c r="I49"/>
  <c r="I51"/>
  <c r="I52"/>
  <c r="D18"/>
  <c r="D19"/>
  <c r="D20"/>
  <c r="D21"/>
  <c r="D22"/>
  <c r="D23"/>
  <c r="D24"/>
  <c r="D26"/>
  <c r="D27"/>
  <c r="D29"/>
  <c r="D30"/>
  <c r="D34"/>
  <c r="D36"/>
  <c r="D23" i="165"/>
  <c r="D26"/>
  <c r="D29"/>
  <c r="D30"/>
  <c r="D34"/>
  <c r="D37"/>
  <c r="D43"/>
  <c r="D45"/>
  <c r="D49"/>
  <c r="D52"/>
  <c r="D19" i="164"/>
  <c r="D20"/>
  <c r="D23"/>
  <c r="D26"/>
  <c r="D27"/>
  <c r="D34"/>
  <c r="D37"/>
  <c r="D38"/>
  <c r="D43"/>
  <c r="D44"/>
  <c r="D45"/>
  <c r="D48"/>
  <c r="D49"/>
  <c r="D52"/>
  <c r="D20" i="163"/>
  <c r="D21"/>
  <c r="D23"/>
  <c r="D24"/>
  <c r="D25"/>
  <c r="D26"/>
  <c r="D27"/>
  <c r="D29"/>
  <c r="D30"/>
  <c r="D34"/>
  <c r="D36"/>
  <c r="D37"/>
  <c r="D38"/>
  <c r="D42"/>
  <c r="D43"/>
  <c r="D44"/>
  <c r="D45"/>
  <c r="D48"/>
  <c r="D49"/>
  <c r="D52"/>
  <c r="D53"/>
  <c r="D18" i="162"/>
  <c r="D19"/>
  <c r="D20"/>
  <c r="D21"/>
  <c r="D22"/>
  <c r="D23"/>
  <c r="D24"/>
  <c r="D26"/>
  <c r="D27"/>
  <c r="D29"/>
  <c r="D30"/>
  <c r="D31"/>
  <c r="D34"/>
  <c r="D36"/>
  <c r="D37"/>
  <c r="D38"/>
  <c r="D39"/>
  <c r="D40"/>
  <c r="D42"/>
  <c r="D43"/>
  <c r="D44"/>
  <c r="D45"/>
  <c r="D47"/>
  <c r="D49"/>
  <c r="D51"/>
  <c r="D52"/>
  <c r="D37" i="161"/>
  <c r="D38"/>
  <c r="D39"/>
  <c r="D40"/>
  <c r="D41"/>
  <c r="D42"/>
  <c r="D43"/>
  <c r="D44"/>
  <c r="D45"/>
  <c r="D47"/>
  <c r="D49"/>
  <c r="D51"/>
  <c r="D52"/>
  <c r="H18"/>
  <c r="H19"/>
  <c r="H20"/>
  <c r="H21"/>
  <c r="H22"/>
  <c r="H23"/>
  <c r="H26"/>
  <c r="H27"/>
  <c r="H29"/>
  <c r="H30"/>
  <c r="H21" i="165"/>
  <c r="H23"/>
  <c r="H26"/>
  <c r="H29"/>
  <c r="H30"/>
  <c r="H37"/>
  <c r="H43"/>
  <c r="H45"/>
  <c r="H49"/>
  <c r="H52"/>
  <c r="H19" i="164"/>
  <c r="H21"/>
  <c r="H23"/>
  <c r="H26"/>
  <c r="H27"/>
  <c r="H30"/>
  <c r="H38"/>
  <c r="H43"/>
  <c r="H44"/>
  <c r="H45"/>
  <c r="H52"/>
  <c r="H19" i="163"/>
  <c r="H20"/>
  <c r="H21"/>
  <c r="H23"/>
  <c r="H25"/>
  <c r="H26"/>
  <c r="H27"/>
  <c r="H29"/>
  <c r="H30"/>
  <c r="H36"/>
  <c r="H37"/>
  <c r="H38"/>
  <c r="H42"/>
  <c r="H43"/>
  <c r="H44"/>
  <c r="H45"/>
  <c r="H49"/>
  <c r="H52"/>
  <c r="H18" i="162"/>
  <c r="H19"/>
  <c r="H20"/>
  <c r="H21"/>
  <c r="H22"/>
  <c r="H23"/>
  <c r="H25"/>
  <c r="H26"/>
  <c r="H27"/>
  <c r="H29"/>
  <c r="H30"/>
  <c r="H31"/>
  <c r="H36"/>
  <c r="H37"/>
  <c r="H38"/>
  <c r="H39"/>
  <c r="H40"/>
  <c r="H42"/>
  <c r="H43"/>
  <c r="H45"/>
  <c r="H47"/>
  <c r="H49"/>
  <c r="H51"/>
  <c r="H52"/>
  <c r="H36" i="161"/>
  <c r="H37"/>
  <c r="H38"/>
  <c r="H39"/>
  <c r="H40"/>
  <c r="H41"/>
  <c r="H42"/>
  <c r="H43"/>
  <c r="H44"/>
  <c r="H45"/>
  <c r="H47"/>
  <c r="H49"/>
  <c r="H51"/>
  <c r="H52"/>
  <c r="E18" i="160"/>
  <c r="E20"/>
  <c r="E21"/>
  <c r="E22"/>
  <c r="E23"/>
  <c r="E24"/>
  <c r="E25"/>
  <c r="E26"/>
  <c r="E27"/>
  <c r="E29"/>
  <c r="E30"/>
  <c r="E31"/>
  <c r="E34"/>
  <c r="E36"/>
  <c r="E37"/>
  <c r="E38"/>
  <c r="E39"/>
  <c r="E40"/>
  <c r="E41"/>
  <c r="E42"/>
  <c r="E43"/>
  <c r="E44"/>
  <c r="E45"/>
  <c r="E47"/>
  <c r="E48"/>
  <c r="E49"/>
  <c r="E51"/>
  <c r="E52"/>
  <c r="E18" i="159"/>
  <c r="F357" i="189" s="1"/>
  <c r="Q357" s="1"/>
  <c r="E19" i="159"/>
  <c r="F358" i="189" s="1"/>
  <c r="Q358" s="1"/>
  <c r="E20" i="159"/>
  <c r="F359" i="189" s="1"/>
  <c r="Q359" s="1"/>
  <c r="E21" i="159"/>
  <c r="F360" i="189" s="1"/>
  <c r="Q360" s="1"/>
  <c r="E22" i="159"/>
  <c r="F361" i="189" s="1"/>
  <c r="Q361" s="1"/>
  <c r="E23" i="159"/>
  <c r="F362" i="189" s="1"/>
  <c r="Q362" s="1"/>
  <c r="E24" i="159"/>
  <c r="F363" i="189" s="1"/>
  <c r="Q363" s="1"/>
  <c r="E25" i="159"/>
  <c r="F364" i="189" s="1"/>
  <c r="Q364" s="1"/>
  <c r="E26" i="159"/>
  <c r="F365" i="189" s="1"/>
  <c r="Q365" s="1"/>
  <c r="E27" i="159"/>
  <c r="F366" i="189" s="1"/>
  <c r="Q366" s="1"/>
  <c r="E29" i="159"/>
  <c r="F368" i="189" s="1"/>
  <c r="Q368" s="1"/>
  <c r="E30" i="159"/>
  <c r="F369" i="189" s="1"/>
  <c r="Q369" s="1"/>
  <c r="E31" i="159"/>
  <c r="F370" i="189" s="1"/>
  <c r="Q370" s="1"/>
  <c r="E34" i="159"/>
  <c r="F373" i="189" s="1"/>
  <c r="Q373" s="1"/>
  <c r="E36" i="159"/>
  <c r="F375" i="189" s="1"/>
  <c r="Q375" s="1"/>
  <c r="E37" i="159"/>
  <c r="F376" i="189" s="1"/>
  <c r="Q376" s="1"/>
  <c r="E38" i="159"/>
  <c r="F377" i="189" s="1"/>
  <c r="Q377" s="1"/>
  <c r="E39" i="159"/>
  <c r="F378" i="189" s="1"/>
  <c r="Q378" s="1"/>
  <c r="E40" i="159"/>
  <c r="F379" i="189" s="1"/>
  <c r="Q379" s="1"/>
  <c r="E41" i="159"/>
  <c r="F380" i="189" s="1"/>
  <c r="Q380" s="1"/>
  <c r="E42" i="159"/>
  <c r="F381" i="189" s="1"/>
  <c r="Q381" s="1"/>
  <c r="E43" i="159"/>
  <c r="F382" i="189" s="1"/>
  <c r="Q382" s="1"/>
  <c r="E44" i="159"/>
  <c r="F383" i="189" s="1"/>
  <c r="Q383" s="1"/>
  <c r="E45" i="159"/>
  <c r="F384" i="189" s="1"/>
  <c r="Q384" s="1"/>
  <c r="E47" i="159"/>
  <c r="F386" i="189" s="1"/>
  <c r="Q386" s="1"/>
  <c r="E48" i="159"/>
  <c r="F387" i="189" s="1"/>
  <c r="Q387" s="1"/>
  <c r="E49" i="159"/>
  <c r="F388" i="189" s="1"/>
  <c r="Q388" s="1"/>
  <c r="E51" i="159"/>
  <c r="F390" i="189" s="1"/>
  <c r="Q390" s="1"/>
  <c r="E52" i="159"/>
  <c r="F391" i="189" s="1"/>
  <c r="Q391" s="1"/>
  <c r="I18" i="160"/>
  <c r="I20"/>
  <c r="I21"/>
  <c r="I22"/>
  <c r="I23"/>
  <c r="I25"/>
  <c r="I26"/>
  <c r="I27"/>
  <c r="I29"/>
  <c r="I30"/>
  <c r="I31"/>
  <c r="I36"/>
  <c r="I37"/>
  <c r="I38"/>
  <c r="I39"/>
  <c r="I40"/>
  <c r="I41"/>
  <c r="I42"/>
  <c r="I43"/>
  <c r="I44"/>
  <c r="I45"/>
  <c r="I47"/>
  <c r="I49"/>
  <c r="I50"/>
  <c r="I51"/>
  <c r="I52"/>
  <c r="I18" i="159"/>
  <c r="J357" i="189" s="1"/>
  <c r="U357" s="1"/>
  <c r="I19" i="159"/>
  <c r="J358" i="189" s="1"/>
  <c r="U358" s="1"/>
  <c r="I20" i="159"/>
  <c r="J359" i="189" s="1"/>
  <c r="U359" s="1"/>
  <c r="I21" i="159"/>
  <c r="J360" i="189" s="1"/>
  <c r="U360" s="1"/>
  <c r="I22" i="159"/>
  <c r="J361" i="189" s="1"/>
  <c r="U361" s="1"/>
  <c r="I23" i="159"/>
  <c r="J362" i="189" s="1"/>
  <c r="U362" s="1"/>
  <c r="I25" i="159"/>
  <c r="J364" i="189" s="1"/>
  <c r="U364" s="1"/>
  <c r="I26" i="159"/>
  <c r="J365" i="189" s="1"/>
  <c r="U365" s="1"/>
  <c r="I27" i="159"/>
  <c r="J366" i="189" s="1"/>
  <c r="U366" s="1"/>
  <c r="I29" i="159"/>
  <c r="J368" i="189" s="1"/>
  <c r="U368" s="1"/>
  <c r="I30" i="159"/>
  <c r="J369" i="189" s="1"/>
  <c r="U369" s="1"/>
  <c r="I31" i="159"/>
  <c r="J370" i="189" s="1"/>
  <c r="U370" s="1"/>
  <c r="I33" i="159"/>
  <c r="J372" i="189" s="1"/>
  <c r="U372" s="1"/>
  <c r="I36" i="159"/>
  <c r="J375" i="189" s="1"/>
  <c r="U375" s="1"/>
  <c r="I37" i="159"/>
  <c r="J376" i="189" s="1"/>
  <c r="U376" s="1"/>
  <c r="I38" i="159"/>
  <c r="J377" i="189" s="1"/>
  <c r="U377" s="1"/>
  <c r="I39" i="159"/>
  <c r="J378" i="189" s="1"/>
  <c r="U378" s="1"/>
  <c r="I40" i="159"/>
  <c r="J379" i="189" s="1"/>
  <c r="U379" s="1"/>
  <c r="I41" i="159"/>
  <c r="J380" i="189" s="1"/>
  <c r="U380" s="1"/>
  <c r="I42" i="159"/>
  <c r="J381" i="189" s="1"/>
  <c r="U381" s="1"/>
  <c r="I43" i="159"/>
  <c r="J382" i="189" s="1"/>
  <c r="U382" s="1"/>
  <c r="I44" i="159"/>
  <c r="J383" i="189" s="1"/>
  <c r="U383" s="1"/>
  <c r="I45" i="159"/>
  <c r="J384" i="189" s="1"/>
  <c r="U384" s="1"/>
  <c r="I47" i="159"/>
  <c r="J386" i="189" s="1"/>
  <c r="U386" s="1"/>
  <c r="I49" i="159"/>
  <c r="J388" i="189" s="1"/>
  <c r="U388" s="1"/>
  <c r="I50" i="159"/>
  <c r="J389" i="189" s="1"/>
  <c r="U389" s="1"/>
  <c r="I51" i="159"/>
  <c r="J390" i="189" s="1"/>
  <c r="U390" s="1"/>
  <c r="I52" i="159"/>
  <c r="J391" i="189" s="1"/>
  <c r="U391" s="1"/>
  <c r="D18" i="160"/>
  <c r="D20"/>
  <c r="D21"/>
  <c r="D22"/>
  <c r="D23"/>
  <c r="D24"/>
  <c r="D25"/>
  <c r="D26"/>
  <c r="D27"/>
  <c r="D29"/>
  <c r="D30"/>
  <c r="D31"/>
  <c r="D34"/>
  <c r="D36"/>
  <c r="D37"/>
  <c r="D38"/>
  <c r="D39"/>
  <c r="D40"/>
  <c r="D41"/>
  <c r="D42"/>
  <c r="D43"/>
  <c r="D44"/>
  <c r="D45"/>
  <c r="D47"/>
  <c r="D48"/>
  <c r="D49"/>
  <c r="D51"/>
  <c r="D52"/>
  <c r="D18" i="159"/>
  <c r="E357" i="189" s="1"/>
  <c r="P357" s="1"/>
  <c r="D19" i="159"/>
  <c r="E358" i="189" s="1"/>
  <c r="P358" s="1"/>
  <c r="D20" i="159"/>
  <c r="E359" i="189" s="1"/>
  <c r="P359" s="1"/>
  <c r="D21" i="159"/>
  <c r="E360" i="189" s="1"/>
  <c r="P360" s="1"/>
  <c r="D22" i="159"/>
  <c r="E361" i="189" s="1"/>
  <c r="P361" s="1"/>
  <c r="D23" i="159"/>
  <c r="E362" i="189" s="1"/>
  <c r="P362" s="1"/>
  <c r="D24" i="159"/>
  <c r="E363" i="189" s="1"/>
  <c r="P363" s="1"/>
  <c r="D25" i="159"/>
  <c r="E364" i="189" s="1"/>
  <c r="P364" s="1"/>
  <c r="D26" i="159"/>
  <c r="E365" i="189" s="1"/>
  <c r="P365" s="1"/>
  <c r="D27" i="159"/>
  <c r="E366" i="189" s="1"/>
  <c r="P366" s="1"/>
  <c r="D29" i="159"/>
  <c r="E368" i="189" s="1"/>
  <c r="P368" s="1"/>
  <c r="D30" i="159"/>
  <c r="E369" i="189" s="1"/>
  <c r="P369" s="1"/>
  <c r="D31" i="159"/>
  <c r="E370" i="189" s="1"/>
  <c r="P370" s="1"/>
  <c r="D34" i="159"/>
  <c r="E373" i="189" s="1"/>
  <c r="P373" s="1"/>
  <c r="D36" i="159"/>
  <c r="E375" i="189" s="1"/>
  <c r="P375" s="1"/>
  <c r="D37" i="159"/>
  <c r="E376" i="189" s="1"/>
  <c r="P376" s="1"/>
  <c r="D38" i="159"/>
  <c r="E377" i="189" s="1"/>
  <c r="P377" s="1"/>
  <c r="D39" i="159"/>
  <c r="E378" i="189" s="1"/>
  <c r="P378" s="1"/>
  <c r="D40" i="159"/>
  <c r="E379" i="189" s="1"/>
  <c r="P379" s="1"/>
  <c r="D41" i="159"/>
  <c r="E380" i="189" s="1"/>
  <c r="P380" s="1"/>
  <c r="D42" i="159"/>
  <c r="E381" i="189" s="1"/>
  <c r="P381" s="1"/>
  <c r="D43" i="159"/>
  <c r="E382" i="189" s="1"/>
  <c r="P382" s="1"/>
  <c r="D44" i="159"/>
  <c r="E383" i="189" s="1"/>
  <c r="P383" s="1"/>
  <c r="D45" i="159"/>
  <c r="E384" i="189" s="1"/>
  <c r="P384" s="1"/>
  <c r="D47" i="159"/>
  <c r="E386" i="189" s="1"/>
  <c r="P386" s="1"/>
  <c r="D48" i="159"/>
  <c r="E387" i="189" s="1"/>
  <c r="P387" s="1"/>
  <c r="D49" i="159"/>
  <c r="E388" i="189" s="1"/>
  <c r="P388" s="1"/>
  <c r="D51" i="159"/>
  <c r="E390" i="189" s="1"/>
  <c r="P390" s="1"/>
  <c r="D52" i="159"/>
  <c r="E391" i="189" s="1"/>
  <c r="P391" s="1"/>
  <c r="D53" i="159"/>
  <c r="E392" i="189" s="1"/>
  <c r="P392" s="1"/>
  <c r="H18" i="160"/>
  <c r="H20"/>
  <c r="H21"/>
  <c r="H22"/>
  <c r="H23"/>
  <c r="H25"/>
  <c r="H26"/>
  <c r="H27"/>
  <c r="H29"/>
  <c r="H30"/>
  <c r="H31"/>
  <c r="H36"/>
  <c r="H37"/>
  <c r="H38"/>
  <c r="H39"/>
  <c r="H40"/>
  <c r="H41"/>
  <c r="H42"/>
  <c r="H43"/>
  <c r="H44"/>
  <c r="H45"/>
  <c r="H47"/>
  <c r="H49"/>
  <c r="H50"/>
  <c r="H51"/>
  <c r="H52"/>
  <c r="H18" i="159"/>
  <c r="I357" i="189" s="1"/>
  <c r="T357" s="1"/>
  <c r="H19" i="159"/>
  <c r="I358" i="189" s="1"/>
  <c r="T358" s="1"/>
  <c r="H20" i="159"/>
  <c r="I359" i="189" s="1"/>
  <c r="T359" s="1"/>
  <c r="H21" i="159"/>
  <c r="I360" i="189" s="1"/>
  <c r="T360" s="1"/>
  <c r="H22" i="159"/>
  <c r="I361" i="189" s="1"/>
  <c r="T361" s="1"/>
  <c r="H23" i="159"/>
  <c r="I362" i="189" s="1"/>
  <c r="T362" s="1"/>
  <c r="H25" i="159"/>
  <c r="I364" i="189" s="1"/>
  <c r="T364" s="1"/>
  <c r="H26" i="159"/>
  <c r="I365" i="189" s="1"/>
  <c r="T365" s="1"/>
  <c r="H27" i="159"/>
  <c r="I366" i="189" s="1"/>
  <c r="T366" s="1"/>
  <c r="H29" i="159"/>
  <c r="I368" i="189" s="1"/>
  <c r="T368" s="1"/>
  <c r="H30" i="159"/>
  <c r="I369" i="189" s="1"/>
  <c r="T369" s="1"/>
  <c r="H31" i="159"/>
  <c r="I370" i="189" s="1"/>
  <c r="T370" s="1"/>
  <c r="H36" i="159"/>
  <c r="I375" i="189" s="1"/>
  <c r="T375" s="1"/>
  <c r="H37" i="159"/>
  <c r="I376" i="189" s="1"/>
  <c r="T376" s="1"/>
  <c r="H38" i="159"/>
  <c r="I377" i="189" s="1"/>
  <c r="T377" s="1"/>
  <c r="H39" i="159"/>
  <c r="I378" i="189" s="1"/>
  <c r="T378" s="1"/>
  <c r="H40" i="159"/>
  <c r="I379" i="189" s="1"/>
  <c r="T379" s="1"/>
  <c r="H41" i="159"/>
  <c r="I380" i="189" s="1"/>
  <c r="T380" s="1"/>
  <c r="H42" i="159"/>
  <c r="I381" i="189" s="1"/>
  <c r="T381" s="1"/>
  <c r="H43" i="159"/>
  <c r="I382" i="189" s="1"/>
  <c r="T382" s="1"/>
  <c r="H44" i="159"/>
  <c r="I383" i="189" s="1"/>
  <c r="T383" s="1"/>
  <c r="H45" i="159"/>
  <c r="I384" i="189" s="1"/>
  <c r="T384" s="1"/>
  <c r="H47" i="159"/>
  <c r="I386" i="189" s="1"/>
  <c r="T386" s="1"/>
  <c r="H49" i="159"/>
  <c r="I388" i="189" s="1"/>
  <c r="T388" s="1"/>
  <c r="H50" i="159"/>
  <c r="I389" i="189" s="1"/>
  <c r="T389" s="1"/>
  <c r="H51" i="159"/>
  <c r="I390" i="189" s="1"/>
  <c r="T390" s="1"/>
  <c r="H52" i="159"/>
  <c r="I391" i="189" s="1"/>
  <c r="T391" s="1"/>
  <c r="G18" i="160"/>
  <c r="G20"/>
  <c r="G21"/>
  <c r="G22"/>
  <c r="G23"/>
  <c r="G24"/>
  <c r="G25"/>
  <c r="G26"/>
  <c r="G27"/>
  <c r="G29"/>
  <c r="G30"/>
  <c r="G31"/>
  <c r="G36"/>
  <c r="G37"/>
  <c r="G38"/>
  <c r="G39"/>
  <c r="G40"/>
  <c r="G41"/>
  <c r="G42"/>
  <c r="G43"/>
  <c r="G44"/>
  <c r="G45"/>
  <c r="G47"/>
  <c r="G48"/>
  <c r="G49"/>
  <c r="G51"/>
  <c r="G52"/>
  <c r="G18" i="159"/>
  <c r="H357" i="189" s="1"/>
  <c r="S357" s="1"/>
  <c r="G19" i="159"/>
  <c r="H358" i="189" s="1"/>
  <c r="S358" s="1"/>
  <c r="G20" i="159"/>
  <c r="H359" i="189" s="1"/>
  <c r="S359" s="1"/>
  <c r="G21" i="159"/>
  <c r="H360" i="189" s="1"/>
  <c r="S360" s="1"/>
  <c r="G22" i="159"/>
  <c r="H361" i="189" s="1"/>
  <c r="S361" s="1"/>
  <c r="G23" i="159"/>
  <c r="H362" i="189" s="1"/>
  <c r="S362" s="1"/>
  <c r="G24" i="159"/>
  <c r="H363" i="189" s="1"/>
  <c r="S363" s="1"/>
  <c r="G25" i="159"/>
  <c r="H364" i="189" s="1"/>
  <c r="S364" s="1"/>
  <c r="G26" i="159"/>
  <c r="H365" i="189" s="1"/>
  <c r="S365" s="1"/>
  <c r="G27" i="159"/>
  <c r="H366" i="189" s="1"/>
  <c r="S366" s="1"/>
  <c r="G29" i="159"/>
  <c r="H368" i="189" s="1"/>
  <c r="S368" s="1"/>
  <c r="G30" i="159"/>
  <c r="H369" i="189" s="1"/>
  <c r="S369" s="1"/>
  <c r="G31" i="159"/>
  <c r="H370" i="189" s="1"/>
  <c r="S370" s="1"/>
  <c r="G36" i="159"/>
  <c r="H375" i="189" s="1"/>
  <c r="S375" s="1"/>
  <c r="G37" i="159"/>
  <c r="H376" i="189" s="1"/>
  <c r="S376" s="1"/>
  <c r="G38" i="159"/>
  <c r="H377" i="189" s="1"/>
  <c r="S377" s="1"/>
  <c r="G39" i="159"/>
  <c r="H378" i="189" s="1"/>
  <c r="S378" s="1"/>
  <c r="G40" i="159"/>
  <c r="H379" i="189" s="1"/>
  <c r="S379" s="1"/>
  <c r="G41" i="159"/>
  <c r="H380" i="189" s="1"/>
  <c r="S380" s="1"/>
  <c r="G42" i="159"/>
  <c r="H381" i="189" s="1"/>
  <c r="S381" s="1"/>
  <c r="G43" i="159"/>
  <c r="H382" i="189" s="1"/>
  <c r="S382" s="1"/>
  <c r="G44" i="159"/>
  <c r="H383" i="189" s="1"/>
  <c r="S383" s="1"/>
  <c r="G45" i="159"/>
  <c r="H384" i="189" s="1"/>
  <c r="S384" s="1"/>
  <c r="G47" i="159"/>
  <c r="H386" i="189" s="1"/>
  <c r="S386" s="1"/>
  <c r="G48" i="159"/>
  <c r="H387" i="189" s="1"/>
  <c r="S387" s="1"/>
  <c r="G49" i="159"/>
  <c r="H388" i="189" s="1"/>
  <c r="S388" s="1"/>
  <c r="G51" i="159"/>
  <c r="H390" i="189" s="1"/>
  <c r="S390" s="1"/>
  <c r="G52" i="159"/>
  <c r="H391" i="189" s="1"/>
  <c r="S391" s="1"/>
  <c r="L18" i="160"/>
  <c r="L19"/>
  <c r="L20"/>
  <c r="L21"/>
  <c r="L22"/>
  <c r="L23"/>
  <c r="L25"/>
  <c r="L26"/>
  <c r="L27"/>
  <c r="L28"/>
  <c r="L29"/>
  <c r="L30"/>
  <c r="L31"/>
  <c r="L36"/>
  <c r="L37"/>
  <c r="L39"/>
  <c r="L40"/>
  <c r="L41"/>
  <c r="L42"/>
  <c r="L43"/>
  <c r="L44"/>
  <c r="L45"/>
  <c r="L47"/>
  <c r="L49"/>
  <c r="L50"/>
  <c r="L51"/>
  <c r="L52"/>
  <c r="L18" i="159"/>
  <c r="M357" i="189" s="1"/>
  <c r="X357" s="1"/>
  <c r="L19" i="159"/>
  <c r="M358" i="189" s="1"/>
  <c r="X358" s="1"/>
  <c r="L20" i="159"/>
  <c r="M359" i="189" s="1"/>
  <c r="X359" s="1"/>
  <c r="L21" i="159"/>
  <c r="M360" i="189" s="1"/>
  <c r="X360" s="1"/>
  <c r="L22" i="159"/>
  <c r="M361" i="189" s="1"/>
  <c r="X361" s="1"/>
  <c r="L23" i="159"/>
  <c r="M362" i="189" s="1"/>
  <c r="X362" s="1"/>
  <c r="L25" i="159"/>
  <c r="M364" i="189" s="1"/>
  <c r="X364" s="1"/>
  <c r="L26" i="159"/>
  <c r="M365" i="189" s="1"/>
  <c r="X365" s="1"/>
  <c r="L27" i="159"/>
  <c r="M366" i="189" s="1"/>
  <c r="X366" s="1"/>
  <c r="L28" i="159"/>
  <c r="M367" i="189" s="1"/>
  <c r="X367" s="1"/>
  <c r="L29" i="159"/>
  <c r="M368" i="189" s="1"/>
  <c r="X368" s="1"/>
  <c r="L30" i="159"/>
  <c r="M369" i="189" s="1"/>
  <c r="X369" s="1"/>
  <c r="L31" i="159"/>
  <c r="M370" i="189" s="1"/>
  <c r="X370" s="1"/>
  <c r="L33" i="159"/>
  <c r="M372" i="189" s="1"/>
  <c r="X372" s="1"/>
  <c r="L36" i="159"/>
  <c r="M375" i="189" s="1"/>
  <c r="X375" s="1"/>
  <c r="L37" i="159"/>
  <c r="M376" i="189" s="1"/>
  <c r="X376" s="1"/>
  <c r="L39" i="159"/>
  <c r="M378" i="189" s="1"/>
  <c r="X378" s="1"/>
  <c r="L40" i="159"/>
  <c r="M379" i="189" s="1"/>
  <c r="X379" s="1"/>
  <c r="L41" i="159"/>
  <c r="M380" i="189" s="1"/>
  <c r="X380" s="1"/>
  <c r="L42" i="159"/>
  <c r="M381" i="189" s="1"/>
  <c r="X381" s="1"/>
  <c r="L43" i="159"/>
  <c r="M382" i="189" s="1"/>
  <c r="X382" s="1"/>
  <c r="L44" i="159"/>
  <c r="M383" i="189" s="1"/>
  <c r="X383" s="1"/>
  <c r="L45" i="159"/>
  <c r="M384" i="189" s="1"/>
  <c r="X384" s="1"/>
  <c r="L46" i="159"/>
  <c r="M385" i="189" s="1"/>
  <c r="X385" s="1"/>
  <c r="L47" i="159"/>
  <c r="M386" i="189" s="1"/>
  <c r="X386" s="1"/>
  <c r="L49" i="159"/>
  <c r="M388" i="189" s="1"/>
  <c r="X388" s="1"/>
  <c r="L50" i="159"/>
  <c r="M389" i="189" s="1"/>
  <c r="X389" s="1"/>
  <c r="L51" i="159"/>
  <c r="M390" i="189" s="1"/>
  <c r="X390" s="1"/>
  <c r="L52" i="159"/>
  <c r="M391" i="189" s="1"/>
  <c r="X391" s="1"/>
  <c r="F18" i="160"/>
  <c r="F20"/>
  <c r="F21"/>
  <c r="F22"/>
  <c r="F23"/>
  <c r="F24"/>
  <c r="F25"/>
  <c r="F26"/>
  <c r="F27"/>
  <c r="F29"/>
  <c r="F30"/>
  <c r="F31"/>
  <c r="F36"/>
  <c r="F37"/>
  <c r="F38"/>
  <c r="F39"/>
  <c r="F40"/>
  <c r="F41"/>
  <c r="F42"/>
  <c r="F43"/>
  <c r="F44"/>
  <c r="F45"/>
  <c r="F47"/>
  <c r="F48"/>
  <c r="F49"/>
  <c r="F51"/>
  <c r="F52"/>
  <c r="F18" i="159"/>
  <c r="G357" i="189" s="1"/>
  <c r="R357" s="1"/>
  <c r="F19" i="159"/>
  <c r="G358" i="189" s="1"/>
  <c r="R358" s="1"/>
  <c r="F20" i="159"/>
  <c r="G359" i="189" s="1"/>
  <c r="R359" s="1"/>
  <c r="F21" i="159"/>
  <c r="G360" i="189" s="1"/>
  <c r="R360" s="1"/>
  <c r="F22" i="159"/>
  <c r="G361" i="189" s="1"/>
  <c r="R361" s="1"/>
  <c r="F23" i="159"/>
  <c r="G362" i="189" s="1"/>
  <c r="R362" s="1"/>
  <c r="F24" i="159"/>
  <c r="G363" i="189" s="1"/>
  <c r="R363" s="1"/>
  <c r="F25" i="159"/>
  <c r="G364" i="189" s="1"/>
  <c r="R364" s="1"/>
  <c r="F26" i="159"/>
  <c r="G365" i="189" s="1"/>
  <c r="R365" s="1"/>
  <c r="F27" i="159"/>
  <c r="G366" i="189" s="1"/>
  <c r="R366" s="1"/>
  <c r="F29" i="159"/>
  <c r="G368" i="189" s="1"/>
  <c r="R368" s="1"/>
  <c r="F30" i="159"/>
  <c r="G369" i="189" s="1"/>
  <c r="R369" s="1"/>
  <c r="F31" i="159"/>
  <c r="G370" i="189" s="1"/>
  <c r="R370" s="1"/>
  <c r="F36" i="159"/>
  <c r="G375" i="189" s="1"/>
  <c r="R375" s="1"/>
  <c r="F37" i="159"/>
  <c r="G376" i="189" s="1"/>
  <c r="R376" s="1"/>
  <c r="F38" i="159"/>
  <c r="G377" i="189" s="1"/>
  <c r="R377" s="1"/>
  <c r="F39" i="159"/>
  <c r="G378" i="189" s="1"/>
  <c r="R378" s="1"/>
  <c r="F40" i="159"/>
  <c r="G379" i="189" s="1"/>
  <c r="R379" s="1"/>
  <c r="F41" i="159"/>
  <c r="G380" i="189" s="1"/>
  <c r="R380" s="1"/>
  <c r="F42" i="159"/>
  <c r="G381" i="189" s="1"/>
  <c r="R381" s="1"/>
  <c r="F43" i="159"/>
  <c r="G382" i="189" s="1"/>
  <c r="R382" s="1"/>
  <c r="F44" i="159"/>
  <c r="G383" i="189" s="1"/>
  <c r="R383" s="1"/>
  <c r="F45" i="159"/>
  <c r="G384" i="189" s="1"/>
  <c r="R384" s="1"/>
  <c r="F47" i="159"/>
  <c r="G386" i="189" s="1"/>
  <c r="R386" s="1"/>
  <c r="F48" i="159"/>
  <c r="G387" i="189" s="1"/>
  <c r="R387" s="1"/>
  <c r="F49" i="159"/>
  <c r="G388" i="189" s="1"/>
  <c r="R388" s="1"/>
  <c r="F51" i="159"/>
  <c r="G390" i="189" s="1"/>
  <c r="R390" s="1"/>
  <c r="F52" i="159"/>
  <c r="G391" i="189" s="1"/>
  <c r="R391" s="1"/>
  <c r="K18" i="160"/>
  <c r="K19"/>
  <c r="K20"/>
  <c r="K21"/>
  <c r="K22"/>
  <c r="K23"/>
  <c r="K25"/>
  <c r="K26"/>
  <c r="K27"/>
  <c r="K28"/>
  <c r="K29"/>
  <c r="K30"/>
  <c r="K31"/>
  <c r="K36"/>
  <c r="K37"/>
  <c r="K38"/>
  <c r="K39"/>
  <c r="K40"/>
  <c r="K41"/>
  <c r="K42"/>
  <c r="K43"/>
  <c r="K44"/>
  <c r="K45"/>
  <c r="K47"/>
  <c r="K49"/>
  <c r="K50"/>
  <c r="K51"/>
  <c r="K52"/>
  <c r="K18" i="159"/>
  <c r="L357" i="189" s="1"/>
  <c r="W357" s="1"/>
  <c r="K19" i="159"/>
  <c r="L358" i="189" s="1"/>
  <c r="W358" s="1"/>
  <c r="K20" i="159"/>
  <c r="L359" i="189" s="1"/>
  <c r="W359" s="1"/>
  <c r="K21" i="159"/>
  <c r="L360" i="189" s="1"/>
  <c r="W360" s="1"/>
  <c r="K22" i="159"/>
  <c r="L361" i="189" s="1"/>
  <c r="W361" s="1"/>
  <c r="K23" i="159"/>
  <c r="L362" i="189" s="1"/>
  <c r="W362" s="1"/>
  <c r="K25" i="159"/>
  <c r="L364" i="189" s="1"/>
  <c r="W364" s="1"/>
  <c r="K26" i="159"/>
  <c r="L365" i="189" s="1"/>
  <c r="W365" s="1"/>
  <c r="K27" i="159"/>
  <c r="L366" i="189" s="1"/>
  <c r="W366" s="1"/>
  <c r="K28" i="159"/>
  <c r="L367" i="189" s="1"/>
  <c r="W367" s="1"/>
  <c r="K29" i="159"/>
  <c r="L368" i="189" s="1"/>
  <c r="W368" s="1"/>
  <c r="K30" i="159"/>
  <c r="L369" i="189" s="1"/>
  <c r="W369" s="1"/>
  <c r="K31" i="159"/>
  <c r="L370" i="189" s="1"/>
  <c r="W370" s="1"/>
  <c r="K33" i="159"/>
  <c r="L372" i="189" s="1"/>
  <c r="W372" s="1"/>
  <c r="K36" i="159"/>
  <c r="L375" i="189" s="1"/>
  <c r="W375" s="1"/>
  <c r="K37" i="159"/>
  <c r="L376" i="189" s="1"/>
  <c r="W376" s="1"/>
  <c r="K38" i="159"/>
  <c r="L377" i="189" s="1"/>
  <c r="W377" s="1"/>
  <c r="K39" i="159"/>
  <c r="L378" i="189" s="1"/>
  <c r="W378" s="1"/>
  <c r="K40" i="159"/>
  <c r="L379" i="189" s="1"/>
  <c r="W379" s="1"/>
  <c r="K41" i="159"/>
  <c r="L380" i="189" s="1"/>
  <c r="W380" s="1"/>
  <c r="K42" i="159"/>
  <c r="L381" i="189" s="1"/>
  <c r="W381" s="1"/>
  <c r="K43" i="159"/>
  <c r="L382" i="189" s="1"/>
  <c r="W382" s="1"/>
  <c r="K44" i="159"/>
  <c r="L383" i="189" s="1"/>
  <c r="W383" s="1"/>
  <c r="K45" i="159"/>
  <c r="L384" i="189" s="1"/>
  <c r="W384" s="1"/>
  <c r="K46" i="159"/>
  <c r="L385" i="189" s="1"/>
  <c r="W385" s="1"/>
  <c r="K47" i="159"/>
  <c r="L386" i="189" s="1"/>
  <c r="W386" s="1"/>
  <c r="K49" i="159"/>
  <c r="L388" i="189" s="1"/>
  <c r="W388" s="1"/>
  <c r="K50" i="159"/>
  <c r="L389" i="189" s="1"/>
  <c r="W389" s="1"/>
  <c r="K51" i="159"/>
  <c r="L390" i="189" s="1"/>
  <c r="W390" s="1"/>
  <c r="K52" i="159"/>
  <c r="L391" i="189" s="1"/>
  <c r="W391" s="1"/>
  <c r="H44" i="34"/>
  <c r="H22"/>
  <c r="H22" i="35"/>
  <c r="H44" i="36"/>
  <c r="E21" i="47"/>
  <c r="I23" i="56"/>
  <c r="I23" i="57"/>
  <c r="E24" i="62"/>
  <c r="H34" i="68"/>
  <c r="H44" i="70"/>
  <c r="D24" i="72"/>
  <c r="D28" i="76"/>
  <c r="C54" i="159"/>
  <c r="G42" i="74"/>
  <c r="L19" i="77"/>
  <c r="F34"/>
  <c r="K46" i="74"/>
  <c r="K34" i="38"/>
  <c r="K46" i="39"/>
  <c r="F26" i="40"/>
  <c r="L46" i="41"/>
  <c r="K42" i="47"/>
  <c r="K40" i="50"/>
  <c r="K40" i="51"/>
  <c r="L33"/>
  <c r="K31" i="55"/>
  <c r="K31" i="57"/>
  <c r="K19"/>
  <c r="K19" i="62"/>
  <c r="K32" i="65"/>
  <c r="G44" i="67"/>
  <c r="H243" i="189" s="1"/>
  <c r="S243" s="1"/>
  <c r="F34" i="67"/>
  <c r="G233" i="189" s="1"/>
  <c r="R233" s="1"/>
  <c r="L32" i="67"/>
  <c r="M231" i="189" s="1"/>
  <c r="X231" s="1"/>
  <c r="L31" i="67"/>
  <c r="M230" i="189" s="1"/>
  <c r="X230" s="1"/>
  <c r="K19" i="67"/>
  <c r="L218" i="189" s="1"/>
  <c r="W218" s="1"/>
  <c r="F26" i="69"/>
  <c r="L46" i="70"/>
  <c r="F33" i="72"/>
  <c r="L40" i="73"/>
  <c r="L40" i="77"/>
  <c r="L32"/>
  <c r="C23" i="4"/>
  <c r="N23"/>
  <c r="C38" i="67"/>
  <c r="D237" i="189" s="1"/>
  <c r="O237" s="1"/>
  <c r="C30" i="67"/>
  <c r="D229" i="189" s="1"/>
  <c r="O229" s="1"/>
  <c r="C26" i="67"/>
  <c r="D225" i="189" s="1"/>
  <c r="O225" s="1"/>
  <c r="C22" i="67"/>
  <c r="D221" i="189" s="1"/>
  <c r="O221" s="1"/>
  <c r="C18" i="67"/>
  <c r="D217" i="189" s="1"/>
  <c r="O217" s="1"/>
  <c r="C43" i="67"/>
  <c r="D242" i="189" s="1"/>
  <c r="O242" s="1"/>
  <c r="C39" i="67"/>
  <c r="D238" i="189" s="1"/>
  <c r="O238" s="1"/>
  <c r="C35" i="67"/>
  <c r="D234" i="189" s="1"/>
  <c r="O234" s="1"/>
  <c r="C29" i="67"/>
  <c r="D228" i="189" s="1"/>
  <c r="O228" s="1"/>
  <c r="C25" i="67"/>
  <c r="D224" i="189" s="1"/>
  <c r="O224" s="1"/>
  <c r="C42" i="67"/>
  <c r="D241" i="189" s="1"/>
  <c r="O241" s="1"/>
  <c r="C36" i="67"/>
  <c r="D235" i="189" s="1"/>
  <c r="O235" s="1"/>
  <c r="C28" i="67"/>
  <c r="D227" i="189" s="1"/>
  <c r="O227" s="1"/>
  <c r="C24" i="67"/>
  <c r="D223" i="189" s="1"/>
  <c r="O223" s="1"/>
  <c r="C20" i="67"/>
  <c r="D219" i="189" s="1"/>
  <c r="O219" s="1"/>
  <c r="C45" i="67"/>
  <c r="D244" i="189" s="1"/>
  <c r="O244" s="1"/>
  <c r="C41" i="67"/>
  <c r="D240" i="189" s="1"/>
  <c r="O240" s="1"/>
  <c r="C37" i="67"/>
  <c r="D236" i="189" s="1"/>
  <c r="O236" s="1"/>
  <c r="C33" i="67"/>
  <c r="D232" i="189" s="1"/>
  <c r="O232" s="1"/>
  <c r="C27" i="67"/>
  <c r="D226" i="189" s="1"/>
  <c r="O226" s="1"/>
  <c r="C21" i="67"/>
  <c r="D220" i="189" s="1"/>
  <c r="O220" s="1"/>
  <c r="C20" i="4"/>
  <c r="N20"/>
  <c r="C25"/>
  <c r="N25"/>
  <c r="C19"/>
  <c r="N19"/>
  <c r="C24"/>
  <c r="N24"/>
  <c r="N16"/>
  <c r="E17"/>
  <c r="E21"/>
  <c r="N18"/>
  <c r="C18"/>
  <c r="N22"/>
  <c r="C22"/>
  <c r="N17"/>
  <c r="C17"/>
  <c r="N21"/>
  <c r="C21"/>
  <c r="E19"/>
  <c r="E24"/>
  <c r="C53" i="158"/>
  <c r="C52"/>
  <c r="C49"/>
  <c r="C50"/>
  <c r="C48"/>
  <c r="C46"/>
  <c r="C45"/>
  <c r="C33"/>
  <c r="C34"/>
  <c r="C35"/>
  <c r="C36"/>
  <c r="C37"/>
  <c r="C38"/>
  <c r="C39"/>
  <c r="C40"/>
  <c r="C41"/>
  <c r="C42"/>
  <c r="C43"/>
  <c r="C32"/>
  <c r="C18"/>
  <c r="C19"/>
  <c r="C20"/>
  <c r="C21"/>
  <c r="C22"/>
  <c r="C23"/>
  <c r="C24"/>
  <c r="C25"/>
  <c r="C26"/>
  <c r="C27"/>
  <c r="C28"/>
  <c r="C29"/>
  <c r="C30"/>
  <c r="C17"/>
  <c r="C54" i="118"/>
  <c r="C53"/>
  <c r="C50"/>
  <c r="C51"/>
  <c r="C49"/>
  <c r="C47"/>
  <c r="C46"/>
  <c r="C33"/>
  <c r="C34"/>
  <c r="C35"/>
  <c r="C36"/>
  <c r="C37"/>
  <c r="C38"/>
  <c r="C39"/>
  <c r="C40"/>
  <c r="C41"/>
  <c r="C42"/>
  <c r="C43"/>
  <c r="C44"/>
  <c r="C32"/>
  <c r="C18"/>
  <c r="C19"/>
  <c r="C20"/>
  <c r="C21"/>
  <c r="C22"/>
  <c r="C23"/>
  <c r="C24"/>
  <c r="C25"/>
  <c r="C26"/>
  <c r="C27"/>
  <c r="C28"/>
  <c r="C29"/>
  <c r="C30"/>
  <c r="C17"/>
  <c r="E53" i="1"/>
  <c r="B55" i="186"/>
  <c r="B55" i="185"/>
  <c r="B55" i="184"/>
  <c r="B55" i="183"/>
  <c r="B55" i="182"/>
  <c r="B55" i="181"/>
  <c r="B55" i="179"/>
  <c r="B55" i="178"/>
  <c r="B55" i="177"/>
  <c r="B55" i="176"/>
  <c r="B55" i="175"/>
  <c r="B55" i="174"/>
  <c r="B55" i="172"/>
  <c r="B55" i="171"/>
  <c r="B55" i="170"/>
  <c r="B55" i="169"/>
  <c r="B55" i="168"/>
  <c r="B55" i="167"/>
  <c r="B48" i="117"/>
  <c r="B49"/>
  <c r="B50"/>
  <c r="B51"/>
  <c r="B47"/>
  <c r="B48" i="116"/>
  <c r="B49"/>
  <c r="B50"/>
  <c r="B51"/>
  <c r="B47"/>
  <c r="B48" i="115"/>
  <c r="B49"/>
  <c r="B50"/>
  <c r="B51"/>
  <c r="B47"/>
  <c r="B48" i="114"/>
  <c r="B49"/>
  <c r="B50"/>
  <c r="B51"/>
  <c r="B47"/>
  <c r="B48" i="113"/>
  <c r="B49"/>
  <c r="B50"/>
  <c r="B51"/>
  <c r="B47"/>
  <c r="B48" i="112"/>
  <c r="B49"/>
  <c r="B50"/>
  <c r="B51"/>
  <c r="B47"/>
  <c r="B48" i="110"/>
  <c r="B48" i="109"/>
  <c r="B48" i="108"/>
  <c r="B48" i="107"/>
  <c r="B48" i="106"/>
  <c r="B48" i="105"/>
  <c r="B48" i="104"/>
  <c r="B48" i="103"/>
  <c r="B48" i="102"/>
  <c r="B48" i="101"/>
  <c r="B48" i="99"/>
  <c r="B48" i="98"/>
  <c r="B48" i="97"/>
  <c r="B48" i="96"/>
  <c r="B48" i="95"/>
  <c r="B48" i="94"/>
  <c r="B48" i="93"/>
  <c r="B48" i="92"/>
  <c r="B48" i="91"/>
  <c r="B48" i="90"/>
  <c r="B48" i="88"/>
  <c r="B48" i="87"/>
  <c r="B48" i="86"/>
  <c r="B48" i="85"/>
  <c r="B48" i="84"/>
  <c r="B48" i="83"/>
  <c r="B48" i="82"/>
  <c r="B48" i="81"/>
  <c r="B48" i="80"/>
  <c r="B48" i="79"/>
  <c r="B59" i="31"/>
  <c r="B60"/>
  <c r="B61"/>
  <c r="B62"/>
  <c r="B58"/>
  <c r="B59" i="30"/>
  <c r="B60"/>
  <c r="B61"/>
  <c r="B62"/>
  <c r="B58"/>
  <c r="B59" i="29"/>
  <c r="B60"/>
  <c r="B61"/>
  <c r="B62"/>
  <c r="B58"/>
  <c r="B59" i="28"/>
  <c r="B60"/>
  <c r="B61"/>
  <c r="B62"/>
  <c r="B58"/>
  <c r="B59" i="27"/>
  <c r="B60"/>
  <c r="B61"/>
  <c r="B62"/>
  <c r="B58"/>
  <c r="B59" i="26"/>
  <c r="B60"/>
  <c r="B61"/>
  <c r="B62"/>
  <c r="B58"/>
  <c r="B59" i="25"/>
  <c r="B60"/>
  <c r="B61"/>
  <c r="B62"/>
  <c r="B58"/>
  <c r="B59" i="24"/>
  <c r="B60"/>
  <c r="B61"/>
  <c r="B62"/>
  <c r="B58"/>
  <c r="B59" i="23"/>
  <c r="B60"/>
  <c r="B61"/>
  <c r="B62"/>
  <c r="B58"/>
  <c r="B59" i="22"/>
  <c r="B60"/>
  <c r="B61"/>
  <c r="B62"/>
  <c r="B58"/>
  <c r="D60" i="1"/>
  <c r="D61" l="1"/>
  <c r="E2" i="189"/>
  <c r="P2" s="1"/>
  <c r="M94"/>
  <c r="D144"/>
  <c r="D393"/>
  <c r="O393" s="1"/>
  <c r="G21" i="4"/>
  <c r="G24"/>
  <c r="G17"/>
  <c r="G22"/>
  <c r="G18"/>
  <c r="G19"/>
  <c r="G25"/>
  <c r="G20"/>
  <c r="G23"/>
  <c r="D22" i="180"/>
  <c r="E22"/>
  <c r="F22"/>
  <c r="G22"/>
  <c r="H22"/>
  <c r="I22"/>
  <c r="J22"/>
  <c r="K22"/>
  <c r="L22"/>
  <c r="C22"/>
  <c r="L53" i="186"/>
  <c r="L21" i="180" s="1"/>
  <c r="K53" i="186"/>
  <c r="K21" i="180" s="1"/>
  <c r="J53" i="186"/>
  <c r="J21" i="180" s="1"/>
  <c r="I53" i="186"/>
  <c r="I21" i="180" s="1"/>
  <c r="H53" i="186"/>
  <c r="H21" i="180" s="1"/>
  <c r="G53" i="186"/>
  <c r="G21" i="180" s="1"/>
  <c r="F53" i="186"/>
  <c r="F21" i="180" s="1"/>
  <c r="E53" i="186"/>
  <c r="E21" i="180" s="1"/>
  <c r="D53" i="186"/>
  <c r="D21" i="180" s="1"/>
  <c r="C53" i="186"/>
  <c r="C21" i="180" s="1"/>
  <c r="B16" i="186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20" i="180"/>
  <c r="K20"/>
  <c r="J20"/>
  <c r="I20"/>
  <c r="H20"/>
  <c r="G20"/>
  <c r="F20"/>
  <c r="E20"/>
  <c r="D20"/>
  <c r="C20"/>
  <c r="B16" i="185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84"/>
  <c r="L19" i="180" s="1"/>
  <c r="K53" i="184"/>
  <c r="K19" i="180" s="1"/>
  <c r="J53" i="184"/>
  <c r="J19" i="180" s="1"/>
  <c r="I53" i="184"/>
  <c r="I19" i="180" s="1"/>
  <c r="H53" i="184"/>
  <c r="H19" i="180" s="1"/>
  <c r="G53" i="184"/>
  <c r="G19" i="180" s="1"/>
  <c r="F53" i="184"/>
  <c r="F19" i="180" s="1"/>
  <c r="E53" i="184"/>
  <c r="E19" i="180" s="1"/>
  <c r="D53" i="184"/>
  <c r="D19" i="180" s="1"/>
  <c r="C53" i="184"/>
  <c r="C19" i="180" s="1"/>
  <c r="B16" i="184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83"/>
  <c r="L18" i="180" s="1"/>
  <c r="K53" i="183"/>
  <c r="K18" i="180" s="1"/>
  <c r="J53" i="183"/>
  <c r="J18" i="180" s="1"/>
  <c r="I53" i="183"/>
  <c r="I18" i="180" s="1"/>
  <c r="H53" i="183"/>
  <c r="H18" i="180" s="1"/>
  <c r="G53" i="183"/>
  <c r="G18" i="180" s="1"/>
  <c r="F53" i="183"/>
  <c r="F18" i="180" s="1"/>
  <c r="E53" i="183"/>
  <c r="E18" i="180" s="1"/>
  <c r="D53" i="183"/>
  <c r="D18" i="180" s="1"/>
  <c r="C53" i="183"/>
  <c r="C18" i="180" s="1"/>
  <c r="B16" i="183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82"/>
  <c r="L17" i="180" s="1"/>
  <c r="K53" i="182"/>
  <c r="K17" i="180" s="1"/>
  <c r="J53" i="182"/>
  <c r="J17" i="180" s="1"/>
  <c r="I53" i="182"/>
  <c r="I17" i="180" s="1"/>
  <c r="H53" i="182"/>
  <c r="H17" i="180" s="1"/>
  <c r="G53" i="182"/>
  <c r="G17" i="180" s="1"/>
  <c r="F53" i="182"/>
  <c r="F17" i="180" s="1"/>
  <c r="E53" i="182"/>
  <c r="E17" i="180" s="1"/>
  <c r="D53" i="182"/>
  <c r="D17" i="180" s="1"/>
  <c r="C53" i="182"/>
  <c r="C17" i="180" s="1"/>
  <c r="B16" i="182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81"/>
  <c r="L16" i="180" s="1"/>
  <c r="K53" i="181"/>
  <c r="K16" i="180" s="1"/>
  <c r="J53" i="181"/>
  <c r="J16" i="180" s="1"/>
  <c r="I53" i="181"/>
  <c r="I16" i="180" s="1"/>
  <c r="H53" i="181"/>
  <c r="H16" i="180" s="1"/>
  <c r="G53" i="181"/>
  <c r="G16" i="180" s="1"/>
  <c r="F53" i="181"/>
  <c r="F16" i="180" s="1"/>
  <c r="E53" i="181"/>
  <c r="E16" i="180" s="1"/>
  <c r="D53" i="181"/>
  <c r="D16" i="180" s="1"/>
  <c r="C53" i="181"/>
  <c r="C16" i="180" s="1"/>
  <c r="B16" i="181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C15" i="180"/>
  <c r="D15" s="1"/>
  <c r="E15" s="1"/>
  <c r="F15" s="1"/>
  <c r="G15" s="1"/>
  <c r="H15" s="1"/>
  <c r="I15" s="1"/>
  <c r="J15" s="1"/>
  <c r="K15" s="1"/>
  <c r="L15" s="1"/>
  <c r="L53" i="179"/>
  <c r="L21" i="173" s="1"/>
  <c r="K53" i="179"/>
  <c r="K21" i="173" s="1"/>
  <c r="J53" i="179"/>
  <c r="J21" i="173" s="1"/>
  <c r="I53" i="179"/>
  <c r="I21" i="173" s="1"/>
  <c r="H53" i="179"/>
  <c r="H21" i="173" s="1"/>
  <c r="G53" i="179"/>
  <c r="G21" i="173" s="1"/>
  <c r="F53" i="179"/>
  <c r="F21" i="173" s="1"/>
  <c r="E53" i="179"/>
  <c r="E21" i="173" s="1"/>
  <c r="D53" i="179"/>
  <c r="D21" i="173" s="1"/>
  <c r="C53" i="179"/>
  <c r="C21" i="173" s="1"/>
  <c r="B16" i="179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78"/>
  <c r="L20" i="173" s="1"/>
  <c r="K53" i="178"/>
  <c r="K20" i="173" s="1"/>
  <c r="J53" i="178"/>
  <c r="J20" i="173" s="1"/>
  <c r="I53" i="178"/>
  <c r="I20" i="173" s="1"/>
  <c r="H53" i="178"/>
  <c r="H20" i="173" s="1"/>
  <c r="G53" i="178"/>
  <c r="G20" i="173" s="1"/>
  <c r="F53" i="178"/>
  <c r="F20" i="173" s="1"/>
  <c r="E53" i="178"/>
  <c r="E20" i="173" s="1"/>
  <c r="D53" i="178"/>
  <c r="D20" i="173" s="1"/>
  <c r="C53" i="178"/>
  <c r="C20" i="173" s="1"/>
  <c r="B16" i="178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77"/>
  <c r="L19" i="173" s="1"/>
  <c r="K53" i="177"/>
  <c r="K19" i="173" s="1"/>
  <c r="J53" i="177"/>
  <c r="J19" i="173" s="1"/>
  <c r="I53" i="177"/>
  <c r="I19" i="173" s="1"/>
  <c r="H53" i="177"/>
  <c r="H19" i="173" s="1"/>
  <c r="G53" i="177"/>
  <c r="G19" i="173" s="1"/>
  <c r="F53" i="177"/>
  <c r="F19" i="173" s="1"/>
  <c r="E53" i="177"/>
  <c r="E19" i="173" s="1"/>
  <c r="D53" i="177"/>
  <c r="D19" i="173" s="1"/>
  <c r="C53" i="177"/>
  <c r="C19" i="173" s="1"/>
  <c r="B16" i="177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76"/>
  <c r="L18" i="173" s="1"/>
  <c r="K53" i="176"/>
  <c r="K18" i="173" s="1"/>
  <c r="J53" i="176"/>
  <c r="J18" i="173" s="1"/>
  <c r="I53" i="176"/>
  <c r="I18" i="173" s="1"/>
  <c r="H53" i="176"/>
  <c r="H18" i="173" s="1"/>
  <c r="G53" i="176"/>
  <c r="G18" i="173" s="1"/>
  <c r="F53" i="176"/>
  <c r="F18" i="173" s="1"/>
  <c r="E53" i="176"/>
  <c r="E18" i="173" s="1"/>
  <c r="D53" i="176"/>
  <c r="D18" i="173" s="1"/>
  <c r="C53" i="176"/>
  <c r="C18" i="173" s="1"/>
  <c r="B16" i="176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75"/>
  <c r="L17" i="173" s="1"/>
  <c r="K53" i="175"/>
  <c r="K17" i="173" s="1"/>
  <c r="J53" i="175"/>
  <c r="J17" i="173" s="1"/>
  <c r="I53" i="175"/>
  <c r="I17" i="173" s="1"/>
  <c r="H53" i="175"/>
  <c r="H17" i="173" s="1"/>
  <c r="G53" i="175"/>
  <c r="G17" i="173" s="1"/>
  <c r="F53" i="175"/>
  <c r="F17" i="173" s="1"/>
  <c r="E53" i="175"/>
  <c r="E17" i="173" s="1"/>
  <c r="D53" i="175"/>
  <c r="D17" i="173" s="1"/>
  <c r="C53" i="175"/>
  <c r="C17" i="173" s="1"/>
  <c r="B16" i="175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74"/>
  <c r="L16" i="173" s="1"/>
  <c r="K53" i="174"/>
  <c r="K16" i="173" s="1"/>
  <c r="J53" i="174"/>
  <c r="J16" i="173" s="1"/>
  <c r="I53" i="174"/>
  <c r="I16" i="173" s="1"/>
  <c r="H53" i="174"/>
  <c r="H16" i="173" s="1"/>
  <c r="G53" i="174"/>
  <c r="G16" i="173" s="1"/>
  <c r="F53" i="174"/>
  <c r="F16" i="173" s="1"/>
  <c r="E53" i="174"/>
  <c r="E16" i="173" s="1"/>
  <c r="D53" i="174"/>
  <c r="D16" i="173" s="1"/>
  <c r="C53" i="174"/>
  <c r="C16" i="173" s="1"/>
  <c r="B16" i="174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C15" i="173"/>
  <c r="D15" s="1"/>
  <c r="E15" s="1"/>
  <c r="F15" s="1"/>
  <c r="G15" s="1"/>
  <c r="H15" s="1"/>
  <c r="I15" s="1"/>
  <c r="J15" s="1"/>
  <c r="K15" s="1"/>
  <c r="L15" s="1"/>
  <c r="L53" i="172"/>
  <c r="L21" i="166" s="1"/>
  <c r="X43" i="117" s="1"/>
  <c r="L43" s="1"/>
  <c r="K53" i="172"/>
  <c r="K21" i="166" s="1"/>
  <c r="W43" i="117" s="1"/>
  <c r="K43" s="1"/>
  <c r="J53" i="172"/>
  <c r="J21" i="166" s="1"/>
  <c r="V43" i="117" s="1"/>
  <c r="J43" s="1"/>
  <c r="I53" i="172"/>
  <c r="I21" i="166" s="1"/>
  <c r="U43" i="117" s="1"/>
  <c r="I43" s="1"/>
  <c r="H53" i="172"/>
  <c r="H21" i="166" s="1"/>
  <c r="T43" i="117" s="1"/>
  <c r="H43" s="1"/>
  <c r="G53" i="172"/>
  <c r="G21" i="166" s="1"/>
  <c r="S43" i="117" s="1"/>
  <c r="G43" s="1"/>
  <c r="F53" i="172"/>
  <c r="F21" i="166" s="1"/>
  <c r="R43" i="117" s="1"/>
  <c r="F43" s="1"/>
  <c r="E53" i="172"/>
  <c r="E21" i="166" s="1"/>
  <c r="Q43" i="117" s="1"/>
  <c r="E43" s="1"/>
  <c r="D53" i="172"/>
  <c r="D21" i="166" s="1"/>
  <c r="P43" i="117" s="1"/>
  <c r="D43" s="1"/>
  <c r="C53" i="172"/>
  <c r="C21" i="166" s="1"/>
  <c r="O43" i="117" s="1"/>
  <c r="C43" s="1"/>
  <c r="B16" i="172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71"/>
  <c r="L20" i="166" s="1"/>
  <c r="X43" i="116" s="1"/>
  <c r="L43" s="1"/>
  <c r="K53" i="171"/>
  <c r="K20" i="166" s="1"/>
  <c r="W43" i="116" s="1"/>
  <c r="K43" s="1"/>
  <c r="J53" i="171"/>
  <c r="J20" i="166" s="1"/>
  <c r="V43" i="116" s="1"/>
  <c r="J43" s="1"/>
  <c r="I53" i="171"/>
  <c r="I20" i="166" s="1"/>
  <c r="U43" i="116" s="1"/>
  <c r="I43" s="1"/>
  <c r="H53" i="171"/>
  <c r="H20" i="166" s="1"/>
  <c r="T43" i="116" s="1"/>
  <c r="H43" s="1"/>
  <c r="G53" i="171"/>
  <c r="G20" i="166" s="1"/>
  <c r="S43" i="116" s="1"/>
  <c r="G43" s="1"/>
  <c r="F53" i="171"/>
  <c r="F20" i="166" s="1"/>
  <c r="R43" i="116" s="1"/>
  <c r="F43" s="1"/>
  <c r="E53" i="171"/>
  <c r="E20" i="166" s="1"/>
  <c r="Q43" i="116" s="1"/>
  <c r="E43" s="1"/>
  <c r="D53" i="171"/>
  <c r="D20" i="166" s="1"/>
  <c r="P43" i="116" s="1"/>
  <c r="D43" s="1"/>
  <c r="C53" i="171"/>
  <c r="C20" i="166" s="1"/>
  <c r="O43" i="116" s="1"/>
  <c r="C43" s="1"/>
  <c r="B16" i="171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70"/>
  <c r="L19" i="166" s="1"/>
  <c r="X43" i="115" s="1"/>
  <c r="L43" s="1"/>
  <c r="K53" i="170"/>
  <c r="K19" i="166" s="1"/>
  <c r="W43" i="115" s="1"/>
  <c r="K43" s="1"/>
  <c r="J53" i="170"/>
  <c r="J19" i="166" s="1"/>
  <c r="V43" i="115" s="1"/>
  <c r="J43" s="1"/>
  <c r="I53" i="170"/>
  <c r="I19" i="166" s="1"/>
  <c r="U43" i="115" s="1"/>
  <c r="I43" s="1"/>
  <c r="H53" i="170"/>
  <c r="H19" i="166" s="1"/>
  <c r="T43" i="115" s="1"/>
  <c r="H43" s="1"/>
  <c r="G53" i="170"/>
  <c r="G19" i="166" s="1"/>
  <c r="S43" i="115" s="1"/>
  <c r="G43" s="1"/>
  <c r="F53" i="170"/>
  <c r="F19" i="166" s="1"/>
  <c r="R43" i="115" s="1"/>
  <c r="F43" s="1"/>
  <c r="E53" i="170"/>
  <c r="E19" i="166" s="1"/>
  <c r="Q43" i="115" s="1"/>
  <c r="E43" s="1"/>
  <c r="D53" i="170"/>
  <c r="D19" i="166" s="1"/>
  <c r="P43" i="115" s="1"/>
  <c r="D43" s="1"/>
  <c r="C53" i="170"/>
  <c r="C19" i="166" s="1"/>
  <c r="O43" i="115" s="1"/>
  <c r="C43" s="1"/>
  <c r="B16" i="170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69"/>
  <c r="L18" i="166" s="1"/>
  <c r="X43" i="114" s="1"/>
  <c r="L43" s="1"/>
  <c r="K53" i="169"/>
  <c r="K18" i="166" s="1"/>
  <c r="W43" i="114" s="1"/>
  <c r="K43" s="1"/>
  <c r="J53" i="169"/>
  <c r="J18" i="166" s="1"/>
  <c r="V43" i="114" s="1"/>
  <c r="J43" s="1"/>
  <c r="I53" i="169"/>
  <c r="I18" i="166" s="1"/>
  <c r="U43" i="114" s="1"/>
  <c r="I43" s="1"/>
  <c r="H53" i="169"/>
  <c r="H18" i="166" s="1"/>
  <c r="T43" i="114" s="1"/>
  <c r="H43" s="1"/>
  <c r="G53" i="169"/>
  <c r="G18" i="166" s="1"/>
  <c r="S43" i="114" s="1"/>
  <c r="G43" s="1"/>
  <c r="F53" i="169"/>
  <c r="F18" i="166" s="1"/>
  <c r="R43" i="114" s="1"/>
  <c r="F43" s="1"/>
  <c r="E53" i="169"/>
  <c r="E18" i="166" s="1"/>
  <c r="Q43" i="114" s="1"/>
  <c r="E43" s="1"/>
  <c r="D53" i="169"/>
  <c r="D18" i="166" s="1"/>
  <c r="P43" i="114" s="1"/>
  <c r="D43" s="1"/>
  <c r="C53" i="169"/>
  <c r="C18" i="166" s="1"/>
  <c r="O43" i="114" s="1"/>
  <c r="C43" s="1"/>
  <c r="B16" i="169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L53" i="168"/>
  <c r="L17" i="166" s="1"/>
  <c r="X43" i="113" s="1"/>
  <c r="L43" s="1"/>
  <c r="K53" i="168"/>
  <c r="K17" i="166" s="1"/>
  <c r="W43" i="113" s="1"/>
  <c r="K43" s="1"/>
  <c r="J53" i="168"/>
  <c r="J17" i="166" s="1"/>
  <c r="V43" i="113" s="1"/>
  <c r="J43" s="1"/>
  <c r="I53" i="168"/>
  <c r="I17" i="166" s="1"/>
  <c r="U43" i="113" s="1"/>
  <c r="I43" s="1"/>
  <c r="H53" i="168"/>
  <c r="H17" i="166" s="1"/>
  <c r="T43" i="113" s="1"/>
  <c r="H43" s="1"/>
  <c r="G53" i="168"/>
  <c r="G17" i="166" s="1"/>
  <c r="S43" i="113" s="1"/>
  <c r="G43" s="1"/>
  <c r="F53" i="168"/>
  <c r="F17" i="166" s="1"/>
  <c r="R43" i="113" s="1"/>
  <c r="F43" s="1"/>
  <c r="E53" i="168"/>
  <c r="E17" i="166" s="1"/>
  <c r="Q43" i="113" s="1"/>
  <c r="E43" s="1"/>
  <c r="D53" i="168"/>
  <c r="D17" i="166" s="1"/>
  <c r="P43" i="113" s="1"/>
  <c r="D43" s="1"/>
  <c r="C53" i="168"/>
  <c r="C17" i="166" s="1"/>
  <c r="O43" i="113" s="1"/>
  <c r="C43" s="1"/>
  <c r="B16" i="168"/>
  <c r="L16"/>
  <c r="K16"/>
  <c r="J16"/>
  <c r="I16"/>
  <c r="H16"/>
  <c r="G16"/>
  <c r="F16"/>
  <c r="E16"/>
  <c r="D16"/>
  <c r="C16"/>
  <c r="C15"/>
  <c r="O15" s="1"/>
  <c r="P15" s="1"/>
  <c r="Q15" s="1"/>
  <c r="R15" s="1"/>
  <c r="S15" s="1"/>
  <c r="T15" s="1"/>
  <c r="U15" s="1"/>
  <c r="V15" s="1"/>
  <c r="W15" s="1"/>
  <c r="X15" s="1"/>
  <c r="C16" i="166"/>
  <c r="D16"/>
  <c r="E16"/>
  <c r="F16"/>
  <c r="G16"/>
  <c r="H16"/>
  <c r="I16"/>
  <c r="J16"/>
  <c r="K16"/>
  <c r="L16"/>
  <c r="D16" i="167"/>
  <c r="E16"/>
  <c r="F16"/>
  <c r="G16"/>
  <c r="H16"/>
  <c r="I16"/>
  <c r="J16"/>
  <c r="K16"/>
  <c r="L16"/>
  <c r="C16"/>
  <c r="B16"/>
  <c r="C15"/>
  <c r="O15" s="1"/>
  <c r="P15" s="1"/>
  <c r="Q15" s="1"/>
  <c r="R15" s="1"/>
  <c r="S15" s="1"/>
  <c r="T15" s="1"/>
  <c r="U15" s="1"/>
  <c r="V15" s="1"/>
  <c r="W15" s="1"/>
  <c r="X15" s="1"/>
  <c r="C15" i="166"/>
  <c r="D15" s="1"/>
  <c r="E15" s="1"/>
  <c r="F15" s="1"/>
  <c r="G15" s="1"/>
  <c r="H15" s="1"/>
  <c r="I15" s="1"/>
  <c r="J15" s="1"/>
  <c r="K15" s="1"/>
  <c r="L15" s="1"/>
  <c r="F17" i="165"/>
  <c r="E17"/>
  <c r="D17"/>
  <c r="C17"/>
  <c r="B17"/>
  <c r="C16"/>
  <c r="O16" s="1"/>
  <c r="P16" s="1"/>
  <c r="Q16" s="1"/>
  <c r="R16" s="1"/>
  <c r="S16" s="1"/>
  <c r="T16" s="1"/>
  <c r="U16" s="1"/>
  <c r="V16" s="1"/>
  <c r="W16" s="1"/>
  <c r="X16" s="1"/>
  <c r="K17" i="164"/>
  <c r="J17"/>
  <c r="I17"/>
  <c r="H17"/>
  <c r="G17"/>
  <c r="F17"/>
  <c r="E17"/>
  <c r="D17"/>
  <c r="C17"/>
  <c r="B17"/>
  <c r="C16"/>
  <c r="O16" s="1"/>
  <c r="P16" s="1"/>
  <c r="Q16" s="1"/>
  <c r="R16" s="1"/>
  <c r="S16" s="1"/>
  <c r="T16" s="1"/>
  <c r="U16" s="1"/>
  <c r="V16" s="1"/>
  <c r="W16" s="1"/>
  <c r="X16" s="1"/>
  <c r="F17" i="163"/>
  <c r="E17"/>
  <c r="D17"/>
  <c r="C17"/>
  <c r="B17"/>
  <c r="C16"/>
  <c r="O16" s="1"/>
  <c r="P16" s="1"/>
  <c r="Q16" s="1"/>
  <c r="R16" s="1"/>
  <c r="S16" s="1"/>
  <c r="T16" s="1"/>
  <c r="U16" s="1"/>
  <c r="V16" s="1"/>
  <c r="W16" s="1"/>
  <c r="X16" s="1"/>
  <c r="G17" i="162"/>
  <c r="F17"/>
  <c r="E17"/>
  <c r="D17"/>
  <c r="C17"/>
  <c r="B17"/>
  <c r="C16"/>
  <c r="O16" s="1"/>
  <c r="P16" s="1"/>
  <c r="Q16" s="1"/>
  <c r="R16" s="1"/>
  <c r="S16" s="1"/>
  <c r="T16" s="1"/>
  <c r="U16" s="1"/>
  <c r="V16" s="1"/>
  <c r="W16" s="1"/>
  <c r="X16" s="1"/>
  <c r="F17" i="161"/>
  <c r="E17"/>
  <c r="D17"/>
  <c r="C17"/>
  <c r="C54" s="1"/>
  <c r="B17"/>
  <c r="C16"/>
  <c r="O16" s="1"/>
  <c r="P16" s="1"/>
  <c r="Q16" s="1"/>
  <c r="R16" s="1"/>
  <c r="S16" s="1"/>
  <c r="T16" s="1"/>
  <c r="U16" s="1"/>
  <c r="V16" s="1"/>
  <c r="W16" s="1"/>
  <c r="X16" s="1"/>
  <c r="O17" i="152"/>
  <c r="O17" i="149"/>
  <c r="P17" i="111"/>
  <c r="Q17"/>
  <c r="R17"/>
  <c r="S17"/>
  <c r="T17"/>
  <c r="U17"/>
  <c r="V17"/>
  <c r="W17"/>
  <c r="X17"/>
  <c r="P19"/>
  <c r="Q19"/>
  <c r="R19"/>
  <c r="S19"/>
  <c r="T19"/>
  <c r="U19"/>
  <c r="V19"/>
  <c r="W19"/>
  <c r="X19"/>
  <c r="P20"/>
  <c r="Q20"/>
  <c r="R20"/>
  <c r="S20"/>
  <c r="T20"/>
  <c r="U20"/>
  <c r="V20"/>
  <c r="W20"/>
  <c r="X20"/>
  <c r="P21"/>
  <c r="Q21"/>
  <c r="R21"/>
  <c r="S21"/>
  <c r="T21"/>
  <c r="U21"/>
  <c r="V21"/>
  <c r="W21"/>
  <c r="P22"/>
  <c r="Q22"/>
  <c r="R22"/>
  <c r="S22"/>
  <c r="T22"/>
  <c r="U22"/>
  <c r="V22"/>
  <c r="W22"/>
  <c r="X22"/>
  <c r="P23"/>
  <c r="Q23"/>
  <c r="R23"/>
  <c r="S23"/>
  <c r="T23"/>
  <c r="U23"/>
  <c r="V23"/>
  <c r="W23"/>
  <c r="X23"/>
  <c r="P24"/>
  <c r="Q24"/>
  <c r="R24"/>
  <c r="S24"/>
  <c r="T24"/>
  <c r="U24"/>
  <c r="V24"/>
  <c r="W24"/>
  <c r="X24"/>
  <c r="P26"/>
  <c r="Q26"/>
  <c r="R26"/>
  <c r="S26"/>
  <c r="T26"/>
  <c r="U26"/>
  <c r="V26"/>
  <c r="W26"/>
  <c r="X26"/>
  <c r="P27"/>
  <c r="Q27"/>
  <c r="R27"/>
  <c r="S27"/>
  <c r="T27"/>
  <c r="U27"/>
  <c r="V27"/>
  <c r="W27"/>
  <c r="X27"/>
  <c r="P28"/>
  <c r="Q28"/>
  <c r="R28"/>
  <c r="S28"/>
  <c r="T28"/>
  <c r="U28"/>
  <c r="V28"/>
  <c r="W28"/>
  <c r="X28"/>
  <c r="P29"/>
  <c r="Q29"/>
  <c r="R29"/>
  <c r="S29"/>
  <c r="T29"/>
  <c r="U29"/>
  <c r="V29"/>
  <c r="W29"/>
  <c r="X29"/>
  <c r="P30"/>
  <c r="Q30"/>
  <c r="R30"/>
  <c r="S30"/>
  <c r="T30"/>
  <c r="U30"/>
  <c r="V30"/>
  <c r="W30"/>
  <c r="X30"/>
  <c r="P31"/>
  <c r="Q31"/>
  <c r="R31"/>
  <c r="S31"/>
  <c r="T31"/>
  <c r="U31"/>
  <c r="V31"/>
  <c r="W31"/>
  <c r="X31"/>
  <c r="P33"/>
  <c r="Q33"/>
  <c r="R33"/>
  <c r="S33"/>
  <c r="T33"/>
  <c r="U33"/>
  <c r="V33"/>
  <c r="W33"/>
  <c r="X33"/>
  <c r="P34"/>
  <c r="Q34"/>
  <c r="R34"/>
  <c r="S34"/>
  <c r="T34"/>
  <c r="U34"/>
  <c r="V34"/>
  <c r="W34"/>
  <c r="X34"/>
  <c r="P35"/>
  <c r="Q35"/>
  <c r="R35"/>
  <c r="S35"/>
  <c r="T35"/>
  <c r="U35"/>
  <c r="V35"/>
  <c r="W35"/>
  <c r="X35"/>
  <c r="P36"/>
  <c r="Q36"/>
  <c r="R36"/>
  <c r="S36"/>
  <c r="T36"/>
  <c r="U36"/>
  <c r="V36"/>
  <c r="W36"/>
  <c r="X36"/>
  <c r="P38"/>
  <c r="Q38"/>
  <c r="R38"/>
  <c r="S38"/>
  <c r="T38"/>
  <c r="U38"/>
  <c r="V38"/>
  <c r="W38"/>
  <c r="X38"/>
  <c r="P39"/>
  <c r="Q39"/>
  <c r="R39"/>
  <c r="S39"/>
  <c r="T39"/>
  <c r="U39"/>
  <c r="V39"/>
  <c r="W39"/>
  <c r="X39"/>
  <c r="P40"/>
  <c r="Q40"/>
  <c r="R40"/>
  <c r="S40"/>
  <c r="T40"/>
  <c r="U40"/>
  <c r="V40"/>
  <c r="W40"/>
  <c r="X40"/>
  <c r="O19"/>
  <c r="O20"/>
  <c r="O21"/>
  <c r="C21" s="1"/>
  <c r="O22"/>
  <c r="O23"/>
  <c r="O24"/>
  <c r="O26"/>
  <c r="O27"/>
  <c r="O28"/>
  <c r="O29"/>
  <c r="O30"/>
  <c r="O31"/>
  <c r="O33"/>
  <c r="O34"/>
  <c r="O35"/>
  <c r="O36"/>
  <c r="O38"/>
  <c r="O39"/>
  <c r="O40"/>
  <c r="O17"/>
  <c r="O17" i="67"/>
  <c r="C19" i="60"/>
  <c r="D19"/>
  <c r="E19"/>
  <c r="F19"/>
  <c r="G19"/>
  <c r="H19"/>
  <c r="I19"/>
  <c r="J19"/>
  <c r="K19"/>
  <c r="C23"/>
  <c r="D23"/>
  <c r="E23"/>
  <c r="F23"/>
  <c r="G23"/>
  <c r="H23"/>
  <c r="I23"/>
  <c r="H30"/>
  <c r="I30"/>
  <c r="J30"/>
  <c r="K30"/>
  <c r="L30"/>
  <c r="C32"/>
  <c r="D32"/>
  <c r="E32"/>
  <c r="F32"/>
  <c r="G32"/>
  <c r="H32"/>
  <c r="I32"/>
  <c r="J32"/>
  <c r="K32"/>
  <c r="H35"/>
  <c r="I35"/>
  <c r="J35"/>
  <c r="K35"/>
  <c r="L35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F45"/>
  <c r="G45"/>
  <c r="H45"/>
  <c r="I45"/>
  <c r="J45"/>
  <c r="K45"/>
  <c r="L45"/>
  <c r="C18" i="55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8"/>
  <c r="D28"/>
  <c r="E28"/>
  <c r="F28"/>
  <c r="G28"/>
  <c r="H28"/>
  <c r="I28"/>
  <c r="J28"/>
  <c r="K28"/>
  <c r="L28"/>
  <c r="C30"/>
  <c r="D30"/>
  <c r="E30"/>
  <c r="F30"/>
  <c r="G30"/>
  <c r="H30"/>
  <c r="I30"/>
  <c r="J30"/>
  <c r="K30"/>
  <c r="L30"/>
  <c r="C32"/>
  <c r="D32"/>
  <c r="E32"/>
  <c r="F32"/>
  <c r="G32"/>
  <c r="H32"/>
  <c r="I32"/>
  <c r="J32"/>
  <c r="K32"/>
  <c r="L32"/>
  <c r="C33"/>
  <c r="D33"/>
  <c r="E33"/>
  <c r="F33"/>
  <c r="G33"/>
  <c r="H33"/>
  <c r="I33"/>
  <c r="J33"/>
  <c r="K33"/>
  <c r="L33"/>
  <c r="C34"/>
  <c r="D34"/>
  <c r="E34"/>
  <c r="F34"/>
  <c r="G34"/>
  <c r="H34"/>
  <c r="I34"/>
  <c r="J34"/>
  <c r="K34"/>
  <c r="L34"/>
  <c r="C35"/>
  <c r="D35"/>
  <c r="E35"/>
  <c r="F35"/>
  <c r="G35"/>
  <c r="H35"/>
  <c r="I35"/>
  <c r="J35"/>
  <c r="K35"/>
  <c r="L35"/>
  <c r="C36"/>
  <c r="D36"/>
  <c r="E36"/>
  <c r="F36"/>
  <c r="G36"/>
  <c r="H36"/>
  <c r="I36"/>
  <c r="J36"/>
  <c r="K36"/>
  <c r="L36"/>
  <c r="C38"/>
  <c r="D38"/>
  <c r="E38"/>
  <c r="F38"/>
  <c r="G38"/>
  <c r="H38"/>
  <c r="I38"/>
  <c r="J38"/>
  <c r="K38"/>
  <c r="L38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I41"/>
  <c r="J41"/>
  <c r="K41"/>
  <c r="L41"/>
  <c r="C42"/>
  <c r="D42"/>
  <c r="E42"/>
  <c r="F42"/>
  <c r="G42"/>
  <c r="H42"/>
  <c r="I42"/>
  <c r="J42"/>
  <c r="K42"/>
  <c r="L42"/>
  <c r="C43"/>
  <c r="D43"/>
  <c r="E43"/>
  <c r="F43"/>
  <c r="G43"/>
  <c r="H43"/>
  <c r="I43"/>
  <c r="J43"/>
  <c r="K43"/>
  <c r="L43"/>
  <c r="C44"/>
  <c r="D44"/>
  <c r="E44"/>
  <c r="F44"/>
  <c r="G44"/>
  <c r="H44"/>
  <c r="I44"/>
  <c r="J44"/>
  <c r="K44"/>
  <c r="L44"/>
  <c r="C45"/>
  <c r="D45"/>
  <c r="E45"/>
  <c r="F45"/>
  <c r="G45"/>
  <c r="H45"/>
  <c r="I45"/>
  <c r="J45"/>
  <c r="K45"/>
  <c r="L45"/>
  <c r="C46"/>
  <c r="D46"/>
  <c r="E46"/>
  <c r="F46"/>
  <c r="G46"/>
  <c r="H46"/>
  <c r="I46"/>
  <c r="J46"/>
  <c r="K46"/>
  <c r="L46"/>
  <c r="O17"/>
  <c r="C19" i="4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O17"/>
  <c r="E18" i="46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C29"/>
  <c r="D29"/>
  <c r="E29"/>
  <c r="F29"/>
  <c r="G29"/>
  <c r="H29"/>
  <c r="I29"/>
  <c r="J29"/>
  <c r="K29"/>
  <c r="L29"/>
  <c r="H30"/>
  <c r="I30"/>
  <c r="J30"/>
  <c r="K30"/>
  <c r="L30"/>
  <c r="C32"/>
  <c r="D32"/>
  <c r="E32"/>
  <c r="F32"/>
  <c r="G32"/>
  <c r="H32"/>
  <c r="I32"/>
  <c r="J32"/>
  <c r="K32"/>
  <c r="L32"/>
  <c r="H33"/>
  <c r="I33"/>
  <c r="J33"/>
  <c r="K33"/>
  <c r="L33"/>
  <c r="C34"/>
  <c r="D34"/>
  <c r="E34"/>
  <c r="F34"/>
  <c r="G34"/>
  <c r="H34"/>
  <c r="I34"/>
  <c r="J34"/>
  <c r="K34"/>
  <c r="L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K46"/>
  <c r="L46"/>
  <c r="O17"/>
  <c r="D19" i="42"/>
  <c r="E19"/>
  <c r="F19"/>
  <c r="G19"/>
  <c r="H19"/>
  <c r="I19"/>
  <c r="J19"/>
  <c r="K19"/>
  <c r="L19"/>
  <c r="D22"/>
  <c r="E22"/>
  <c r="F22"/>
  <c r="G22"/>
  <c r="H22"/>
  <c r="I22"/>
  <c r="J22"/>
  <c r="K22"/>
  <c r="L22"/>
  <c r="D23"/>
  <c r="E23"/>
  <c r="F23"/>
  <c r="G23"/>
  <c r="H23"/>
  <c r="I23"/>
  <c r="J23"/>
  <c r="K23"/>
  <c r="L23"/>
  <c r="D27"/>
  <c r="E27"/>
  <c r="F27"/>
  <c r="G27"/>
  <c r="H27"/>
  <c r="I27"/>
  <c r="J27"/>
  <c r="K27"/>
  <c r="L27"/>
  <c r="D29"/>
  <c r="E29"/>
  <c r="F29"/>
  <c r="G29"/>
  <c r="H29"/>
  <c r="I29"/>
  <c r="J29"/>
  <c r="K29"/>
  <c r="L29"/>
  <c r="H30"/>
  <c r="I30"/>
  <c r="J30"/>
  <c r="K30"/>
  <c r="L30"/>
  <c r="D32"/>
  <c r="E32"/>
  <c r="F32"/>
  <c r="G32"/>
  <c r="H32"/>
  <c r="I32"/>
  <c r="J32"/>
  <c r="K32"/>
  <c r="L32"/>
  <c r="D34"/>
  <c r="E34"/>
  <c r="F34"/>
  <c r="G34"/>
  <c r="H34"/>
  <c r="I34"/>
  <c r="J34"/>
  <c r="K34"/>
  <c r="L34"/>
  <c r="H35"/>
  <c r="I35"/>
  <c r="J35"/>
  <c r="K35"/>
  <c r="L35"/>
  <c r="D37"/>
  <c r="E37"/>
  <c r="F37"/>
  <c r="G37"/>
  <c r="H37"/>
  <c r="I37"/>
  <c r="J37"/>
  <c r="K37"/>
  <c r="L37"/>
  <c r="D39"/>
  <c r="E39"/>
  <c r="F39"/>
  <c r="G39"/>
  <c r="H39"/>
  <c r="I39"/>
  <c r="J39"/>
  <c r="K39"/>
  <c r="L39"/>
  <c r="D40"/>
  <c r="E40"/>
  <c r="F40"/>
  <c r="G40"/>
  <c r="H40"/>
  <c r="I40"/>
  <c r="J40"/>
  <c r="D44"/>
  <c r="E44"/>
  <c r="F44"/>
  <c r="G44"/>
  <c r="H44"/>
  <c r="I44"/>
  <c r="J44"/>
  <c r="K44"/>
  <c r="L44"/>
  <c r="F45"/>
  <c r="G45"/>
  <c r="H45"/>
  <c r="I45"/>
  <c r="J45"/>
  <c r="K45"/>
  <c r="L45"/>
  <c r="D46"/>
  <c r="E46"/>
  <c r="F46"/>
  <c r="G46"/>
  <c r="H46"/>
  <c r="I46"/>
  <c r="J46"/>
  <c r="K46"/>
  <c r="C19"/>
  <c r="C22"/>
  <c r="C23"/>
  <c r="C27"/>
  <c r="C28"/>
  <c r="C29"/>
  <c r="C32"/>
  <c r="C34"/>
  <c r="C37"/>
  <c r="C39"/>
  <c r="C40"/>
  <c r="C44"/>
  <c r="C46"/>
  <c r="O17"/>
  <c r="C18" i="37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F26"/>
  <c r="C27"/>
  <c r="D27"/>
  <c r="E27"/>
  <c r="F27"/>
  <c r="G27"/>
  <c r="H27"/>
  <c r="I27"/>
  <c r="J27"/>
  <c r="K27"/>
  <c r="L27"/>
  <c r="C29"/>
  <c r="D29"/>
  <c r="E29"/>
  <c r="F29"/>
  <c r="G29"/>
  <c r="H29"/>
  <c r="I29"/>
  <c r="J29"/>
  <c r="K29"/>
  <c r="L29"/>
  <c r="H30"/>
  <c r="I30"/>
  <c r="J30"/>
  <c r="K30"/>
  <c r="L30"/>
  <c r="C32"/>
  <c r="D32"/>
  <c r="E32"/>
  <c r="F32"/>
  <c r="G32"/>
  <c r="H32"/>
  <c r="I32"/>
  <c r="J32"/>
  <c r="K32"/>
  <c r="L32"/>
  <c r="C34"/>
  <c r="D34"/>
  <c r="E34"/>
  <c r="F34"/>
  <c r="G34"/>
  <c r="H34"/>
  <c r="I34"/>
  <c r="J34"/>
  <c r="K34"/>
  <c r="H35"/>
  <c r="I35"/>
  <c r="J35"/>
  <c r="K35"/>
  <c r="L35"/>
  <c r="C37"/>
  <c r="D37"/>
  <c r="E37"/>
  <c r="F37"/>
  <c r="G37"/>
  <c r="H37"/>
  <c r="I37"/>
  <c r="J37"/>
  <c r="K37"/>
  <c r="L37"/>
  <c r="C39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4"/>
  <c r="D44"/>
  <c r="E44"/>
  <c r="F44"/>
  <c r="G44"/>
  <c r="H44"/>
  <c r="I44"/>
  <c r="J44"/>
  <c r="K44"/>
  <c r="L44"/>
  <c r="F45"/>
  <c r="G45"/>
  <c r="H45"/>
  <c r="I45"/>
  <c r="J45"/>
  <c r="K45"/>
  <c r="L45"/>
  <c r="C46"/>
  <c r="D46"/>
  <c r="E46"/>
  <c r="F46"/>
  <c r="G46"/>
  <c r="H46"/>
  <c r="I46"/>
  <c r="J46"/>
  <c r="O17"/>
  <c r="D19" i="33"/>
  <c r="E154" i="189" s="1"/>
  <c r="P154" s="1"/>
  <c r="F19" i="33"/>
  <c r="G154" i="189" s="1"/>
  <c r="R154" s="1"/>
  <c r="H19" i="33"/>
  <c r="I154" i="189" s="1"/>
  <c r="T154" s="1"/>
  <c r="J19" i="33"/>
  <c r="K154" i="189" s="1"/>
  <c r="V154" s="1"/>
  <c r="D23" i="33"/>
  <c r="E158" i="189" s="1"/>
  <c r="P158" s="1"/>
  <c r="F23" i="33"/>
  <c r="G158" i="189" s="1"/>
  <c r="R158" s="1"/>
  <c r="H23" i="33"/>
  <c r="I158" i="189" s="1"/>
  <c r="T158" s="1"/>
  <c r="H30" i="33"/>
  <c r="I165" i="189" s="1"/>
  <c r="T165" s="1"/>
  <c r="I30" i="33"/>
  <c r="J165" i="189" s="1"/>
  <c r="U165" s="1"/>
  <c r="J30" i="33"/>
  <c r="K165" i="189" s="1"/>
  <c r="V165" s="1"/>
  <c r="K30" i="33"/>
  <c r="L165" i="189" s="1"/>
  <c r="W165" s="1"/>
  <c r="L30" i="33"/>
  <c r="M165" i="189" s="1"/>
  <c r="X165" s="1"/>
  <c r="D32" i="33"/>
  <c r="E167" i="189" s="1"/>
  <c r="P167" s="1"/>
  <c r="E32" i="33"/>
  <c r="F167" i="189" s="1"/>
  <c r="Q167" s="1"/>
  <c r="F32" i="33"/>
  <c r="G167" i="189" s="1"/>
  <c r="R167" s="1"/>
  <c r="G32" i="33"/>
  <c r="H167" i="189" s="1"/>
  <c r="S167" s="1"/>
  <c r="H32" i="33"/>
  <c r="I167" i="189" s="1"/>
  <c r="T167" s="1"/>
  <c r="I32" i="33"/>
  <c r="J167" i="189" s="1"/>
  <c r="U167" s="1"/>
  <c r="J32" i="33"/>
  <c r="K167" i="189" s="1"/>
  <c r="V167" s="1"/>
  <c r="K32" i="33"/>
  <c r="L167" i="189" s="1"/>
  <c r="W167" s="1"/>
  <c r="H35" i="33"/>
  <c r="I170" i="189" s="1"/>
  <c r="T170" s="1"/>
  <c r="J35" i="33"/>
  <c r="K170" i="189" s="1"/>
  <c r="V170" s="1"/>
  <c r="L35" i="33"/>
  <c r="M170" i="189" s="1"/>
  <c r="X170" s="1"/>
  <c r="D40" i="33"/>
  <c r="E175" i="189" s="1"/>
  <c r="P175" s="1"/>
  <c r="E40" i="33"/>
  <c r="F175" i="189" s="1"/>
  <c r="Q175" s="1"/>
  <c r="F40" i="33"/>
  <c r="G175" i="189" s="1"/>
  <c r="R175" s="1"/>
  <c r="G40" i="33"/>
  <c r="H175" i="189" s="1"/>
  <c r="S175" s="1"/>
  <c r="H40" i="33"/>
  <c r="I175" i="189" s="1"/>
  <c r="T175" s="1"/>
  <c r="I40" i="33"/>
  <c r="J175" i="189" s="1"/>
  <c r="U175" s="1"/>
  <c r="J40" i="33"/>
  <c r="K175" i="189" s="1"/>
  <c r="V175" s="1"/>
  <c r="D44" i="33"/>
  <c r="E179" i="189" s="1"/>
  <c r="P179" s="1"/>
  <c r="E44" i="33"/>
  <c r="F179" i="189" s="1"/>
  <c r="Q179" s="1"/>
  <c r="F44" i="33"/>
  <c r="G179" i="189" s="1"/>
  <c r="R179" s="1"/>
  <c r="G44" i="33"/>
  <c r="H179" i="189" s="1"/>
  <c r="S179" s="1"/>
  <c r="F45" i="33"/>
  <c r="G180" i="189" s="1"/>
  <c r="R180" s="1"/>
  <c r="H45" i="33"/>
  <c r="I180" i="189" s="1"/>
  <c r="T180" s="1"/>
  <c r="J45" i="33"/>
  <c r="K180" i="189" s="1"/>
  <c r="V180" s="1"/>
  <c r="L45" i="33"/>
  <c r="M180" i="189" s="1"/>
  <c r="X180" s="1"/>
  <c r="C32" i="33"/>
  <c r="D167" i="189" s="1"/>
  <c r="O167" s="1"/>
  <c r="C40" i="33"/>
  <c r="D175" i="189" s="1"/>
  <c r="O175" s="1"/>
  <c r="C44" i="33"/>
  <c r="D179" i="189" s="1"/>
  <c r="O179" s="1"/>
  <c r="O17" i="34"/>
  <c r="D62" i="1" l="1"/>
  <c r="F2" i="189"/>
  <c r="Q2" s="1"/>
  <c r="D94"/>
  <c r="K19" i="33"/>
  <c r="L154" i="189" s="1"/>
  <c r="W154" s="1"/>
  <c r="K45" i="33"/>
  <c r="L180" i="189" s="1"/>
  <c r="W180" s="1"/>
  <c r="I45" i="33"/>
  <c r="J180" i="189" s="1"/>
  <c r="U180" s="1"/>
  <c r="G45" i="33"/>
  <c r="H180" i="189" s="1"/>
  <c r="S180" s="1"/>
  <c r="K35" i="33"/>
  <c r="L170" i="189" s="1"/>
  <c r="W170" s="1"/>
  <c r="I35" i="33"/>
  <c r="J170" i="189" s="1"/>
  <c r="U170" s="1"/>
  <c r="I23" i="33"/>
  <c r="J158" i="189" s="1"/>
  <c r="U158" s="1"/>
  <c r="G23" i="33"/>
  <c r="H158" i="189" s="1"/>
  <c r="S158" s="1"/>
  <c r="E23" i="33"/>
  <c r="F158" i="189" s="1"/>
  <c r="Q158" s="1"/>
  <c r="I19" i="33"/>
  <c r="J154" i="189" s="1"/>
  <c r="U154" s="1"/>
  <c r="G19" i="33"/>
  <c r="H154" i="189" s="1"/>
  <c r="S154" s="1"/>
  <c r="E19" i="33"/>
  <c r="F154" i="189" s="1"/>
  <c r="Q154" s="1"/>
  <c r="C23" i="33"/>
  <c r="D158" i="189" s="1"/>
  <c r="O158" s="1"/>
  <c r="C19" i="33"/>
  <c r="D154" i="189" s="1"/>
  <c r="O154" s="1"/>
  <c r="D15" i="179"/>
  <c r="E15" s="1"/>
  <c r="F15" s="1"/>
  <c r="G15" s="1"/>
  <c r="H15" s="1"/>
  <c r="I15" s="1"/>
  <c r="J15" s="1"/>
  <c r="K15" s="1"/>
  <c r="L15" s="1"/>
  <c r="D15" i="183"/>
  <c r="E15" s="1"/>
  <c r="F15" s="1"/>
  <c r="G15" s="1"/>
  <c r="H15" s="1"/>
  <c r="I15" s="1"/>
  <c r="J15" s="1"/>
  <c r="K15" s="1"/>
  <c r="L15" s="1"/>
  <c r="D15" i="168"/>
  <c r="E15" s="1"/>
  <c r="F15" s="1"/>
  <c r="G15" s="1"/>
  <c r="H15" s="1"/>
  <c r="I15" s="1"/>
  <c r="J15" s="1"/>
  <c r="K15" s="1"/>
  <c r="L15" s="1"/>
  <c r="D15" i="185"/>
  <c r="E15" s="1"/>
  <c r="F15" s="1"/>
  <c r="G15" s="1"/>
  <c r="H15" s="1"/>
  <c r="I15" s="1"/>
  <c r="J15" s="1"/>
  <c r="K15" s="1"/>
  <c r="L15" s="1"/>
  <c r="O15" i="180"/>
  <c r="P15" s="1"/>
  <c r="Q15" s="1"/>
  <c r="R15" s="1"/>
  <c r="S15" s="1"/>
  <c r="T15" s="1"/>
  <c r="U15" s="1"/>
  <c r="V15" s="1"/>
  <c r="W15" s="1"/>
  <c r="X15" s="1"/>
  <c r="D15" i="186"/>
  <c r="E15" s="1"/>
  <c r="F15" s="1"/>
  <c r="G15" s="1"/>
  <c r="H15" s="1"/>
  <c r="I15" s="1"/>
  <c r="J15" s="1"/>
  <c r="K15" s="1"/>
  <c r="L15" s="1"/>
  <c r="D15" i="184"/>
  <c r="E15" s="1"/>
  <c r="F15" s="1"/>
  <c r="G15" s="1"/>
  <c r="H15" s="1"/>
  <c r="I15" s="1"/>
  <c r="J15" s="1"/>
  <c r="K15" s="1"/>
  <c r="L15" s="1"/>
  <c r="D15" i="182"/>
  <c r="E15" s="1"/>
  <c r="F15" s="1"/>
  <c r="G15" s="1"/>
  <c r="H15" s="1"/>
  <c r="I15" s="1"/>
  <c r="J15" s="1"/>
  <c r="K15" s="1"/>
  <c r="L15" s="1"/>
  <c r="D15" i="181"/>
  <c r="E15" s="1"/>
  <c r="F15" s="1"/>
  <c r="G15" s="1"/>
  <c r="H15" s="1"/>
  <c r="I15" s="1"/>
  <c r="J15" s="1"/>
  <c r="K15" s="1"/>
  <c r="L15" s="1"/>
  <c r="D15" i="178"/>
  <c r="E15" s="1"/>
  <c r="F15" s="1"/>
  <c r="G15" s="1"/>
  <c r="H15" s="1"/>
  <c r="I15" s="1"/>
  <c r="J15" s="1"/>
  <c r="K15" s="1"/>
  <c r="L15" s="1"/>
  <c r="D15" i="177"/>
  <c r="E15" s="1"/>
  <c r="F15" s="1"/>
  <c r="G15" s="1"/>
  <c r="H15" s="1"/>
  <c r="I15" s="1"/>
  <c r="J15" s="1"/>
  <c r="K15" s="1"/>
  <c r="L15" s="1"/>
  <c r="D15" i="176"/>
  <c r="E15" s="1"/>
  <c r="F15" s="1"/>
  <c r="G15" s="1"/>
  <c r="H15" s="1"/>
  <c r="I15" s="1"/>
  <c r="J15" s="1"/>
  <c r="K15" s="1"/>
  <c r="L15" s="1"/>
  <c r="D15" i="175"/>
  <c r="E15" s="1"/>
  <c r="F15" s="1"/>
  <c r="G15" s="1"/>
  <c r="H15" s="1"/>
  <c r="I15" s="1"/>
  <c r="J15" s="1"/>
  <c r="K15" s="1"/>
  <c r="L15" s="1"/>
  <c r="D15" i="174"/>
  <c r="E15" s="1"/>
  <c r="F15" s="1"/>
  <c r="G15" s="1"/>
  <c r="H15" s="1"/>
  <c r="I15" s="1"/>
  <c r="J15" s="1"/>
  <c r="K15" s="1"/>
  <c r="L15" s="1"/>
  <c r="D15" i="172"/>
  <c r="E15" s="1"/>
  <c r="F15" s="1"/>
  <c r="G15" s="1"/>
  <c r="H15" s="1"/>
  <c r="I15" s="1"/>
  <c r="J15" s="1"/>
  <c r="K15" s="1"/>
  <c r="L15" s="1"/>
  <c r="D15" i="171"/>
  <c r="E15" s="1"/>
  <c r="F15" s="1"/>
  <c r="G15" s="1"/>
  <c r="H15" s="1"/>
  <c r="I15" s="1"/>
  <c r="J15" s="1"/>
  <c r="K15" s="1"/>
  <c r="L15" s="1"/>
  <c r="D15" i="170"/>
  <c r="E15" s="1"/>
  <c r="F15" s="1"/>
  <c r="G15" s="1"/>
  <c r="H15" s="1"/>
  <c r="I15" s="1"/>
  <c r="J15" s="1"/>
  <c r="K15" s="1"/>
  <c r="L15" s="1"/>
  <c r="D15" i="169"/>
  <c r="E15" s="1"/>
  <c r="F15" s="1"/>
  <c r="G15" s="1"/>
  <c r="H15" s="1"/>
  <c r="I15" s="1"/>
  <c r="J15" s="1"/>
  <c r="K15" s="1"/>
  <c r="L15" s="1"/>
  <c r="D15" i="167"/>
  <c r="E15" s="1"/>
  <c r="F15" s="1"/>
  <c r="G15" s="1"/>
  <c r="H15" s="1"/>
  <c r="I15" s="1"/>
  <c r="J15" s="1"/>
  <c r="K15" s="1"/>
  <c r="L15" s="1"/>
  <c r="D16" i="165"/>
  <c r="E16" s="1"/>
  <c r="F16" s="1"/>
  <c r="G16" s="1"/>
  <c r="H16" s="1"/>
  <c r="I16" s="1"/>
  <c r="J16" s="1"/>
  <c r="K16" s="1"/>
  <c r="L16" s="1"/>
  <c r="D16" i="164"/>
  <c r="E16" s="1"/>
  <c r="F16" s="1"/>
  <c r="G16" s="1"/>
  <c r="H16" s="1"/>
  <c r="I16" s="1"/>
  <c r="J16" s="1"/>
  <c r="K16" s="1"/>
  <c r="L16" s="1"/>
  <c r="D16" i="163"/>
  <c r="E16" s="1"/>
  <c r="F16" s="1"/>
  <c r="G16" s="1"/>
  <c r="H16" s="1"/>
  <c r="I16" s="1"/>
  <c r="J16" s="1"/>
  <c r="K16" s="1"/>
  <c r="L16" s="1"/>
  <c r="D16" i="162"/>
  <c r="E16" s="1"/>
  <c r="F16" s="1"/>
  <c r="G16" s="1"/>
  <c r="H16" s="1"/>
  <c r="I16" s="1"/>
  <c r="J16" s="1"/>
  <c r="K16" s="1"/>
  <c r="L16" s="1"/>
  <c r="D16" i="161"/>
  <c r="E16" s="1"/>
  <c r="F16" s="1"/>
  <c r="G16" s="1"/>
  <c r="H16" s="1"/>
  <c r="I16" s="1"/>
  <c r="J16" s="1"/>
  <c r="K16" s="1"/>
  <c r="L16" s="1"/>
  <c r="N18" i="157"/>
  <c r="N19"/>
  <c r="B19" s="1"/>
  <c r="N20"/>
  <c r="N21"/>
  <c r="B21" s="1"/>
  <c r="N22"/>
  <c r="B22" s="1"/>
  <c r="N23"/>
  <c r="B23" s="1"/>
  <c r="N24"/>
  <c r="B24" s="1"/>
  <c r="N25"/>
  <c r="B25" s="1"/>
  <c r="N26"/>
  <c r="B26" s="1"/>
  <c r="N27"/>
  <c r="B27" s="1"/>
  <c r="N28"/>
  <c r="B28" s="1"/>
  <c r="N29"/>
  <c r="B29" s="1"/>
  <c r="N30"/>
  <c r="B30" s="1"/>
  <c r="N31"/>
  <c r="B31" s="1"/>
  <c r="N32"/>
  <c r="B32" s="1"/>
  <c r="N33"/>
  <c r="N34"/>
  <c r="B34" s="1"/>
  <c r="N35"/>
  <c r="B35" s="1"/>
  <c r="N36"/>
  <c r="B36" s="1"/>
  <c r="N37"/>
  <c r="B37" s="1"/>
  <c r="N38"/>
  <c r="N39"/>
  <c r="N40"/>
  <c r="N41"/>
  <c r="N42"/>
  <c r="B42" s="1"/>
  <c r="N43"/>
  <c r="N44"/>
  <c r="B44" s="1"/>
  <c r="N45"/>
  <c r="N46"/>
  <c r="B46" s="1"/>
  <c r="N47"/>
  <c r="B47" s="1"/>
  <c r="N48"/>
  <c r="B48" s="1"/>
  <c r="N49"/>
  <c r="B49" s="1"/>
  <c r="N50"/>
  <c r="B50" s="1"/>
  <c r="N51"/>
  <c r="N52"/>
  <c r="B52" s="1"/>
  <c r="N17"/>
  <c r="B17" s="1"/>
  <c r="N18" i="156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55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54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53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52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51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50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49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48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N44"/>
  <c r="N45"/>
  <c r="N46"/>
  <c r="N47"/>
  <c r="N48"/>
  <c r="N49"/>
  <c r="N50"/>
  <c r="N51"/>
  <c r="N52"/>
  <c r="N17"/>
  <c r="B17" s="1"/>
  <c r="N18" i="147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46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45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N44"/>
  <c r="N45"/>
  <c r="B45" s="1"/>
  <c r="N46"/>
  <c r="N47"/>
  <c r="B47" s="1"/>
  <c r="N48"/>
  <c r="N49"/>
  <c r="B49" s="1"/>
  <c r="N50"/>
  <c r="N51"/>
  <c r="B51" s="1"/>
  <c r="N52"/>
  <c r="N17"/>
  <c r="N18" i="144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N46"/>
  <c r="N47"/>
  <c r="N48"/>
  <c r="N49"/>
  <c r="N50"/>
  <c r="N51"/>
  <c r="N52"/>
  <c r="N17"/>
  <c r="N18" i="143"/>
  <c r="N19"/>
  <c r="B19" s="1"/>
  <c r="N20"/>
  <c r="N21"/>
  <c r="B21" s="1"/>
  <c r="N22"/>
  <c r="B22" s="1"/>
  <c r="N23"/>
  <c r="B23" s="1"/>
  <c r="N24"/>
  <c r="B24" s="1"/>
  <c r="N25"/>
  <c r="B25" s="1"/>
  <c r="N26"/>
  <c r="B26" s="1"/>
  <c r="N27"/>
  <c r="B27" s="1"/>
  <c r="N28"/>
  <c r="N29"/>
  <c r="B29" s="1"/>
  <c r="N30"/>
  <c r="B30" s="1"/>
  <c r="N31"/>
  <c r="B31" s="1"/>
  <c r="N32"/>
  <c r="B32" s="1"/>
  <c r="N33"/>
  <c r="B33" s="1"/>
  <c r="N34"/>
  <c r="B34" s="1"/>
  <c r="N35"/>
  <c r="B35" s="1"/>
  <c r="N36"/>
  <c r="B36" s="1"/>
  <c r="N37"/>
  <c r="B37" s="1"/>
  <c r="N38"/>
  <c r="B38" s="1"/>
  <c r="N39"/>
  <c r="B39" s="1"/>
  <c r="N40"/>
  <c r="B40" s="1"/>
  <c r="N41"/>
  <c r="B41" s="1"/>
  <c r="N42"/>
  <c r="B42" s="1"/>
  <c r="N43"/>
  <c r="B43" s="1"/>
  <c r="N44"/>
  <c r="B44" s="1"/>
  <c r="N45"/>
  <c r="B45" s="1"/>
  <c r="N46"/>
  <c r="B46" s="1"/>
  <c r="N47"/>
  <c r="B47" s="1"/>
  <c r="N48"/>
  <c r="B48" s="1"/>
  <c r="N49"/>
  <c r="B49" s="1"/>
  <c r="N50"/>
  <c r="B50" s="1"/>
  <c r="N51"/>
  <c r="N52"/>
  <c r="B52" s="1"/>
  <c r="N17"/>
  <c r="B17" s="1"/>
  <c r="N18" i="142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41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40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N38"/>
  <c r="N39"/>
  <c r="N40"/>
  <c r="N41"/>
  <c r="N42"/>
  <c r="N43"/>
  <c r="N44"/>
  <c r="N45"/>
  <c r="N46"/>
  <c r="N47"/>
  <c r="B47" s="1"/>
  <c r="N48"/>
  <c r="N49"/>
  <c r="B49" s="1"/>
  <c r="N50"/>
  <c r="N51"/>
  <c r="N52"/>
  <c r="N17"/>
  <c r="B17" s="1"/>
  <c r="N18" i="138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N52"/>
  <c r="N17"/>
  <c r="B17" s="1"/>
  <c r="N18" i="137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36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35"/>
  <c r="N19"/>
  <c r="N20"/>
  <c r="N21"/>
  <c r="N22"/>
  <c r="N23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N42"/>
  <c r="N43"/>
  <c r="N44"/>
  <c r="N45"/>
  <c r="N46"/>
  <c r="N47"/>
  <c r="N48"/>
  <c r="N49"/>
  <c r="B49" s="1"/>
  <c r="N50"/>
  <c r="N51"/>
  <c r="B51" s="1"/>
  <c r="N52"/>
  <c r="N17"/>
  <c r="N18" i="134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0"/>
  <c r="N31"/>
  <c r="B31" s="1"/>
  <c r="N32"/>
  <c r="N33"/>
  <c r="B33" s="1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33"/>
  <c r="N19"/>
  <c r="N20"/>
  <c r="N21"/>
  <c r="B21" s="1"/>
  <c r="N22"/>
  <c r="N23"/>
  <c r="B23" s="1"/>
  <c r="N24"/>
  <c r="N25"/>
  <c r="B25" s="1"/>
  <c r="N26"/>
  <c r="N27"/>
  <c r="N28"/>
  <c r="N29"/>
  <c r="B29" s="1"/>
  <c r="N30"/>
  <c r="N31"/>
  <c r="B31" s="1"/>
  <c r="N32"/>
  <c r="N33"/>
  <c r="N34"/>
  <c r="N35"/>
  <c r="B35" s="1"/>
  <c r="N36"/>
  <c r="N37"/>
  <c r="B37" s="1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32"/>
  <c r="N19"/>
  <c r="B19" s="1"/>
  <c r="N20"/>
  <c r="N21"/>
  <c r="B21" s="1"/>
  <c r="N22"/>
  <c r="N23"/>
  <c r="B23" s="1"/>
  <c r="N24"/>
  <c r="N25"/>
  <c r="N26"/>
  <c r="N27"/>
  <c r="N28"/>
  <c r="N29"/>
  <c r="N30"/>
  <c r="N31"/>
  <c r="N32"/>
  <c r="N33"/>
  <c r="N34"/>
  <c r="N35"/>
  <c r="N36"/>
  <c r="N37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31"/>
  <c r="N19"/>
  <c r="B19" s="1"/>
  <c r="N20"/>
  <c r="N21"/>
  <c r="N22"/>
  <c r="N23"/>
  <c r="B23" s="1"/>
  <c r="N24"/>
  <c r="N25"/>
  <c r="N26"/>
  <c r="N27"/>
  <c r="N28"/>
  <c r="N29"/>
  <c r="N30"/>
  <c r="N31"/>
  <c r="N32"/>
  <c r="N33"/>
  <c r="N34"/>
  <c r="N35"/>
  <c r="B35" s="1"/>
  <c r="N36"/>
  <c r="N37"/>
  <c r="N38"/>
  <c r="N39"/>
  <c r="N40"/>
  <c r="N41"/>
  <c r="B41" s="1"/>
  <c r="N42"/>
  <c r="N43"/>
  <c r="B43" s="1"/>
  <c r="N44"/>
  <c r="N45"/>
  <c r="N46"/>
  <c r="N47"/>
  <c r="N48"/>
  <c r="N49"/>
  <c r="N50"/>
  <c r="N51"/>
  <c r="N52"/>
  <c r="N17"/>
  <c r="N18" i="130"/>
  <c r="N19"/>
  <c r="N20"/>
  <c r="N21"/>
  <c r="N22"/>
  <c r="N23"/>
  <c r="B23" s="1"/>
  <c r="N24"/>
  <c r="N25"/>
  <c r="N26"/>
  <c r="N27"/>
  <c r="N28"/>
  <c r="N29"/>
  <c r="N30"/>
  <c r="N31"/>
  <c r="B31" s="1"/>
  <c r="N32"/>
  <c r="N33"/>
  <c r="N34"/>
  <c r="N35"/>
  <c r="N36"/>
  <c r="N37"/>
  <c r="N38"/>
  <c r="N39"/>
  <c r="B39" s="1"/>
  <c r="N40"/>
  <c r="N41"/>
  <c r="N42"/>
  <c r="N43"/>
  <c r="N44"/>
  <c r="N45"/>
  <c r="N46"/>
  <c r="N47"/>
  <c r="B47" s="1"/>
  <c r="N48"/>
  <c r="N49"/>
  <c r="B49" s="1"/>
  <c r="N50"/>
  <c r="N51"/>
  <c r="N52"/>
  <c r="N17"/>
  <c r="N18" i="129"/>
  <c r="N19"/>
  <c r="N20"/>
  <c r="N21"/>
  <c r="N22"/>
  <c r="N23"/>
  <c r="B23" s="1"/>
  <c r="N24"/>
  <c r="N25"/>
  <c r="N26"/>
  <c r="N27"/>
  <c r="N28"/>
  <c r="N29"/>
  <c r="N30"/>
  <c r="N31"/>
  <c r="B31" s="1"/>
  <c r="N32"/>
  <c r="N33"/>
  <c r="N34"/>
  <c r="N35"/>
  <c r="B35" s="1"/>
  <c r="N36"/>
  <c r="N37"/>
  <c r="B37" s="1"/>
  <c r="N38"/>
  <c r="N39"/>
  <c r="B39" s="1"/>
  <c r="N40"/>
  <c r="N41"/>
  <c r="N42"/>
  <c r="N43"/>
  <c r="N44"/>
  <c r="N45"/>
  <c r="B45" s="1"/>
  <c r="N46"/>
  <c r="N47"/>
  <c r="N48"/>
  <c r="N49"/>
  <c r="N50"/>
  <c r="N51"/>
  <c r="B51" s="1"/>
  <c r="N52"/>
  <c r="N17"/>
  <c r="N18" i="128"/>
  <c r="N19"/>
  <c r="N20"/>
  <c r="N21"/>
  <c r="N22"/>
  <c r="N23"/>
  <c r="B23" s="1"/>
  <c r="N24"/>
  <c r="N25"/>
  <c r="B25" s="1"/>
  <c r="N26"/>
  <c r="N27"/>
  <c r="B27" s="1"/>
  <c r="N28"/>
  <c r="N29"/>
  <c r="N30"/>
  <c r="N31"/>
  <c r="B31" s="1"/>
  <c r="N32"/>
  <c r="N33"/>
  <c r="B33" s="1"/>
  <c r="N34"/>
  <c r="N35"/>
  <c r="N36"/>
  <c r="N37"/>
  <c r="B37" s="1"/>
  <c r="N38"/>
  <c r="N39"/>
  <c r="N40"/>
  <c r="N41"/>
  <c r="N42"/>
  <c r="N43"/>
  <c r="N44"/>
  <c r="N45"/>
  <c r="N46"/>
  <c r="N47"/>
  <c r="B47" s="1"/>
  <c r="N48"/>
  <c r="N49"/>
  <c r="B49" s="1"/>
  <c r="N50"/>
  <c r="N51"/>
  <c r="B51" s="1"/>
  <c r="N52"/>
  <c r="N17"/>
  <c r="N18" i="127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N30"/>
  <c r="N31"/>
  <c r="B31" s="1"/>
  <c r="N32"/>
  <c r="N33"/>
  <c r="B33" s="1"/>
  <c r="N34"/>
  <c r="N35"/>
  <c r="N36"/>
  <c r="N37"/>
  <c r="B37" s="1"/>
  <c r="N38"/>
  <c r="N39"/>
  <c r="N40"/>
  <c r="N41"/>
  <c r="N42"/>
  <c r="N43"/>
  <c r="N44"/>
  <c r="N45"/>
  <c r="N46"/>
  <c r="N47"/>
  <c r="N48"/>
  <c r="N49"/>
  <c r="N50"/>
  <c r="N51"/>
  <c r="B51" s="1"/>
  <c r="N52"/>
  <c r="N17"/>
  <c r="B17" s="1"/>
  <c r="N18" i="126"/>
  <c r="N19"/>
  <c r="N20"/>
  <c r="N21"/>
  <c r="N22"/>
  <c r="N23"/>
  <c r="N24"/>
  <c r="N25"/>
  <c r="B25" s="1"/>
  <c r="N26"/>
  <c r="N27"/>
  <c r="B27" s="1"/>
  <c r="N28"/>
  <c r="N29"/>
  <c r="N30"/>
  <c r="N31"/>
  <c r="N32"/>
  <c r="N33"/>
  <c r="B33" s="1"/>
  <c r="N34"/>
  <c r="N35"/>
  <c r="B35" s="1"/>
  <c r="N36"/>
  <c r="N37"/>
  <c r="B37" s="1"/>
  <c r="N38"/>
  <c r="N39"/>
  <c r="N40"/>
  <c r="N41"/>
  <c r="B41" s="1"/>
  <c r="N42"/>
  <c r="N43"/>
  <c r="B43" s="1"/>
  <c r="N44"/>
  <c r="N45"/>
  <c r="N46"/>
  <c r="N47"/>
  <c r="N48"/>
  <c r="N49"/>
  <c r="N50"/>
  <c r="N51"/>
  <c r="B51" s="1"/>
  <c r="N52"/>
  <c r="N17"/>
  <c r="N18" i="125"/>
  <c r="N19"/>
  <c r="N20"/>
  <c r="N21"/>
  <c r="N22"/>
  <c r="N23"/>
  <c r="N24"/>
  <c r="N25"/>
  <c r="B25" s="1"/>
  <c r="N26"/>
  <c r="N27"/>
  <c r="B27" s="1"/>
  <c r="N28"/>
  <c r="N29"/>
  <c r="B29" s="1"/>
  <c r="N30"/>
  <c r="N31"/>
  <c r="N32"/>
  <c r="N33"/>
  <c r="N34"/>
  <c r="N35"/>
  <c r="N36"/>
  <c r="N37"/>
  <c r="N38"/>
  <c r="N39"/>
  <c r="B39" s="1"/>
  <c r="N40"/>
  <c r="N41"/>
  <c r="B41" s="1"/>
  <c r="N42"/>
  <c r="N43"/>
  <c r="B43" s="1"/>
  <c r="N44"/>
  <c r="N45"/>
  <c r="B45" s="1"/>
  <c r="N46"/>
  <c r="N47"/>
  <c r="N48"/>
  <c r="N49"/>
  <c r="N50"/>
  <c r="N51"/>
  <c r="B51" s="1"/>
  <c r="N52"/>
  <c r="N17"/>
  <c r="N18" i="124"/>
  <c r="N19"/>
  <c r="N20"/>
  <c r="N21"/>
  <c r="N22"/>
  <c r="N23"/>
  <c r="N24"/>
  <c r="N25"/>
  <c r="B25" s="1"/>
  <c r="N26"/>
  <c r="N27"/>
  <c r="B27" s="1"/>
  <c r="N28"/>
  <c r="N29"/>
  <c r="B29" s="1"/>
  <c r="N30"/>
  <c r="N31"/>
  <c r="N32"/>
  <c r="N33"/>
  <c r="N34"/>
  <c r="N35"/>
  <c r="N36"/>
  <c r="N37"/>
  <c r="N38"/>
  <c r="N39"/>
  <c r="B39" s="1"/>
  <c r="N40"/>
  <c r="N41"/>
  <c r="N42"/>
  <c r="N43"/>
  <c r="N44"/>
  <c r="N45"/>
  <c r="N46"/>
  <c r="N47"/>
  <c r="B47" s="1"/>
  <c r="N48"/>
  <c r="N49"/>
  <c r="B49" s="1"/>
  <c r="N50"/>
  <c r="N51"/>
  <c r="N52"/>
  <c r="N17"/>
  <c r="B17" s="1"/>
  <c r="N18" i="123"/>
  <c r="N19"/>
  <c r="N20"/>
  <c r="N21"/>
  <c r="N22"/>
  <c r="N23"/>
  <c r="B23" s="1"/>
  <c r="N24"/>
  <c r="N25"/>
  <c r="N26"/>
  <c r="N27"/>
  <c r="N28"/>
  <c r="N29"/>
  <c r="N30"/>
  <c r="N31"/>
  <c r="B31" s="1"/>
  <c r="N32"/>
  <c r="N33"/>
  <c r="N34"/>
  <c r="N35"/>
  <c r="N36"/>
  <c r="N37"/>
  <c r="N38"/>
  <c r="N39"/>
  <c r="N40"/>
  <c r="N41"/>
  <c r="B41" s="1"/>
  <c r="N42"/>
  <c r="N43"/>
  <c r="B43" s="1"/>
  <c r="N44"/>
  <c r="N45"/>
  <c r="B45" s="1"/>
  <c r="N46"/>
  <c r="N47"/>
  <c r="N48"/>
  <c r="N49"/>
  <c r="N50"/>
  <c r="N51"/>
  <c r="B51" s="1"/>
  <c r="N52"/>
  <c r="N17"/>
  <c r="B17" s="1"/>
  <c r="N18" i="122"/>
  <c r="N19"/>
  <c r="B19" s="1"/>
  <c r="N20"/>
  <c r="N21"/>
  <c r="B21" s="1"/>
  <c r="N22"/>
  <c r="N23"/>
  <c r="N24"/>
  <c r="N25"/>
  <c r="B25" s="1"/>
  <c r="N26"/>
  <c r="N27"/>
  <c r="B27" s="1"/>
  <c r="N28"/>
  <c r="N29"/>
  <c r="B29" s="1"/>
  <c r="N30"/>
  <c r="N31"/>
  <c r="N32"/>
  <c r="N33"/>
  <c r="B33" s="1"/>
  <c r="N34"/>
  <c r="N35"/>
  <c r="B35" s="1"/>
  <c r="N36"/>
  <c r="N37"/>
  <c r="N38"/>
  <c r="N39"/>
  <c r="B39" s="1"/>
  <c r="N40"/>
  <c r="N41"/>
  <c r="B41" s="1"/>
  <c r="N42"/>
  <c r="N43"/>
  <c r="N44"/>
  <c r="N45"/>
  <c r="N46"/>
  <c r="N47"/>
  <c r="B47" s="1"/>
  <c r="N48"/>
  <c r="N49"/>
  <c r="B49" s="1"/>
  <c r="N50"/>
  <c r="N51"/>
  <c r="N52"/>
  <c r="N17"/>
  <c r="B17" s="1"/>
  <c r="N18" i="121"/>
  <c r="N19"/>
  <c r="B19" s="1"/>
  <c r="N20"/>
  <c r="N21"/>
  <c r="N22"/>
  <c r="N23"/>
  <c r="B23" s="1"/>
  <c r="N24"/>
  <c r="N25"/>
  <c r="N26"/>
  <c r="N27"/>
  <c r="N28"/>
  <c r="N29"/>
  <c r="B29" s="1"/>
  <c r="N30"/>
  <c r="N31"/>
  <c r="N32"/>
  <c r="N33"/>
  <c r="N34"/>
  <c r="N35"/>
  <c r="N36"/>
  <c r="N37"/>
  <c r="N38"/>
  <c r="N39"/>
  <c r="B39" s="1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8" i="120"/>
  <c r="N19"/>
  <c r="N20"/>
  <c r="N21"/>
  <c r="N22"/>
  <c r="N23"/>
  <c r="N24"/>
  <c r="N25"/>
  <c r="B25" s="1"/>
  <c r="N26"/>
  <c r="N27"/>
  <c r="B27" s="1"/>
  <c r="N28"/>
  <c r="N29"/>
  <c r="B29" s="1"/>
  <c r="N30"/>
  <c r="N31"/>
  <c r="N32"/>
  <c r="N33"/>
  <c r="N34"/>
  <c r="N35"/>
  <c r="N36"/>
  <c r="N37"/>
  <c r="B37" s="1"/>
  <c r="N38"/>
  <c r="N39"/>
  <c r="N40"/>
  <c r="N41"/>
  <c r="B41" s="1"/>
  <c r="N42"/>
  <c r="N43"/>
  <c r="B43" s="1"/>
  <c r="N44"/>
  <c r="N45"/>
  <c r="B45" s="1"/>
  <c r="N46"/>
  <c r="N47"/>
  <c r="B47" s="1"/>
  <c r="N48"/>
  <c r="N49"/>
  <c r="B49" s="1"/>
  <c r="N50"/>
  <c r="N51"/>
  <c r="B51" s="1"/>
  <c r="N52"/>
  <c r="N17"/>
  <c r="B17" s="1"/>
  <c r="N19" i="117"/>
  <c r="N20"/>
  <c r="N21"/>
  <c r="N22"/>
  <c r="N23"/>
  <c r="N24"/>
  <c r="N26"/>
  <c r="N27"/>
  <c r="N28"/>
  <c r="N29"/>
  <c r="N30"/>
  <c r="N31"/>
  <c r="N33"/>
  <c r="N34"/>
  <c r="N35"/>
  <c r="N36"/>
  <c r="N38"/>
  <c r="N39"/>
  <c r="N40"/>
  <c r="N42"/>
  <c r="N43"/>
  <c r="N44"/>
  <c r="N45"/>
  <c r="N17"/>
  <c r="N42" i="116"/>
  <c r="N19"/>
  <c r="N20"/>
  <c r="N21"/>
  <c r="N22"/>
  <c r="N23"/>
  <c r="N24"/>
  <c r="N26"/>
  <c r="N27"/>
  <c r="N28"/>
  <c r="N29"/>
  <c r="N30"/>
  <c r="N31"/>
  <c r="N33"/>
  <c r="N34"/>
  <c r="N35"/>
  <c r="N36"/>
  <c r="N38"/>
  <c r="N39"/>
  <c r="N40"/>
  <c r="N43"/>
  <c r="N44"/>
  <c r="B44" s="1"/>
  <c r="N45"/>
  <c r="N17"/>
  <c r="B17" s="1"/>
  <c r="N19" i="115"/>
  <c r="N20"/>
  <c r="N21"/>
  <c r="N22"/>
  <c r="N23"/>
  <c r="N24"/>
  <c r="N26"/>
  <c r="N27"/>
  <c r="N28"/>
  <c r="N29"/>
  <c r="N30"/>
  <c r="N31"/>
  <c r="N33"/>
  <c r="N34"/>
  <c r="N35"/>
  <c r="N36"/>
  <c r="N38"/>
  <c r="N39"/>
  <c r="N40"/>
  <c r="N42"/>
  <c r="N43"/>
  <c r="N44"/>
  <c r="N45"/>
  <c r="N17"/>
  <c r="N19" i="114"/>
  <c r="N20"/>
  <c r="B20" s="1"/>
  <c r="N21"/>
  <c r="N22"/>
  <c r="B22" s="1"/>
  <c r="N23"/>
  <c r="N24"/>
  <c r="B24" s="1"/>
  <c r="N26"/>
  <c r="N27"/>
  <c r="B27" s="1"/>
  <c r="N28"/>
  <c r="N29"/>
  <c r="B29" s="1"/>
  <c r="N30"/>
  <c r="N31"/>
  <c r="B31" s="1"/>
  <c r="N33"/>
  <c r="N34"/>
  <c r="B34" s="1"/>
  <c r="N35"/>
  <c r="N36"/>
  <c r="B36" s="1"/>
  <c r="N38"/>
  <c r="N39"/>
  <c r="B39" s="1"/>
  <c r="N40"/>
  <c r="N42"/>
  <c r="B42" s="1"/>
  <c r="N43"/>
  <c r="N44"/>
  <c r="B44" s="1"/>
  <c r="N45"/>
  <c r="N17"/>
  <c r="B17" s="1"/>
  <c r="N19" i="113"/>
  <c r="N20"/>
  <c r="N21"/>
  <c r="N22"/>
  <c r="N23"/>
  <c r="N24"/>
  <c r="N26"/>
  <c r="N27"/>
  <c r="N28"/>
  <c r="N29"/>
  <c r="N30"/>
  <c r="N31"/>
  <c r="N33"/>
  <c r="N34"/>
  <c r="N35"/>
  <c r="N36"/>
  <c r="N38"/>
  <c r="N39"/>
  <c r="N40"/>
  <c r="N42"/>
  <c r="N43"/>
  <c r="N44"/>
  <c r="N45"/>
  <c r="N17"/>
  <c r="N19" i="112"/>
  <c r="N20"/>
  <c r="B20" s="1"/>
  <c r="N21"/>
  <c r="N22"/>
  <c r="B22" s="1"/>
  <c r="N23"/>
  <c r="N24"/>
  <c r="B24" s="1"/>
  <c r="N26"/>
  <c r="N27"/>
  <c r="B27" s="1"/>
  <c r="N28"/>
  <c r="N29"/>
  <c r="B29" s="1"/>
  <c r="N30"/>
  <c r="N31"/>
  <c r="B31" s="1"/>
  <c r="N33"/>
  <c r="N34"/>
  <c r="B34" s="1"/>
  <c r="N35"/>
  <c r="N36"/>
  <c r="B36" s="1"/>
  <c r="N38"/>
  <c r="N39"/>
  <c r="B39" s="1"/>
  <c r="N40"/>
  <c r="N42"/>
  <c r="B42" s="1"/>
  <c r="N43"/>
  <c r="N44"/>
  <c r="B44" s="1"/>
  <c r="N45"/>
  <c r="N17"/>
  <c r="B17" s="1"/>
  <c r="N17" i="110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9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8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7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6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5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4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3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2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101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9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8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7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6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5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4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3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2"/>
  <c r="B17" s="1"/>
  <c r="N18"/>
  <c r="N19"/>
  <c r="B19" s="1"/>
  <c r="N20"/>
  <c r="N21"/>
  <c r="B21" s="1"/>
  <c r="N22"/>
  <c r="N23"/>
  <c r="B23" s="1"/>
  <c r="N24"/>
  <c r="N25"/>
  <c r="B25" s="1"/>
  <c r="N26"/>
  <c r="N27"/>
  <c r="B27" s="1"/>
  <c r="N28"/>
  <c r="N29"/>
  <c r="B29" s="1"/>
  <c r="N31"/>
  <c r="N32"/>
  <c r="B32" s="1"/>
  <c r="N33"/>
  <c r="N34"/>
  <c r="B34" s="1"/>
  <c r="N35"/>
  <c r="N36"/>
  <c r="B36" s="1"/>
  <c r="N37"/>
  <c r="N38"/>
  <c r="B38" s="1"/>
  <c r="N39"/>
  <c r="N40"/>
  <c r="B40" s="1"/>
  <c r="N41"/>
  <c r="N42"/>
  <c r="B42" s="1"/>
  <c r="N43"/>
  <c r="N44"/>
  <c r="B44" s="1"/>
  <c r="N45"/>
  <c r="B45" s="1"/>
  <c r="N16"/>
  <c r="N17" i="91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90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8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7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6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5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4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3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2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1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80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7" i="79"/>
  <c r="N18"/>
  <c r="N19"/>
  <c r="N20"/>
  <c r="N21"/>
  <c r="N22"/>
  <c r="N23"/>
  <c r="N24"/>
  <c r="N25"/>
  <c r="N26"/>
  <c r="N27"/>
  <c r="N28"/>
  <c r="N29"/>
  <c r="N31"/>
  <c r="N32"/>
  <c r="N33"/>
  <c r="N34"/>
  <c r="N35"/>
  <c r="N36"/>
  <c r="N37"/>
  <c r="N38"/>
  <c r="N39"/>
  <c r="N40"/>
  <c r="N41"/>
  <c r="N42"/>
  <c r="N43"/>
  <c r="N44"/>
  <c r="N45"/>
  <c r="N16"/>
  <c r="N18" i="77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76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75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74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73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72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71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70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9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8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7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5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4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3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2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1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60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9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8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7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6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5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4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3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52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41" i="51"/>
  <c r="N42"/>
  <c r="N43"/>
  <c r="N44"/>
  <c r="N45"/>
  <c r="N46"/>
  <c r="N18" i="50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9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8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7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6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5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4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3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2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1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40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39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38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37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36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8" i="35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7"/>
  <c r="N17" i="34"/>
  <c r="N18"/>
  <c r="N19"/>
  <c r="N20"/>
  <c r="N21"/>
  <c r="N22"/>
  <c r="N23"/>
  <c r="N24"/>
  <c r="N25"/>
  <c r="N26"/>
  <c r="N27"/>
  <c r="N28"/>
  <c r="N29"/>
  <c r="N30"/>
  <c r="N32"/>
  <c r="N33"/>
  <c r="N34"/>
  <c r="N35"/>
  <c r="N36"/>
  <c r="N37"/>
  <c r="N38"/>
  <c r="N39"/>
  <c r="N40"/>
  <c r="N41"/>
  <c r="N42"/>
  <c r="N43"/>
  <c r="N44"/>
  <c r="N45"/>
  <c r="N46"/>
  <c r="N19" i="31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N19" i="30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N49" i="29"/>
  <c r="N19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50"/>
  <c r="N51"/>
  <c r="N53"/>
  <c r="N54"/>
  <c r="N55"/>
  <c r="N56"/>
  <c r="N17"/>
  <c r="N19" i="28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N19" i="27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N19" i="26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N42" i="25"/>
  <c r="N19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4"/>
  <c r="N45"/>
  <c r="N46"/>
  <c r="N47"/>
  <c r="N49"/>
  <c r="N50"/>
  <c r="N51"/>
  <c r="N53"/>
  <c r="N54"/>
  <c r="N55"/>
  <c r="N56"/>
  <c r="N17"/>
  <c r="N19" i="24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N19" i="23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N19" i="22"/>
  <c r="N20"/>
  <c r="N21"/>
  <c r="N22"/>
  <c r="N23"/>
  <c r="N24"/>
  <c r="N26"/>
  <c r="N27"/>
  <c r="N28"/>
  <c r="N29"/>
  <c r="N30"/>
  <c r="N32"/>
  <c r="N33"/>
  <c r="N34"/>
  <c r="N35"/>
  <c r="N37"/>
  <c r="N39"/>
  <c r="N40"/>
  <c r="N41"/>
  <c r="N42"/>
  <c r="N44"/>
  <c r="N45"/>
  <c r="N46"/>
  <c r="N47"/>
  <c r="N49"/>
  <c r="N50"/>
  <c r="N51"/>
  <c r="N53"/>
  <c r="N54"/>
  <c r="N55"/>
  <c r="N56"/>
  <c r="N17"/>
  <c r="G17" i="160"/>
  <c r="F17"/>
  <c r="C17"/>
  <c r="C54" s="1"/>
  <c r="D145" i="189" s="1"/>
  <c r="B17" i="160"/>
  <c r="C16"/>
  <c r="D16" s="1"/>
  <c r="E16" s="1"/>
  <c r="F16" s="1"/>
  <c r="G16" s="1"/>
  <c r="H16" s="1"/>
  <c r="I16" s="1"/>
  <c r="J16" s="1"/>
  <c r="K16" s="1"/>
  <c r="L16" s="1"/>
  <c r="F17" i="159"/>
  <c r="G356" i="189" s="1"/>
  <c r="R356" s="1"/>
  <c r="E17" i="159"/>
  <c r="F356" i="189" s="1"/>
  <c r="Q356" s="1"/>
  <c r="D17" i="159"/>
  <c r="E356" i="189" s="1"/>
  <c r="P356" s="1"/>
  <c r="B17" i="159"/>
  <c r="C16"/>
  <c r="D16" s="1"/>
  <c r="E16" s="1"/>
  <c r="F16" s="1"/>
  <c r="G16" s="1"/>
  <c r="H16" s="1"/>
  <c r="I16" s="1"/>
  <c r="J16" s="1"/>
  <c r="K16" s="1"/>
  <c r="L16" s="1"/>
  <c r="D16" i="158"/>
  <c r="Q16" s="1"/>
  <c r="R16" s="1"/>
  <c r="S16" s="1"/>
  <c r="T16" s="1"/>
  <c r="U16" s="1"/>
  <c r="V16" s="1"/>
  <c r="W16" s="1"/>
  <c r="X16" s="1"/>
  <c r="Y16" s="1"/>
  <c r="Z16" s="1"/>
  <c r="L52" i="157"/>
  <c r="K52"/>
  <c r="J52"/>
  <c r="I52"/>
  <c r="H52"/>
  <c r="G52"/>
  <c r="F52"/>
  <c r="E52"/>
  <c r="D52"/>
  <c r="C52"/>
  <c r="L51"/>
  <c r="K51"/>
  <c r="J51"/>
  <c r="I51"/>
  <c r="B51"/>
  <c r="L50"/>
  <c r="K50"/>
  <c r="J50"/>
  <c r="I50"/>
  <c r="H50"/>
  <c r="G50"/>
  <c r="F50"/>
  <c r="E50"/>
  <c r="D50"/>
  <c r="C50"/>
  <c r="L49"/>
  <c r="K49"/>
  <c r="J49"/>
  <c r="I49"/>
  <c r="H49"/>
  <c r="G49"/>
  <c r="F49"/>
  <c r="E49"/>
  <c r="D49"/>
  <c r="C49"/>
  <c r="L47"/>
  <c r="K47"/>
  <c r="J47"/>
  <c r="I47"/>
  <c r="H47"/>
  <c r="G47"/>
  <c r="F47"/>
  <c r="E47"/>
  <c r="D47"/>
  <c r="C46"/>
  <c r="K45"/>
  <c r="J45"/>
  <c r="I45"/>
  <c r="H45"/>
  <c r="G45"/>
  <c r="F45"/>
  <c r="E45"/>
  <c r="D45"/>
  <c r="C45"/>
  <c r="B45"/>
  <c r="L44"/>
  <c r="K44"/>
  <c r="J44"/>
  <c r="I44"/>
  <c r="G44"/>
  <c r="F44"/>
  <c r="E44"/>
  <c r="D44"/>
  <c r="C44"/>
  <c r="L43"/>
  <c r="K43"/>
  <c r="J43"/>
  <c r="I43"/>
  <c r="H43"/>
  <c r="G43"/>
  <c r="F43"/>
  <c r="E43"/>
  <c r="D43"/>
  <c r="C43"/>
  <c r="B43"/>
  <c r="L42"/>
  <c r="K42"/>
  <c r="J42"/>
  <c r="I42"/>
  <c r="H42"/>
  <c r="G42"/>
  <c r="F42"/>
  <c r="E42"/>
  <c r="D42"/>
  <c r="C42"/>
  <c r="L41"/>
  <c r="B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B39"/>
  <c r="L38"/>
  <c r="K38"/>
  <c r="J38"/>
  <c r="I38"/>
  <c r="H38"/>
  <c r="G38"/>
  <c r="F38"/>
  <c r="E38"/>
  <c r="D38"/>
  <c r="C38"/>
  <c r="B38"/>
  <c r="L37"/>
  <c r="K37"/>
  <c r="J37"/>
  <c r="I37"/>
  <c r="H37"/>
  <c r="L36"/>
  <c r="K36"/>
  <c r="J36"/>
  <c r="I36"/>
  <c r="H36"/>
  <c r="G36"/>
  <c r="F36"/>
  <c r="E36"/>
  <c r="D36"/>
  <c r="C36"/>
  <c r="L35"/>
  <c r="K35"/>
  <c r="J35"/>
  <c r="I35"/>
  <c r="H35"/>
  <c r="G35"/>
  <c r="F35"/>
  <c r="J34"/>
  <c r="C33"/>
  <c r="B33"/>
  <c r="L32"/>
  <c r="K32"/>
  <c r="J32"/>
  <c r="I32"/>
  <c r="H32"/>
  <c r="G32"/>
  <c r="F32"/>
  <c r="E32"/>
  <c r="C32"/>
  <c r="G31"/>
  <c r="L30"/>
  <c r="K30"/>
  <c r="J30"/>
  <c r="I30"/>
  <c r="F30"/>
  <c r="C30"/>
  <c r="L29"/>
  <c r="K29"/>
  <c r="J29"/>
  <c r="I29"/>
  <c r="H29"/>
  <c r="G29"/>
  <c r="F29"/>
  <c r="E29"/>
  <c r="D29"/>
  <c r="C29"/>
  <c r="J28"/>
  <c r="I28"/>
  <c r="H28"/>
  <c r="G28"/>
  <c r="F28"/>
  <c r="E28"/>
  <c r="D28"/>
  <c r="C28"/>
  <c r="L26"/>
  <c r="K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K23"/>
  <c r="J23"/>
  <c r="I23"/>
  <c r="L22"/>
  <c r="K22"/>
  <c r="J22"/>
  <c r="I22"/>
  <c r="H22"/>
  <c r="G22"/>
  <c r="F22"/>
  <c r="E22"/>
  <c r="D22"/>
  <c r="C22"/>
  <c r="G21"/>
  <c r="F21"/>
  <c r="E21"/>
  <c r="D21"/>
  <c r="C21"/>
  <c r="L20"/>
  <c r="K20"/>
  <c r="J20"/>
  <c r="I20"/>
  <c r="H20"/>
  <c r="E20"/>
  <c r="B20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J52" i="156"/>
  <c r="I52"/>
  <c r="H52"/>
  <c r="G52"/>
  <c r="F52"/>
  <c r="E52"/>
  <c r="D52"/>
  <c r="C52"/>
  <c r="B52"/>
  <c r="K51"/>
  <c r="J51"/>
  <c r="I51"/>
  <c r="K50"/>
  <c r="J50"/>
  <c r="B50"/>
  <c r="L49"/>
  <c r="K49"/>
  <c r="J49"/>
  <c r="I49"/>
  <c r="H49"/>
  <c r="G49"/>
  <c r="F49"/>
  <c r="E49"/>
  <c r="D49"/>
  <c r="C49"/>
  <c r="B48"/>
  <c r="B46"/>
  <c r="L44"/>
  <c r="D44"/>
  <c r="C44"/>
  <c r="B44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K39"/>
  <c r="C39"/>
  <c r="L38"/>
  <c r="K38"/>
  <c r="J38"/>
  <c r="I38"/>
  <c r="H38"/>
  <c r="G38"/>
  <c r="F38"/>
  <c r="E38"/>
  <c r="D38"/>
  <c r="C38"/>
  <c r="B38"/>
  <c r="L37"/>
  <c r="K37"/>
  <c r="J37"/>
  <c r="I37"/>
  <c r="H37"/>
  <c r="L36"/>
  <c r="K36"/>
  <c r="J36"/>
  <c r="I36"/>
  <c r="H36"/>
  <c r="G36"/>
  <c r="C36"/>
  <c r="B36"/>
  <c r="L35"/>
  <c r="K35"/>
  <c r="J35"/>
  <c r="I35"/>
  <c r="H35"/>
  <c r="G35"/>
  <c r="F35"/>
  <c r="K34"/>
  <c r="J34"/>
  <c r="I34"/>
  <c r="H34"/>
  <c r="G34"/>
  <c r="B34"/>
  <c r="C32"/>
  <c r="B32"/>
  <c r="I31"/>
  <c r="H31"/>
  <c r="H30"/>
  <c r="G30"/>
  <c r="F30"/>
  <c r="E30"/>
  <c r="D30"/>
  <c r="C30"/>
  <c r="B30"/>
  <c r="K28"/>
  <c r="J28"/>
  <c r="I28"/>
  <c r="H28"/>
  <c r="G28"/>
  <c r="F28"/>
  <c r="E28"/>
  <c r="D28"/>
  <c r="C28"/>
  <c r="B28"/>
  <c r="B26"/>
  <c r="K25"/>
  <c r="J25"/>
  <c r="I25"/>
  <c r="H25"/>
  <c r="G25"/>
  <c r="F25"/>
  <c r="L24"/>
  <c r="K24"/>
  <c r="J24"/>
  <c r="I24"/>
  <c r="H24"/>
  <c r="G24"/>
  <c r="F24"/>
  <c r="E24"/>
  <c r="B24"/>
  <c r="L22"/>
  <c r="K22"/>
  <c r="J22"/>
  <c r="I22"/>
  <c r="H22"/>
  <c r="G22"/>
  <c r="F22"/>
  <c r="E22"/>
  <c r="D22"/>
  <c r="C22"/>
  <c r="B22"/>
  <c r="L20"/>
  <c r="B20"/>
  <c r="D19"/>
  <c r="C19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55"/>
  <c r="K52"/>
  <c r="J52"/>
  <c r="I52"/>
  <c r="H52"/>
  <c r="G52"/>
  <c r="F52"/>
  <c r="E52"/>
  <c r="D52"/>
  <c r="C52"/>
  <c r="B52"/>
  <c r="I51"/>
  <c r="H51"/>
  <c r="G51"/>
  <c r="F51"/>
  <c r="E51"/>
  <c r="D51"/>
  <c r="C51"/>
  <c r="L50"/>
  <c r="J50"/>
  <c r="B50"/>
  <c r="L49"/>
  <c r="K49"/>
  <c r="J49"/>
  <c r="I49"/>
  <c r="C49"/>
  <c r="J48"/>
  <c r="I48"/>
  <c r="H48"/>
  <c r="B48"/>
  <c r="B46"/>
  <c r="C44"/>
  <c r="B44"/>
  <c r="C43"/>
  <c r="L42"/>
  <c r="K42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C39"/>
  <c r="L38"/>
  <c r="J38"/>
  <c r="B38"/>
  <c r="L37"/>
  <c r="K37"/>
  <c r="J37"/>
  <c r="I37"/>
  <c r="H37"/>
  <c r="L36"/>
  <c r="K36"/>
  <c r="J36"/>
  <c r="I36"/>
  <c r="H36"/>
  <c r="G36"/>
  <c r="C36"/>
  <c r="B36"/>
  <c r="L35"/>
  <c r="K35"/>
  <c r="J35"/>
  <c r="I35"/>
  <c r="H35"/>
  <c r="G35"/>
  <c r="F35"/>
  <c r="K34"/>
  <c r="J34"/>
  <c r="I34"/>
  <c r="H34"/>
  <c r="G34"/>
  <c r="F34"/>
  <c r="E34"/>
  <c r="C34"/>
  <c r="B34"/>
  <c r="L32"/>
  <c r="C32"/>
  <c r="B32"/>
  <c r="J31"/>
  <c r="I31"/>
  <c r="H31"/>
  <c r="I30"/>
  <c r="H30"/>
  <c r="G30"/>
  <c r="C30"/>
  <c r="B30"/>
  <c r="J28"/>
  <c r="I28"/>
  <c r="H28"/>
  <c r="G28"/>
  <c r="F28"/>
  <c r="E28"/>
  <c r="D28"/>
  <c r="C28"/>
  <c r="B28"/>
  <c r="B26"/>
  <c r="J25"/>
  <c r="I25"/>
  <c r="H25"/>
  <c r="G25"/>
  <c r="L24"/>
  <c r="K24"/>
  <c r="J24"/>
  <c r="I24"/>
  <c r="H24"/>
  <c r="G24"/>
  <c r="F24"/>
  <c r="E24"/>
  <c r="B24"/>
  <c r="L22"/>
  <c r="K22"/>
  <c r="J22"/>
  <c r="I22"/>
  <c r="H22"/>
  <c r="G22"/>
  <c r="F22"/>
  <c r="E22"/>
  <c r="D22"/>
  <c r="C22"/>
  <c r="B22"/>
  <c r="L20"/>
  <c r="F20"/>
  <c r="E20"/>
  <c r="D20"/>
  <c r="C20"/>
  <c r="B20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O16" s="1"/>
  <c r="P16" s="1"/>
  <c r="Q16" s="1"/>
  <c r="R16" s="1"/>
  <c r="S16" s="1"/>
  <c r="T16" s="1"/>
  <c r="U16" s="1"/>
  <c r="V16" s="1"/>
  <c r="W16" s="1"/>
  <c r="X16" s="1"/>
  <c r="L52" i="154"/>
  <c r="K52"/>
  <c r="J52"/>
  <c r="I52"/>
  <c r="H52"/>
  <c r="G52"/>
  <c r="F52"/>
  <c r="E52"/>
  <c r="D52"/>
  <c r="C52"/>
  <c r="B52"/>
  <c r="I51"/>
  <c r="H51"/>
  <c r="G51"/>
  <c r="F51"/>
  <c r="E51"/>
  <c r="D51"/>
  <c r="L50"/>
  <c r="K50"/>
  <c r="B50"/>
  <c r="L49"/>
  <c r="K49"/>
  <c r="J49"/>
  <c r="I49"/>
  <c r="H49"/>
  <c r="C49"/>
  <c r="H48"/>
  <c r="B48"/>
  <c r="B46"/>
  <c r="C44"/>
  <c r="B44"/>
  <c r="I43"/>
  <c r="H43"/>
  <c r="G43"/>
  <c r="C43"/>
  <c r="L42"/>
  <c r="K42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C39"/>
  <c r="L38"/>
  <c r="K38"/>
  <c r="B38"/>
  <c r="L37"/>
  <c r="K37"/>
  <c r="J37"/>
  <c r="I37"/>
  <c r="H37"/>
  <c r="L36"/>
  <c r="K36"/>
  <c r="J36"/>
  <c r="I36"/>
  <c r="H36"/>
  <c r="G36"/>
  <c r="C36"/>
  <c r="B36"/>
  <c r="L35"/>
  <c r="K35"/>
  <c r="J35"/>
  <c r="I35"/>
  <c r="H35"/>
  <c r="G35"/>
  <c r="F35"/>
  <c r="J34"/>
  <c r="I34"/>
  <c r="H34"/>
  <c r="G34"/>
  <c r="F34"/>
  <c r="E34"/>
  <c r="C34"/>
  <c r="B34"/>
  <c r="L32"/>
  <c r="C32"/>
  <c r="B32"/>
  <c r="I30"/>
  <c r="H30"/>
  <c r="G30"/>
  <c r="F30"/>
  <c r="E30"/>
  <c r="D30"/>
  <c r="C30"/>
  <c r="B30"/>
  <c r="J28"/>
  <c r="I28"/>
  <c r="H28"/>
  <c r="G28"/>
  <c r="F28"/>
  <c r="E28"/>
  <c r="D28"/>
  <c r="C28"/>
  <c r="B28"/>
  <c r="B26"/>
  <c r="L24"/>
  <c r="K24"/>
  <c r="J24"/>
  <c r="I24"/>
  <c r="H24"/>
  <c r="G24"/>
  <c r="F24"/>
  <c r="E24"/>
  <c r="B24"/>
  <c r="L22"/>
  <c r="K22"/>
  <c r="J22"/>
  <c r="I22"/>
  <c r="H22"/>
  <c r="G22"/>
  <c r="F22"/>
  <c r="E22"/>
  <c r="D22"/>
  <c r="C22"/>
  <c r="B22"/>
  <c r="L20"/>
  <c r="F20"/>
  <c r="E20"/>
  <c r="D20"/>
  <c r="C20"/>
  <c r="B20"/>
  <c r="H19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53"/>
  <c r="K52"/>
  <c r="J52"/>
  <c r="I52"/>
  <c r="H52"/>
  <c r="G52"/>
  <c r="F52"/>
  <c r="E52"/>
  <c r="D52"/>
  <c r="C52"/>
  <c r="B52"/>
  <c r="I51"/>
  <c r="H51"/>
  <c r="G51"/>
  <c r="F51"/>
  <c r="E51"/>
  <c r="D51"/>
  <c r="B50"/>
  <c r="L49"/>
  <c r="K49"/>
  <c r="J49"/>
  <c r="I49"/>
  <c r="C49"/>
  <c r="H48"/>
  <c r="B48"/>
  <c r="B46"/>
  <c r="C44"/>
  <c r="B44"/>
  <c r="C43"/>
  <c r="L42"/>
  <c r="K42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C39"/>
  <c r="L38"/>
  <c r="K38"/>
  <c r="B38"/>
  <c r="L37"/>
  <c r="K37"/>
  <c r="J37"/>
  <c r="I37"/>
  <c r="H37"/>
  <c r="L36"/>
  <c r="K36"/>
  <c r="J36"/>
  <c r="I36"/>
  <c r="H36"/>
  <c r="G36"/>
  <c r="C36"/>
  <c r="B36"/>
  <c r="L35"/>
  <c r="K35"/>
  <c r="J35"/>
  <c r="I35"/>
  <c r="H35"/>
  <c r="G35"/>
  <c r="F35"/>
  <c r="J34"/>
  <c r="I34"/>
  <c r="H34"/>
  <c r="G34"/>
  <c r="F34"/>
  <c r="E34"/>
  <c r="C34"/>
  <c r="B34"/>
  <c r="L32"/>
  <c r="C32"/>
  <c r="B32"/>
  <c r="C30"/>
  <c r="B30"/>
  <c r="J28"/>
  <c r="I28"/>
  <c r="H28"/>
  <c r="G28"/>
  <c r="F28"/>
  <c r="E28"/>
  <c r="D28"/>
  <c r="C28"/>
  <c r="B28"/>
  <c r="B26"/>
  <c r="L24"/>
  <c r="K24"/>
  <c r="J24"/>
  <c r="I24"/>
  <c r="H24"/>
  <c r="G24"/>
  <c r="F24"/>
  <c r="E24"/>
  <c r="B24"/>
  <c r="L22"/>
  <c r="K22"/>
  <c r="J22"/>
  <c r="I22"/>
  <c r="H22"/>
  <c r="G22"/>
  <c r="F22"/>
  <c r="E22"/>
  <c r="D22"/>
  <c r="C22"/>
  <c r="B22"/>
  <c r="L20"/>
  <c r="F20"/>
  <c r="E20"/>
  <c r="D20"/>
  <c r="C20"/>
  <c r="B20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52"/>
  <c r="K52"/>
  <c r="J52"/>
  <c r="I52"/>
  <c r="H52"/>
  <c r="G52"/>
  <c r="F52"/>
  <c r="E52"/>
  <c r="D52"/>
  <c r="C52"/>
  <c r="B52"/>
  <c r="B50"/>
  <c r="B48"/>
  <c r="B46"/>
  <c r="C44"/>
  <c r="B44"/>
  <c r="B42"/>
  <c r="L40"/>
  <c r="K40"/>
  <c r="J40"/>
  <c r="I40"/>
  <c r="H40"/>
  <c r="G40"/>
  <c r="F40"/>
  <c r="E40"/>
  <c r="D40"/>
  <c r="C40"/>
  <c r="B40"/>
  <c r="L38"/>
  <c r="B38"/>
  <c r="L37"/>
  <c r="K37"/>
  <c r="J37"/>
  <c r="I37"/>
  <c r="H37"/>
  <c r="J36"/>
  <c r="I36"/>
  <c r="H36"/>
  <c r="G36"/>
  <c r="C36"/>
  <c r="B36"/>
  <c r="L35"/>
  <c r="K35"/>
  <c r="J35"/>
  <c r="I35"/>
  <c r="H35"/>
  <c r="G35"/>
  <c r="F35"/>
  <c r="B34"/>
  <c r="B32"/>
  <c r="C30"/>
  <c r="B30"/>
  <c r="J28"/>
  <c r="I28"/>
  <c r="H28"/>
  <c r="G28"/>
  <c r="F28"/>
  <c r="E28"/>
  <c r="D28"/>
  <c r="C28"/>
  <c r="B28"/>
  <c r="B26"/>
  <c r="L24"/>
  <c r="K24"/>
  <c r="J24"/>
  <c r="I24"/>
  <c r="H24"/>
  <c r="G24"/>
  <c r="F24"/>
  <c r="E24"/>
  <c r="B24"/>
  <c r="B22"/>
  <c r="B20"/>
  <c r="B18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51"/>
  <c r="K52"/>
  <c r="J52"/>
  <c r="I52"/>
  <c r="H52"/>
  <c r="G52"/>
  <c r="F52"/>
  <c r="C52"/>
  <c r="B52"/>
  <c r="C50"/>
  <c r="B50"/>
  <c r="B48"/>
  <c r="L47"/>
  <c r="K47"/>
  <c r="J47"/>
  <c r="I47"/>
  <c r="C46"/>
  <c r="B46"/>
  <c r="D44"/>
  <c r="C44"/>
  <c r="B44"/>
  <c r="B42"/>
  <c r="C40"/>
  <c r="B40"/>
  <c r="B38"/>
  <c r="L37"/>
  <c r="K37"/>
  <c r="J37"/>
  <c r="I37"/>
  <c r="H37"/>
  <c r="J36"/>
  <c r="I36"/>
  <c r="H36"/>
  <c r="G36"/>
  <c r="C36"/>
  <c r="B36"/>
  <c r="I35"/>
  <c r="H35"/>
  <c r="G35"/>
  <c r="F35"/>
  <c r="B34"/>
  <c r="B32"/>
  <c r="C30"/>
  <c r="B30"/>
  <c r="L28"/>
  <c r="K28"/>
  <c r="J28"/>
  <c r="I28"/>
  <c r="H28"/>
  <c r="G28"/>
  <c r="F28"/>
  <c r="E28"/>
  <c r="D28"/>
  <c r="C28"/>
  <c r="B28"/>
  <c r="B26"/>
  <c r="G25"/>
  <c r="F25"/>
  <c r="E25"/>
  <c r="D25"/>
  <c r="C25"/>
  <c r="L24"/>
  <c r="K24"/>
  <c r="J24"/>
  <c r="I24"/>
  <c r="H24"/>
  <c r="G24"/>
  <c r="F24"/>
  <c r="E24"/>
  <c r="B24"/>
  <c r="B22"/>
  <c r="B20"/>
  <c r="B18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50"/>
  <c r="K52"/>
  <c r="J52"/>
  <c r="I52"/>
  <c r="H52"/>
  <c r="G52"/>
  <c r="F52"/>
  <c r="E52"/>
  <c r="D52"/>
  <c r="C52"/>
  <c r="B52"/>
  <c r="C50"/>
  <c r="B50"/>
  <c r="B48"/>
  <c r="L47"/>
  <c r="K47"/>
  <c r="J47"/>
  <c r="I47"/>
  <c r="C46"/>
  <c r="B46"/>
  <c r="D44"/>
  <c r="C44"/>
  <c r="B44"/>
  <c r="B42"/>
  <c r="E41"/>
  <c r="L40"/>
  <c r="K40"/>
  <c r="J40"/>
  <c r="I40"/>
  <c r="H40"/>
  <c r="G40"/>
  <c r="F40"/>
  <c r="E40"/>
  <c r="D40"/>
  <c r="C40"/>
  <c r="B40"/>
  <c r="B38"/>
  <c r="L37"/>
  <c r="K37"/>
  <c r="J37"/>
  <c r="I37"/>
  <c r="H37"/>
  <c r="J36"/>
  <c r="I36"/>
  <c r="H36"/>
  <c r="G36"/>
  <c r="F36"/>
  <c r="E36"/>
  <c r="D36"/>
  <c r="C36"/>
  <c r="B36"/>
  <c r="L35"/>
  <c r="K35"/>
  <c r="J35"/>
  <c r="I35"/>
  <c r="H35"/>
  <c r="G35"/>
  <c r="F35"/>
  <c r="B34"/>
  <c r="B32"/>
  <c r="C30"/>
  <c r="B30"/>
  <c r="L28"/>
  <c r="K28"/>
  <c r="J28"/>
  <c r="I28"/>
  <c r="H28"/>
  <c r="G28"/>
  <c r="F28"/>
  <c r="E28"/>
  <c r="D28"/>
  <c r="C28"/>
  <c r="B28"/>
  <c r="B26"/>
  <c r="H25"/>
  <c r="G25"/>
  <c r="F25"/>
  <c r="E25"/>
  <c r="D25"/>
  <c r="C25"/>
  <c r="L24"/>
  <c r="K24"/>
  <c r="J24"/>
  <c r="I24"/>
  <c r="H24"/>
  <c r="G24"/>
  <c r="F24"/>
  <c r="E24"/>
  <c r="B24"/>
  <c r="B22"/>
  <c r="B20"/>
  <c r="B18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49"/>
  <c r="K52"/>
  <c r="J52"/>
  <c r="I52"/>
  <c r="H52"/>
  <c r="G52"/>
  <c r="F52"/>
  <c r="C52"/>
  <c r="B52"/>
  <c r="C50"/>
  <c r="B50"/>
  <c r="B48"/>
  <c r="L47"/>
  <c r="K47"/>
  <c r="J47"/>
  <c r="I47"/>
  <c r="C46"/>
  <c r="B46"/>
  <c r="B44"/>
  <c r="B42"/>
  <c r="C40"/>
  <c r="B40"/>
  <c r="B38"/>
  <c r="L37"/>
  <c r="K37"/>
  <c r="J37"/>
  <c r="I37"/>
  <c r="H37"/>
  <c r="J36"/>
  <c r="I36"/>
  <c r="H36"/>
  <c r="G36"/>
  <c r="C36"/>
  <c r="B36"/>
  <c r="I35"/>
  <c r="H35"/>
  <c r="G35"/>
  <c r="F35"/>
  <c r="B34"/>
  <c r="B32"/>
  <c r="C30"/>
  <c r="B30"/>
  <c r="L28"/>
  <c r="K28"/>
  <c r="J28"/>
  <c r="I28"/>
  <c r="H28"/>
  <c r="G28"/>
  <c r="F28"/>
  <c r="E28"/>
  <c r="D28"/>
  <c r="C28"/>
  <c r="B28"/>
  <c r="B26"/>
  <c r="G25"/>
  <c r="F25"/>
  <c r="E25"/>
  <c r="D25"/>
  <c r="C25"/>
  <c r="L24"/>
  <c r="K24"/>
  <c r="J24"/>
  <c r="I24"/>
  <c r="H24"/>
  <c r="G24"/>
  <c r="F24"/>
  <c r="E24"/>
  <c r="B24"/>
  <c r="B22"/>
  <c r="B20"/>
  <c r="B18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48"/>
  <c r="K52"/>
  <c r="J52"/>
  <c r="I52"/>
  <c r="H52"/>
  <c r="G52"/>
  <c r="F52"/>
  <c r="E52"/>
  <c r="D52"/>
  <c r="C52"/>
  <c r="B52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L48"/>
  <c r="K48"/>
  <c r="J48"/>
  <c r="I48"/>
  <c r="H48"/>
  <c r="G48"/>
  <c r="F48"/>
  <c r="E48"/>
  <c r="D48"/>
  <c r="C48"/>
  <c r="B48"/>
  <c r="L47"/>
  <c r="K47"/>
  <c r="J47"/>
  <c r="I47"/>
  <c r="H47"/>
  <c r="G47"/>
  <c r="F47"/>
  <c r="E47"/>
  <c r="D47"/>
  <c r="C47"/>
  <c r="B47"/>
  <c r="L46"/>
  <c r="K46"/>
  <c r="J46"/>
  <c r="I46"/>
  <c r="H46"/>
  <c r="G46"/>
  <c r="F46"/>
  <c r="E46"/>
  <c r="D46"/>
  <c r="C46"/>
  <c r="B46"/>
  <c r="L45"/>
  <c r="K45"/>
  <c r="J45"/>
  <c r="I45"/>
  <c r="H45"/>
  <c r="G45"/>
  <c r="F45"/>
  <c r="E45"/>
  <c r="D45"/>
  <c r="C45"/>
  <c r="B45"/>
  <c r="B44"/>
  <c r="L43"/>
  <c r="K43"/>
  <c r="J43"/>
  <c r="I43"/>
  <c r="H43"/>
  <c r="G43"/>
  <c r="F43"/>
  <c r="E43"/>
  <c r="D43"/>
  <c r="C43"/>
  <c r="B43"/>
  <c r="C42"/>
  <c r="B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B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B32"/>
  <c r="L31"/>
  <c r="K31"/>
  <c r="J31"/>
  <c r="I31"/>
  <c r="H31"/>
  <c r="G31"/>
  <c r="F31"/>
  <c r="E31"/>
  <c r="D31"/>
  <c r="C31"/>
  <c r="L30"/>
  <c r="K30"/>
  <c r="J30"/>
  <c r="I30"/>
  <c r="H30"/>
  <c r="G30"/>
  <c r="F30"/>
  <c r="E30"/>
  <c r="D30"/>
  <c r="C30"/>
  <c r="B30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B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L23"/>
  <c r="K23"/>
  <c r="J23"/>
  <c r="I23"/>
  <c r="H23"/>
  <c r="F23"/>
  <c r="E23"/>
  <c r="D23"/>
  <c r="L22"/>
  <c r="K22"/>
  <c r="J22"/>
  <c r="I22"/>
  <c r="H22"/>
  <c r="G22"/>
  <c r="F22"/>
  <c r="E22"/>
  <c r="D22"/>
  <c r="C22"/>
  <c r="B22"/>
  <c r="L21"/>
  <c r="K21"/>
  <c r="J21"/>
  <c r="I21"/>
  <c r="H21"/>
  <c r="G21"/>
  <c r="F21"/>
  <c r="E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47"/>
  <c r="K52"/>
  <c r="J52"/>
  <c r="I52"/>
  <c r="H52"/>
  <c r="G52"/>
  <c r="F52"/>
  <c r="E52"/>
  <c r="D52"/>
  <c r="C52"/>
  <c r="B52"/>
  <c r="L50"/>
  <c r="K50"/>
  <c r="J50"/>
  <c r="I50"/>
  <c r="H50"/>
  <c r="G50"/>
  <c r="F50"/>
  <c r="E50"/>
  <c r="D50"/>
  <c r="C50"/>
  <c r="B50"/>
  <c r="H49"/>
  <c r="E49"/>
  <c r="D49"/>
  <c r="C49"/>
  <c r="L48"/>
  <c r="K48"/>
  <c r="J48"/>
  <c r="I48"/>
  <c r="H48"/>
  <c r="G48"/>
  <c r="F48"/>
  <c r="E48"/>
  <c r="D48"/>
  <c r="C48"/>
  <c r="B48"/>
  <c r="L47"/>
  <c r="K47"/>
  <c r="J47"/>
  <c r="I47"/>
  <c r="H47"/>
  <c r="G47"/>
  <c r="F47"/>
  <c r="E47"/>
  <c r="D47"/>
  <c r="C47"/>
  <c r="L46"/>
  <c r="K46"/>
  <c r="J46"/>
  <c r="I46"/>
  <c r="H46"/>
  <c r="G46"/>
  <c r="F46"/>
  <c r="E46"/>
  <c r="D46"/>
  <c r="C46"/>
  <c r="B46"/>
  <c r="L45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B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B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B32"/>
  <c r="L31"/>
  <c r="K31"/>
  <c r="J31"/>
  <c r="I31"/>
  <c r="H31"/>
  <c r="G31"/>
  <c r="F31"/>
  <c r="E31"/>
  <c r="L30"/>
  <c r="K30"/>
  <c r="J30"/>
  <c r="I30"/>
  <c r="H30"/>
  <c r="G30"/>
  <c r="F30"/>
  <c r="E30"/>
  <c r="D30"/>
  <c r="C30"/>
  <c r="B30"/>
  <c r="L29"/>
  <c r="K29"/>
  <c r="J29"/>
  <c r="I29"/>
  <c r="H29"/>
  <c r="L28"/>
  <c r="K28"/>
  <c r="J28"/>
  <c r="I28"/>
  <c r="H28"/>
  <c r="G28"/>
  <c r="F28"/>
  <c r="E28"/>
  <c r="D28"/>
  <c r="C28"/>
  <c r="B28"/>
  <c r="L27"/>
  <c r="K27"/>
  <c r="J27"/>
  <c r="I27"/>
  <c r="G27"/>
  <c r="F27"/>
  <c r="E27"/>
  <c r="D27"/>
  <c r="C27"/>
  <c r="L26"/>
  <c r="K26"/>
  <c r="J26"/>
  <c r="I26"/>
  <c r="H26"/>
  <c r="G26"/>
  <c r="F26"/>
  <c r="E26"/>
  <c r="D26"/>
  <c r="C26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L23"/>
  <c r="K23"/>
  <c r="J23"/>
  <c r="I23"/>
  <c r="H23"/>
  <c r="E23"/>
  <c r="D23"/>
  <c r="C23"/>
  <c r="D22"/>
  <c r="C22"/>
  <c r="B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L18"/>
  <c r="K18"/>
  <c r="J18"/>
  <c r="I18"/>
  <c r="H18"/>
  <c r="G18"/>
  <c r="F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46"/>
  <c r="K52"/>
  <c r="I52"/>
  <c r="H52"/>
  <c r="G52"/>
  <c r="F52"/>
  <c r="E52"/>
  <c r="D52"/>
  <c r="C52"/>
  <c r="B52"/>
  <c r="C50"/>
  <c r="B50"/>
  <c r="B48"/>
  <c r="L47"/>
  <c r="K47"/>
  <c r="I47"/>
  <c r="L46"/>
  <c r="K46"/>
  <c r="J46"/>
  <c r="I46"/>
  <c r="H46"/>
  <c r="G46"/>
  <c r="C46"/>
  <c r="B46"/>
  <c r="L45"/>
  <c r="K45"/>
  <c r="J45"/>
  <c r="I45"/>
  <c r="H45"/>
  <c r="G45"/>
  <c r="F45"/>
  <c r="D45"/>
  <c r="C45"/>
  <c r="L44"/>
  <c r="K44"/>
  <c r="J44"/>
  <c r="I44"/>
  <c r="H44"/>
  <c r="G44"/>
  <c r="F44"/>
  <c r="E44"/>
  <c r="D44"/>
  <c r="C44"/>
  <c r="B44"/>
  <c r="D43"/>
  <c r="C43"/>
  <c r="L42"/>
  <c r="K42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C39"/>
  <c r="L38"/>
  <c r="K38"/>
  <c r="J38"/>
  <c r="I38"/>
  <c r="H38"/>
  <c r="G38"/>
  <c r="F38"/>
  <c r="E38"/>
  <c r="D38"/>
  <c r="C38"/>
  <c r="B38"/>
  <c r="L37"/>
  <c r="K37"/>
  <c r="J37"/>
  <c r="I37"/>
  <c r="H37"/>
  <c r="J36"/>
  <c r="I36"/>
  <c r="H36"/>
  <c r="G36"/>
  <c r="F36"/>
  <c r="E36"/>
  <c r="D36"/>
  <c r="C36"/>
  <c r="B36"/>
  <c r="L35"/>
  <c r="K35"/>
  <c r="J35"/>
  <c r="I35"/>
  <c r="H35"/>
  <c r="G35"/>
  <c r="F35"/>
  <c r="C34"/>
  <c r="B34"/>
  <c r="C33"/>
  <c r="L32"/>
  <c r="K32"/>
  <c r="J32"/>
  <c r="I32"/>
  <c r="H32"/>
  <c r="G32"/>
  <c r="F32"/>
  <c r="E32"/>
  <c r="D32"/>
  <c r="C32"/>
  <c r="B32"/>
  <c r="L30"/>
  <c r="K30"/>
  <c r="J30"/>
  <c r="I30"/>
  <c r="H30"/>
  <c r="G30"/>
  <c r="F30"/>
  <c r="E30"/>
  <c r="D30"/>
  <c r="C30"/>
  <c r="B30"/>
  <c r="L28"/>
  <c r="K28"/>
  <c r="J28"/>
  <c r="I28"/>
  <c r="H28"/>
  <c r="G28"/>
  <c r="F28"/>
  <c r="E28"/>
  <c r="D28"/>
  <c r="C28"/>
  <c r="B28"/>
  <c r="C27"/>
  <c r="B26"/>
  <c r="L25"/>
  <c r="K25"/>
  <c r="J25"/>
  <c r="I25"/>
  <c r="H25"/>
  <c r="G25"/>
  <c r="F25"/>
  <c r="E25"/>
  <c r="D25"/>
  <c r="C25"/>
  <c r="L24"/>
  <c r="K24"/>
  <c r="J24"/>
  <c r="B24"/>
  <c r="L23"/>
  <c r="K23"/>
  <c r="G23"/>
  <c r="C23"/>
  <c r="B22"/>
  <c r="B20"/>
  <c r="L19"/>
  <c r="J19"/>
  <c r="I19"/>
  <c r="H19"/>
  <c r="G19"/>
  <c r="F19"/>
  <c r="E19"/>
  <c r="D19"/>
  <c r="C19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I52" i="145"/>
  <c r="H52"/>
  <c r="G52"/>
  <c r="F52"/>
  <c r="E52"/>
  <c r="D52"/>
  <c r="C52"/>
  <c r="B52"/>
  <c r="C50"/>
  <c r="B50"/>
  <c r="B48"/>
  <c r="L47"/>
  <c r="K47"/>
  <c r="I47"/>
  <c r="B46"/>
  <c r="L45"/>
  <c r="K45"/>
  <c r="J45"/>
  <c r="H45"/>
  <c r="C45"/>
  <c r="L44"/>
  <c r="K44"/>
  <c r="J44"/>
  <c r="I44"/>
  <c r="H44"/>
  <c r="G44"/>
  <c r="F44"/>
  <c r="C44"/>
  <c r="B44"/>
  <c r="C43"/>
  <c r="B43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C39"/>
  <c r="B38"/>
  <c r="L37"/>
  <c r="K37"/>
  <c r="J37"/>
  <c r="I37"/>
  <c r="H37"/>
  <c r="J36"/>
  <c r="I36"/>
  <c r="H36"/>
  <c r="G36"/>
  <c r="C36"/>
  <c r="B36"/>
  <c r="I35"/>
  <c r="H35"/>
  <c r="G35"/>
  <c r="F35"/>
  <c r="B34"/>
  <c r="C32"/>
  <c r="B32"/>
  <c r="C30"/>
  <c r="B30"/>
  <c r="L28"/>
  <c r="K28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D25"/>
  <c r="C25"/>
  <c r="L24"/>
  <c r="K24"/>
  <c r="J24"/>
  <c r="B24"/>
  <c r="B22"/>
  <c r="B20"/>
  <c r="L19"/>
  <c r="I19"/>
  <c r="H19"/>
  <c r="G19"/>
  <c r="F19"/>
  <c r="E19"/>
  <c r="D19"/>
  <c r="C19"/>
  <c r="C18"/>
  <c r="B18"/>
  <c r="L17"/>
  <c r="K17"/>
  <c r="J17"/>
  <c r="I17"/>
  <c r="H17"/>
  <c r="G17"/>
  <c r="F17"/>
  <c r="E17"/>
  <c r="D17"/>
  <c r="C17"/>
  <c r="B17"/>
  <c r="C16"/>
  <c r="O16" s="1"/>
  <c r="P16" s="1"/>
  <c r="Q16" s="1"/>
  <c r="R16" s="1"/>
  <c r="S16" s="1"/>
  <c r="T16" s="1"/>
  <c r="U16" s="1"/>
  <c r="V16" s="1"/>
  <c r="W16" s="1"/>
  <c r="X16" s="1"/>
  <c r="J52" i="144"/>
  <c r="I52"/>
  <c r="C52"/>
  <c r="B52"/>
  <c r="B51"/>
  <c r="C50"/>
  <c r="B50"/>
  <c r="H49"/>
  <c r="F49"/>
  <c r="E49"/>
  <c r="D49"/>
  <c r="C49"/>
  <c r="B49"/>
  <c r="B48"/>
  <c r="L47"/>
  <c r="K47"/>
  <c r="J47"/>
  <c r="I47"/>
  <c r="H47"/>
  <c r="G47"/>
  <c r="B47"/>
  <c r="B46"/>
  <c r="L45"/>
  <c r="K45"/>
  <c r="J45"/>
  <c r="I45"/>
  <c r="H45"/>
  <c r="G45"/>
  <c r="F45"/>
  <c r="C45"/>
  <c r="B45"/>
  <c r="L44"/>
  <c r="K44"/>
  <c r="J44"/>
  <c r="I44"/>
  <c r="G44"/>
  <c r="F44"/>
  <c r="C44"/>
  <c r="B44"/>
  <c r="L43"/>
  <c r="K43"/>
  <c r="J43"/>
  <c r="I43"/>
  <c r="H43"/>
  <c r="G43"/>
  <c r="F43"/>
  <c r="E43"/>
  <c r="D43"/>
  <c r="C43"/>
  <c r="I42"/>
  <c r="H42"/>
  <c r="G42"/>
  <c r="F42"/>
  <c r="E42"/>
  <c r="D42"/>
  <c r="C42"/>
  <c r="B42"/>
  <c r="H40"/>
  <c r="G40"/>
  <c r="F40"/>
  <c r="E40"/>
  <c r="D40"/>
  <c r="C40"/>
  <c r="B40"/>
  <c r="C39"/>
  <c r="I38"/>
  <c r="F38"/>
  <c r="B38"/>
  <c r="L37"/>
  <c r="K37"/>
  <c r="J37"/>
  <c r="I37"/>
  <c r="H37"/>
  <c r="K36"/>
  <c r="J36"/>
  <c r="I36"/>
  <c r="H36"/>
  <c r="G36"/>
  <c r="C36"/>
  <c r="B36"/>
  <c r="L35"/>
  <c r="K35"/>
  <c r="J35"/>
  <c r="I35"/>
  <c r="H35"/>
  <c r="G35"/>
  <c r="F35"/>
  <c r="B34"/>
  <c r="K32"/>
  <c r="J32"/>
  <c r="I32"/>
  <c r="H32"/>
  <c r="G32"/>
  <c r="C32"/>
  <c r="B32"/>
  <c r="C30"/>
  <c r="B30"/>
  <c r="L28"/>
  <c r="K28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D25"/>
  <c r="C25"/>
  <c r="L24"/>
  <c r="K24"/>
  <c r="J24"/>
  <c r="D24"/>
  <c r="C24"/>
  <c r="B24"/>
  <c r="B22"/>
  <c r="B20"/>
  <c r="L19"/>
  <c r="K19"/>
  <c r="J19"/>
  <c r="I19"/>
  <c r="H19"/>
  <c r="G19"/>
  <c r="F19"/>
  <c r="E19"/>
  <c r="D19"/>
  <c r="C19"/>
  <c r="C18"/>
  <c r="B18"/>
  <c r="L17"/>
  <c r="K17"/>
  <c r="J17"/>
  <c r="I17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L52" i="143"/>
  <c r="K52"/>
  <c r="J52"/>
  <c r="I52"/>
  <c r="H52"/>
  <c r="G52"/>
  <c r="F52"/>
  <c r="E52"/>
  <c r="D52"/>
  <c r="C52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J49"/>
  <c r="I49"/>
  <c r="H49"/>
  <c r="G49"/>
  <c r="F49"/>
  <c r="E49"/>
  <c r="D49"/>
  <c r="C49"/>
  <c r="L48"/>
  <c r="K48"/>
  <c r="J48"/>
  <c r="I48"/>
  <c r="H48"/>
  <c r="G48"/>
  <c r="F48"/>
  <c r="E48"/>
  <c r="D48"/>
  <c r="C48"/>
  <c r="L47"/>
  <c r="K47"/>
  <c r="J47"/>
  <c r="I47"/>
  <c r="H47"/>
  <c r="G47"/>
  <c r="F47"/>
  <c r="E47"/>
  <c r="D47"/>
  <c r="C47"/>
  <c r="L46"/>
  <c r="K46"/>
  <c r="J46"/>
  <c r="I46"/>
  <c r="H46"/>
  <c r="G46"/>
  <c r="F46"/>
  <c r="E46"/>
  <c r="D46"/>
  <c r="C46"/>
  <c r="L45"/>
  <c r="K45"/>
  <c r="J45"/>
  <c r="I45"/>
  <c r="H45"/>
  <c r="G45"/>
  <c r="F45"/>
  <c r="E45"/>
  <c r="D45"/>
  <c r="C45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K36"/>
  <c r="J36"/>
  <c r="I36"/>
  <c r="H36"/>
  <c r="G36"/>
  <c r="C36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1"/>
  <c r="K31"/>
  <c r="J31"/>
  <c r="I31"/>
  <c r="H31"/>
  <c r="G31"/>
  <c r="F31"/>
  <c r="E31"/>
  <c r="D31"/>
  <c r="C31"/>
  <c r="L30"/>
  <c r="K30"/>
  <c r="J30"/>
  <c r="I30"/>
  <c r="H30"/>
  <c r="G30"/>
  <c r="F30"/>
  <c r="E30"/>
  <c r="D30"/>
  <c r="C30"/>
  <c r="L29"/>
  <c r="K29"/>
  <c r="J29"/>
  <c r="I29"/>
  <c r="H29"/>
  <c r="G29"/>
  <c r="F29"/>
  <c r="E29"/>
  <c r="D29"/>
  <c r="L28"/>
  <c r="K28"/>
  <c r="J28"/>
  <c r="I28"/>
  <c r="H28"/>
  <c r="G28"/>
  <c r="F28"/>
  <c r="E28"/>
  <c r="D28"/>
  <c r="C28"/>
  <c r="B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G21"/>
  <c r="F21"/>
  <c r="E21"/>
  <c r="D21"/>
  <c r="C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42"/>
  <c r="K52"/>
  <c r="J52"/>
  <c r="I52"/>
  <c r="H52"/>
  <c r="G52"/>
  <c r="F52"/>
  <c r="E52"/>
  <c r="D52"/>
  <c r="C52"/>
  <c r="B52"/>
  <c r="L51"/>
  <c r="K51"/>
  <c r="J51"/>
  <c r="I51"/>
  <c r="H51"/>
  <c r="G51"/>
  <c r="F51"/>
  <c r="E51"/>
  <c r="D51"/>
  <c r="C51"/>
  <c r="L50"/>
  <c r="K50"/>
  <c r="J50"/>
  <c r="I50"/>
  <c r="H50"/>
  <c r="G50"/>
  <c r="F50"/>
  <c r="E50"/>
  <c r="D50"/>
  <c r="C50"/>
  <c r="B50"/>
  <c r="J49"/>
  <c r="I49"/>
  <c r="H49"/>
  <c r="G49"/>
  <c r="F49"/>
  <c r="E49"/>
  <c r="D49"/>
  <c r="C49"/>
  <c r="I48"/>
  <c r="H48"/>
  <c r="G48"/>
  <c r="F48"/>
  <c r="E48"/>
  <c r="D48"/>
  <c r="C48"/>
  <c r="B48"/>
  <c r="L47"/>
  <c r="K47"/>
  <c r="J47"/>
  <c r="I47"/>
  <c r="H47"/>
  <c r="G47"/>
  <c r="F47"/>
  <c r="E47"/>
  <c r="D47"/>
  <c r="C47"/>
  <c r="L46"/>
  <c r="K46"/>
  <c r="J46"/>
  <c r="I46"/>
  <c r="H46"/>
  <c r="G46"/>
  <c r="F46"/>
  <c r="E46"/>
  <c r="D46"/>
  <c r="C46"/>
  <c r="B46"/>
  <c r="L45"/>
  <c r="K45"/>
  <c r="J45"/>
  <c r="I45"/>
  <c r="H45"/>
  <c r="G45"/>
  <c r="F45"/>
  <c r="E45"/>
  <c r="D45"/>
  <c r="C45"/>
  <c r="B44"/>
  <c r="L43"/>
  <c r="K43"/>
  <c r="J43"/>
  <c r="I43"/>
  <c r="H43"/>
  <c r="G43"/>
  <c r="F43"/>
  <c r="E43"/>
  <c r="D43"/>
  <c r="C43"/>
  <c r="C42"/>
  <c r="B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L37"/>
  <c r="K37"/>
  <c r="J37"/>
  <c r="I37"/>
  <c r="H37"/>
  <c r="L36"/>
  <c r="K36"/>
  <c r="J36"/>
  <c r="I36"/>
  <c r="H36"/>
  <c r="G36"/>
  <c r="C36"/>
  <c r="B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B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B32"/>
  <c r="L31"/>
  <c r="K31"/>
  <c r="J31"/>
  <c r="I31"/>
  <c r="H31"/>
  <c r="G31"/>
  <c r="F31"/>
  <c r="E31"/>
  <c r="D31"/>
  <c r="C31"/>
  <c r="L30"/>
  <c r="K30"/>
  <c r="J30"/>
  <c r="I30"/>
  <c r="H30"/>
  <c r="G30"/>
  <c r="F30"/>
  <c r="E30"/>
  <c r="D30"/>
  <c r="C30"/>
  <c r="B30"/>
  <c r="L29"/>
  <c r="K29"/>
  <c r="J29"/>
  <c r="I29"/>
  <c r="H29"/>
  <c r="G29"/>
  <c r="F29"/>
  <c r="E29"/>
  <c r="D29"/>
  <c r="L28"/>
  <c r="K28"/>
  <c r="J28"/>
  <c r="I28"/>
  <c r="H28"/>
  <c r="G28"/>
  <c r="F28"/>
  <c r="E28"/>
  <c r="D28"/>
  <c r="C28"/>
  <c r="B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B22"/>
  <c r="F21"/>
  <c r="E21"/>
  <c r="D21"/>
  <c r="C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41"/>
  <c r="K52"/>
  <c r="J52"/>
  <c r="I52"/>
  <c r="H52"/>
  <c r="G52"/>
  <c r="F52"/>
  <c r="E52"/>
  <c r="D52"/>
  <c r="C52"/>
  <c r="B52"/>
  <c r="L51"/>
  <c r="K51"/>
  <c r="J51"/>
  <c r="I51"/>
  <c r="H51"/>
  <c r="G51"/>
  <c r="F51"/>
  <c r="E51"/>
  <c r="D51"/>
  <c r="C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L48"/>
  <c r="K48"/>
  <c r="J48"/>
  <c r="I48"/>
  <c r="H48"/>
  <c r="G48"/>
  <c r="F48"/>
  <c r="E48"/>
  <c r="D48"/>
  <c r="C48"/>
  <c r="B48"/>
  <c r="L47"/>
  <c r="K47"/>
  <c r="J47"/>
  <c r="I47"/>
  <c r="H47"/>
  <c r="G47"/>
  <c r="F47"/>
  <c r="E47"/>
  <c r="D47"/>
  <c r="C47"/>
  <c r="L46"/>
  <c r="K46"/>
  <c r="J46"/>
  <c r="I46"/>
  <c r="H46"/>
  <c r="G46"/>
  <c r="F46"/>
  <c r="E46"/>
  <c r="D46"/>
  <c r="C46"/>
  <c r="B46"/>
  <c r="L45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B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L37"/>
  <c r="K37"/>
  <c r="J37"/>
  <c r="I37"/>
  <c r="H37"/>
  <c r="G37"/>
  <c r="E37"/>
  <c r="D37"/>
  <c r="C37"/>
  <c r="L36"/>
  <c r="K36"/>
  <c r="J36"/>
  <c r="I36"/>
  <c r="H36"/>
  <c r="G36"/>
  <c r="F36"/>
  <c r="D36"/>
  <c r="C36"/>
  <c r="B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B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B32"/>
  <c r="L31"/>
  <c r="K31"/>
  <c r="J31"/>
  <c r="I31"/>
  <c r="H31"/>
  <c r="G31"/>
  <c r="F31"/>
  <c r="E31"/>
  <c r="D31"/>
  <c r="C31"/>
  <c r="L30"/>
  <c r="K30"/>
  <c r="J30"/>
  <c r="I30"/>
  <c r="H30"/>
  <c r="G30"/>
  <c r="F30"/>
  <c r="E30"/>
  <c r="D30"/>
  <c r="C30"/>
  <c r="B30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B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B22"/>
  <c r="G21"/>
  <c r="F21"/>
  <c r="E21"/>
  <c r="D21"/>
  <c r="C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40"/>
  <c r="K52"/>
  <c r="J52"/>
  <c r="I52"/>
  <c r="H52"/>
  <c r="G52"/>
  <c r="F52"/>
  <c r="E52"/>
  <c r="D52"/>
  <c r="C52"/>
  <c r="B52"/>
  <c r="L51"/>
  <c r="K51"/>
  <c r="J51"/>
  <c r="I51"/>
  <c r="H51"/>
  <c r="G51"/>
  <c r="F51"/>
  <c r="E51"/>
  <c r="D51"/>
  <c r="C51"/>
  <c r="B51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L48"/>
  <c r="K48"/>
  <c r="J48"/>
  <c r="I48"/>
  <c r="H48"/>
  <c r="G48"/>
  <c r="F48"/>
  <c r="E48"/>
  <c r="D48"/>
  <c r="C48"/>
  <c r="B48"/>
  <c r="L47"/>
  <c r="K47"/>
  <c r="J47"/>
  <c r="I47"/>
  <c r="H47"/>
  <c r="G47"/>
  <c r="F47"/>
  <c r="E47"/>
  <c r="D47"/>
  <c r="C47"/>
  <c r="E46"/>
  <c r="D46"/>
  <c r="C46"/>
  <c r="B46"/>
  <c r="L45"/>
  <c r="K45"/>
  <c r="J45"/>
  <c r="I45"/>
  <c r="H45"/>
  <c r="G45"/>
  <c r="F45"/>
  <c r="E45"/>
  <c r="D45"/>
  <c r="C45"/>
  <c r="B45"/>
  <c r="B44"/>
  <c r="L43"/>
  <c r="K43"/>
  <c r="J43"/>
  <c r="I43"/>
  <c r="H43"/>
  <c r="G43"/>
  <c r="F43"/>
  <c r="E43"/>
  <c r="D43"/>
  <c r="C43"/>
  <c r="B43"/>
  <c r="L42"/>
  <c r="K42"/>
  <c r="J42"/>
  <c r="I42"/>
  <c r="H42"/>
  <c r="G42"/>
  <c r="F42"/>
  <c r="E42"/>
  <c r="D42"/>
  <c r="C42"/>
  <c r="B42"/>
  <c r="L41"/>
  <c r="K41"/>
  <c r="J41"/>
  <c r="I41"/>
  <c r="H41"/>
  <c r="G41"/>
  <c r="F41"/>
  <c r="E41"/>
  <c r="D41"/>
  <c r="C41"/>
  <c r="B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B39"/>
  <c r="L38"/>
  <c r="K38"/>
  <c r="J38"/>
  <c r="I38"/>
  <c r="H38"/>
  <c r="G38"/>
  <c r="F38"/>
  <c r="E38"/>
  <c r="D38"/>
  <c r="C38"/>
  <c r="B38"/>
  <c r="L37"/>
  <c r="K37"/>
  <c r="J37"/>
  <c r="I37"/>
  <c r="H37"/>
  <c r="G37"/>
  <c r="F37"/>
  <c r="E37"/>
  <c r="D37"/>
  <c r="C37"/>
  <c r="B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L34"/>
  <c r="K34"/>
  <c r="J34"/>
  <c r="I34"/>
  <c r="H34"/>
  <c r="G34"/>
  <c r="F34"/>
  <c r="E34"/>
  <c r="D34"/>
  <c r="C34"/>
  <c r="B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B32"/>
  <c r="L31"/>
  <c r="K31"/>
  <c r="J31"/>
  <c r="I31"/>
  <c r="H31"/>
  <c r="G31"/>
  <c r="F31"/>
  <c r="E31"/>
  <c r="D31"/>
  <c r="C31"/>
  <c r="L30"/>
  <c r="K30"/>
  <c r="J30"/>
  <c r="I30"/>
  <c r="H30"/>
  <c r="G30"/>
  <c r="F30"/>
  <c r="E30"/>
  <c r="D30"/>
  <c r="C30"/>
  <c r="B30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B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B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39"/>
  <c r="K52"/>
  <c r="J52"/>
  <c r="I52"/>
  <c r="H52"/>
  <c r="G52"/>
  <c r="F52"/>
  <c r="E52"/>
  <c r="D52"/>
  <c r="C52"/>
  <c r="B52"/>
  <c r="L51"/>
  <c r="K51"/>
  <c r="J51"/>
  <c r="I51"/>
  <c r="H51"/>
  <c r="G51"/>
  <c r="F51"/>
  <c r="E51"/>
  <c r="D51"/>
  <c r="C51"/>
  <c r="B51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L48"/>
  <c r="K48"/>
  <c r="J48"/>
  <c r="I48"/>
  <c r="H48"/>
  <c r="G48"/>
  <c r="F48"/>
  <c r="E48"/>
  <c r="D48"/>
  <c r="C48"/>
  <c r="B48"/>
  <c r="L47"/>
  <c r="K47"/>
  <c r="J47"/>
  <c r="I47"/>
  <c r="H47"/>
  <c r="G47"/>
  <c r="F47"/>
  <c r="E47"/>
  <c r="D47"/>
  <c r="C47"/>
  <c r="B47"/>
  <c r="E46"/>
  <c r="D46"/>
  <c r="C46"/>
  <c r="B46"/>
  <c r="L45"/>
  <c r="K45"/>
  <c r="J45"/>
  <c r="I45"/>
  <c r="H45"/>
  <c r="G45"/>
  <c r="F45"/>
  <c r="E45"/>
  <c r="D45"/>
  <c r="C45"/>
  <c r="B45"/>
  <c r="B44"/>
  <c r="L43"/>
  <c r="K43"/>
  <c r="J43"/>
  <c r="I43"/>
  <c r="H43"/>
  <c r="G43"/>
  <c r="F43"/>
  <c r="E43"/>
  <c r="D43"/>
  <c r="C43"/>
  <c r="B43"/>
  <c r="C42"/>
  <c r="B42"/>
  <c r="L41"/>
  <c r="K41"/>
  <c r="J41"/>
  <c r="I41"/>
  <c r="H41"/>
  <c r="G41"/>
  <c r="F41"/>
  <c r="E41"/>
  <c r="D41"/>
  <c r="C41"/>
  <c r="B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B39"/>
  <c r="L38"/>
  <c r="K38"/>
  <c r="J38"/>
  <c r="I38"/>
  <c r="H38"/>
  <c r="G38"/>
  <c r="F38"/>
  <c r="E38"/>
  <c r="D38"/>
  <c r="C38"/>
  <c r="B38"/>
  <c r="L37"/>
  <c r="K37"/>
  <c r="J37"/>
  <c r="I37"/>
  <c r="H37"/>
  <c r="G37"/>
  <c r="F37"/>
  <c r="E37"/>
  <c r="D37"/>
  <c r="C37"/>
  <c r="B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B35"/>
  <c r="C34"/>
  <c r="B34"/>
  <c r="L33"/>
  <c r="K33"/>
  <c r="J33"/>
  <c r="I33"/>
  <c r="H33"/>
  <c r="G33"/>
  <c r="F33"/>
  <c r="E33"/>
  <c r="D33"/>
  <c r="C33"/>
  <c r="B33"/>
  <c r="L32"/>
  <c r="K32"/>
  <c r="J32"/>
  <c r="I32"/>
  <c r="H32"/>
  <c r="G32"/>
  <c r="F32"/>
  <c r="E32"/>
  <c r="D32"/>
  <c r="C32"/>
  <c r="B32"/>
  <c r="L31"/>
  <c r="K31"/>
  <c r="J31"/>
  <c r="I31"/>
  <c r="H31"/>
  <c r="G31"/>
  <c r="F31"/>
  <c r="E31"/>
  <c r="D31"/>
  <c r="C31"/>
  <c r="B31"/>
  <c r="L30"/>
  <c r="K30"/>
  <c r="J30"/>
  <c r="I30"/>
  <c r="H30"/>
  <c r="G30"/>
  <c r="F30"/>
  <c r="E30"/>
  <c r="D30"/>
  <c r="C30"/>
  <c r="B30"/>
  <c r="L29"/>
  <c r="K29"/>
  <c r="J29"/>
  <c r="I29"/>
  <c r="H29"/>
  <c r="G29"/>
  <c r="F29"/>
  <c r="E29"/>
  <c r="D29"/>
  <c r="C29"/>
  <c r="B29"/>
  <c r="L28"/>
  <c r="K28"/>
  <c r="J28"/>
  <c r="I28"/>
  <c r="H28"/>
  <c r="G28"/>
  <c r="F28"/>
  <c r="E28"/>
  <c r="D28"/>
  <c r="C28"/>
  <c r="B28"/>
  <c r="L27"/>
  <c r="K27"/>
  <c r="J27"/>
  <c r="I27"/>
  <c r="H27"/>
  <c r="G27"/>
  <c r="F27"/>
  <c r="E27"/>
  <c r="D27"/>
  <c r="C27"/>
  <c r="B27"/>
  <c r="L26"/>
  <c r="K26"/>
  <c r="J26"/>
  <c r="I26"/>
  <c r="H26"/>
  <c r="G26"/>
  <c r="F26"/>
  <c r="E26"/>
  <c r="D26"/>
  <c r="C26"/>
  <c r="B26"/>
  <c r="L25"/>
  <c r="K25"/>
  <c r="J25"/>
  <c r="I25"/>
  <c r="H25"/>
  <c r="G25"/>
  <c r="F25"/>
  <c r="E25"/>
  <c r="D25"/>
  <c r="C25"/>
  <c r="B25"/>
  <c r="L24"/>
  <c r="K24"/>
  <c r="J24"/>
  <c r="I24"/>
  <c r="H24"/>
  <c r="G24"/>
  <c r="F24"/>
  <c r="E24"/>
  <c r="D24"/>
  <c r="C24"/>
  <c r="B24"/>
  <c r="L23"/>
  <c r="K23"/>
  <c r="J23"/>
  <c r="I23"/>
  <c r="H23"/>
  <c r="G23"/>
  <c r="F23"/>
  <c r="E23"/>
  <c r="D23"/>
  <c r="C23"/>
  <c r="B23"/>
  <c r="L22"/>
  <c r="K22"/>
  <c r="J22"/>
  <c r="I22"/>
  <c r="H22"/>
  <c r="G22"/>
  <c r="F22"/>
  <c r="E22"/>
  <c r="D22"/>
  <c r="C22"/>
  <c r="B22"/>
  <c r="L21"/>
  <c r="K21"/>
  <c r="J21"/>
  <c r="I21"/>
  <c r="H21"/>
  <c r="G21"/>
  <c r="F21"/>
  <c r="E21"/>
  <c r="D21"/>
  <c r="C21"/>
  <c r="B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B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L52" i="138"/>
  <c r="K52"/>
  <c r="J52"/>
  <c r="I52"/>
  <c r="H52"/>
  <c r="G52"/>
  <c r="F52"/>
  <c r="E52"/>
  <c r="D52"/>
  <c r="C52"/>
  <c r="B52"/>
  <c r="B51"/>
  <c r="K50"/>
  <c r="J50"/>
  <c r="I50"/>
  <c r="H50"/>
  <c r="G50"/>
  <c r="F50"/>
  <c r="E50"/>
  <c r="D50"/>
  <c r="C50"/>
  <c r="B50"/>
  <c r="B48"/>
  <c r="L47"/>
  <c r="K47"/>
  <c r="I47"/>
  <c r="L46"/>
  <c r="B46"/>
  <c r="B44"/>
  <c r="B42"/>
  <c r="L40"/>
  <c r="K40"/>
  <c r="J40"/>
  <c r="I40"/>
  <c r="H40"/>
  <c r="G40"/>
  <c r="F40"/>
  <c r="E40"/>
  <c r="D40"/>
  <c r="C40"/>
  <c r="B40"/>
  <c r="L38"/>
  <c r="K38"/>
  <c r="J38"/>
  <c r="I38"/>
  <c r="H38"/>
  <c r="G38"/>
  <c r="F38"/>
  <c r="E38"/>
  <c r="D38"/>
  <c r="C38"/>
  <c r="B38"/>
  <c r="L37"/>
  <c r="K37"/>
  <c r="J37"/>
  <c r="I37"/>
  <c r="H37"/>
  <c r="J36"/>
  <c r="I36"/>
  <c r="H36"/>
  <c r="G36"/>
  <c r="F36"/>
  <c r="E36"/>
  <c r="D36"/>
  <c r="C36"/>
  <c r="B36"/>
  <c r="L35"/>
  <c r="K35"/>
  <c r="J35"/>
  <c r="I35"/>
  <c r="H35"/>
  <c r="G35"/>
  <c r="F35"/>
  <c r="B34"/>
  <c r="L32"/>
  <c r="K32"/>
  <c r="J32"/>
  <c r="I32"/>
  <c r="H32"/>
  <c r="G32"/>
  <c r="F32"/>
  <c r="E32"/>
  <c r="D32"/>
  <c r="C32"/>
  <c r="B32"/>
  <c r="L30"/>
  <c r="K30"/>
  <c r="J30"/>
  <c r="I30"/>
  <c r="H30"/>
  <c r="G30"/>
  <c r="F30"/>
  <c r="E30"/>
  <c r="D30"/>
  <c r="C30"/>
  <c r="B30"/>
  <c r="L28"/>
  <c r="K28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D25"/>
  <c r="C25"/>
  <c r="L24"/>
  <c r="K24"/>
  <c r="J24"/>
  <c r="B24"/>
  <c r="L23"/>
  <c r="K23"/>
  <c r="J23"/>
  <c r="I23"/>
  <c r="H23"/>
  <c r="G23"/>
  <c r="F23"/>
  <c r="E23"/>
  <c r="D23"/>
  <c r="C23"/>
  <c r="B22"/>
  <c r="G21"/>
  <c r="F21"/>
  <c r="E21"/>
  <c r="D21"/>
  <c r="C21"/>
  <c r="B20"/>
  <c r="B18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37"/>
  <c r="K52"/>
  <c r="J52"/>
  <c r="I52"/>
  <c r="C52"/>
  <c r="B52"/>
  <c r="C50"/>
  <c r="B50"/>
  <c r="B48"/>
  <c r="L47"/>
  <c r="K47"/>
  <c r="I47"/>
  <c r="B46"/>
  <c r="B44"/>
  <c r="B42"/>
  <c r="C40"/>
  <c r="B40"/>
  <c r="B38"/>
  <c r="L37"/>
  <c r="K37"/>
  <c r="J37"/>
  <c r="I37"/>
  <c r="H37"/>
  <c r="J36"/>
  <c r="I36"/>
  <c r="H36"/>
  <c r="G36"/>
  <c r="C36"/>
  <c r="B36"/>
  <c r="I35"/>
  <c r="H35"/>
  <c r="G35"/>
  <c r="F35"/>
  <c r="B34"/>
  <c r="C32"/>
  <c r="B32"/>
  <c r="C30"/>
  <c r="B30"/>
  <c r="L28"/>
  <c r="K28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D25"/>
  <c r="C25"/>
  <c r="L24"/>
  <c r="K24"/>
  <c r="J24"/>
  <c r="B24"/>
  <c r="B22"/>
  <c r="B20"/>
  <c r="B18"/>
  <c r="F17"/>
  <c r="E17"/>
  <c r="D17"/>
  <c r="C17"/>
  <c r="C16"/>
  <c r="D16" s="1"/>
  <c r="E16" s="1"/>
  <c r="F16" s="1"/>
  <c r="G16" s="1"/>
  <c r="H16" s="1"/>
  <c r="I16" s="1"/>
  <c r="J16" s="1"/>
  <c r="K16" s="1"/>
  <c r="L16" s="1"/>
  <c r="I52" i="136"/>
  <c r="H52"/>
  <c r="G52"/>
  <c r="F52"/>
  <c r="E52"/>
  <c r="D52"/>
  <c r="C52"/>
  <c r="B52"/>
  <c r="L50"/>
  <c r="K50"/>
  <c r="J50"/>
  <c r="I50"/>
  <c r="H50"/>
  <c r="G50"/>
  <c r="F50"/>
  <c r="E50"/>
  <c r="D50"/>
  <c r="C50"/>
  <c r="B50"/>
  <c r="B48"/>
  <c r="L47"/>
  <c r="K47"/>
  <c r="I47"/>
  <c r="B46"/>
  <c r="B44"/>
  <c r="B42"/>
  <c r="C40"/>
  <c r="B40"/>
  <c r="L38"/>
  <c r="K38"/>
  <c r="J38"/>
  <c r="I38"/>
  <c r="H38"/>
  <c r="G38"/>
  <c r="F38"/>
  <c r="B38"/>
  <c r="L37"/>
  <c r="K37"/>
  <c r="J37"/>
  <c r="I37"/>
  <c r="H37"/>
  <c r="J36"/>
  <c r="I36"/>
  <c r="H36"/>
  <c r="G36"/>
  <c r="F36"/>
  <c r="E36"/>
  <c r="D36"/>
  <c r="C36"/>
  <c r="B36"/>
  <c r="L35"/>
  <c r="K35"/>
  <c r="J35"/>
  <c r="I35"/>
  <c r="H35"/>
  <c r="G35"/>
  <c r="F35"/>
  <c r="B34"/>
  <c r="L32"/>
  <c r="K32"/>
  <c r="J32"/>
  <c r="I32"/>
  <c r="H32"/>
  <c r="G32"/>
  <c r="F32"/>
  <c r="E32"/>
  <c r="D32"/>
  <c r="C32"/>
  <c r="B32"/>
  <c r="L30"/>
  <c r="K30"/>
  <c r="J30"/>
  <c r="I30"/>
  <c r="H30"/>
  <c r="G30"/>
  <c r="F30"/>
  <c r="E30"/>
  <c r="D30"/>
  <c r="C30"/>
  <c r="B30"/>
  <c r="L28"/>
  <c r="K28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D25"/>
  <c r="C25"/>
  <c r="L24"/>
  <c r="K24"/>
  <c r="J24"/>
  <c r="B24"/>
  <c r="B22"/>
  <c r="B20"/>
  <c r="B18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I52" i="135"/>
  <c r="C52"/>
  <c r="B52"/>
  <c r="B50"/>
  <c r="B48"/>
  <c r="L47"/>
  <c r="K47"/>
  <c r="I47"/>
  <c r="B47"/>
  <c r="B46"/>
  <c r="B45"/>
  <c r="B44"/>
  <c r="B43"/>
  <c r="B42"/>
  <c r="B41"/>
  <c r="C40"/>
  <c r="B40"/>
  <c r="B38"/>
  <c r="L37"/>
  <c r="K37"/>
  <c r="J37"/>
  <c r="I37"/>
  <c r="H37"/>
  <c r="B36"/>
  <c r="I35"/>
  <c r="H35"/>
  <c r="G35"/>
  <c r="F35"/>
  <c r="B34"/>
  <c r="C32"/>
  <c r="B32"/>
  <c r="C30"/>
  <c r="B30"/>
  <c r="B28"/>
  <c r="B26"/>
  <c r="B24"/>
  <c r="B23"/>
  <c r="B22"/>
  <c r="B21"/>
  <c r="B20"/>
  <c r="B19"/>
  <c r="B18"/>
  <c r="B17"/>
  <c r="C16"/>
  <c r="D16" s="1"/>
  <c r="E16" s="1"/>
  <c r="F16" s="1"/>
  <c r="G16" s="1"/>
  <c r="H16" s="1"/>
  <c r="I16" s="1"/>
  <c r="J16" s="1"/>
  <c r="K16" s="1"/>
  <c r="L16" s="1"/>
  <c r="L52" i="134"/>
  <c r="K52"/>
  <c r="J52"/>
  <c r="I52"/>
  <c r="H52"/>
  <c r="G52"/>
  <c r="F52"/>
  <c r="E52"/>
  <c r="D52"/>
  <c r="C52"/>
  <c r="B52"/>
  <c r="D51"/>
  <c r="C51"/>
  <c r="L50"/>
  <c r="K50"/>
  <c r="J50"/>
  <c r="I50"/>
  <c r="H50"/>
  <c r="G50"/>
  <c r="F50"/>
  <c r="E50"/>
  <c r="D50"/>
  <c r="C50"/>
  <c r="B50"/>
  <c r="D49"/>
  <c r="C49"/>
  <c r="L48"/>
  <c r="K48"/>
  <c r="J48"/>
  <c r="I48"/>
  <c r="H48"/>
  <c r="G48"/>
  <c r="F48"/>
  <c r="E48"/>
  <c r="D48"/>
  <c r="C48"/>
  <c r="B48"/>
  <c r="D47"/>
  <c r="C47"/>
  <c r="L46"/>
  <c r="K46"/>
  <c r="J46"/>
  <c r="I46"/>
  <c r="H46"/>
  <c r="G46"/>
  <c r="F46"/>
  <c r="E46"/>
  <c r="D46"/>
  <c r="C46"/>
  <c r="B46"/>
  <c r="L45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B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D41"/>
  <c r="C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L37"/>
  <c r="K37"/>
  <c r="J37"/>
  <c r="I37"/>
  <c r="H37"/>
  <c r="E37"/>
  <c r="D37"/>
  <c r="C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E35"/>
  <c r="D35"/>
  <c r="C35"/>
  <c r="D34"/>
  <c r="C34"/>
  <c r="B34"/>
  <c r="D33"/>
  <c r="C33"/>
  <c r="L32"/>
  <c r="K32"/>
  <c r="J32"/>
  <c r="I32"/>
  <c r="H32"/>
  <c r="G32"/>
  <c r="F32"/>
  <c r="E32"/>
  <c r="D32"/>
  <c r="C32"/>
  <c r="B32"/>
  <c r="D31"/>
  <c r="C31"/>
  <c r="L30"/>
  <c r="K30"/>
  <c r="J30"/>
  <c r="I30"/>
  <c r="H30"/>
  <c r="G30"/>
  <c r="F30"/>
  <c r="E30"/>
  <c r="D30"/>
  <c r="C30"/>
  <c r="B30"/>
  <c r="D29"/>
  <c r="C29"/>
  <c r="L28"/>
  <c r="K28"/>
  <c r="J28"/>
  <c r="I28"/>
  <c r="H28"/>
  <c r="G28"/>
  <c r="F28"/>
  <c r="E28"/>
  <c r="D28"/>
  <c r="C28"/>
  <c r="B28"/>
  <c r="D27"/>
  <c r="C27"/>
  <c r="D26"/>
  <c r="C26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D23"/>
  <c r="C23"/>
  <c r="L22"/>
  <c r="K22"/>
  <c r="J22"/>
  <c r="I22"/>
  <c r="H22"/>
  <c r="G22"/>
  <c r="F22"/>
  <c r="E22"/>
  <c r="D22"/>
  <c r="C22"/>
  <c r="B22"/>
  <c r="I21"/>
  <c r="H21"/>
  <c r="G21"/>
  <c r="F21"/>
  <c r="E21"/>
  <c r="D21"/>
  <c r="C21"/>
  <c r="D20"/>
  <c r="C20"/>
  <c r="B20"/>
  <c r="L19"/>
  <c r="K19"/>
  <c r="J19"/>
  <c r="I19"/>
  <c r="H19"/>
  <c r="G19"/>
  <c r="F19"/>
  <c r="E19"/>
  <c r="D19"/>
  <c r="C19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33"/>
  <c r="K52"/>
  <c r="J52"/>
  <c r="I52"/>
  <c r="H52"/>
  <c r="G52"/>
  <c r="F52"/>
  <c r="E52"/>
  <c r="D52"/>
  <c r="C52"/>
  <c r="B52"/>
  <c r="D51"/>
  <c r="C51"/>
  <c r="C50"/>
  <c r="B50"/>
  <c r="D49"/>
  <c r="C49"/>
  <c r="C48"/>
  <c r="B48"/>
  <c r="D47"/>
  <c r="C47"/>
  <c r="L46"/>
  <c r="K46"/>
  <c r="J46"/>
  <c r="I46"/>
  <c r="H46"/>
  <c r="G46"/>
  <c r="F46"/>
  <c r="E46"/>
  <c r="D46"/>
  <c r="C46"/>
  <c r="B46"/>
  <c r="C45"/>
  <c r="L44"/>
  <c r="K44"/>
  <c r="J44"/>
  <c r="I44"/>
  <c r="H44"/>
  <c r="G44"/>
  <c r="F44"/>
  <c r="E44"/>
  <c r="D44"/>
  <c r="C44"/>
  <c r="B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D41"/>
  <c r="C41"/>
  <c r="L40"/>
  <c r="K40"/>
  <c r="J40"/>
  <c r="I40"/>
  <c r="H40"/>
  <c r="G40"/>
  <c r="F40"/>
  <c r="E40"/>
  <c r="D40"/>
  <c r="C40"/>
  <c r="B40"/>
  <c r="C39"/>
  <c r="L38"/>
  <c r="K38"/>
  <c r="J38"/>
  <c r="I38"/>
  <c r="H38"/>
  <c r="G38"/>
  <c r="F38"/>
  <c r="E38"/>
  <c r="D38"/>
  <c r="C38"/>
  <c r="B38"/>
  <c r="L37"/>
  <c r="K37"/>
  <c r="J37"/>
  <c r="I37"/>
  <c r="H37"/>
  <c r="E37"/>
  <c r="D37"/>
  <c r="C37"/>
  <c r="L36"/>
  <c r="K36"/>
  <c r="J36"/>
  <c r="I36"/>
  <c r="H36"/>
  <c r="G36"/>
  <c r="D36"/>
  <c r="C36"/>
  <c r="B36"/>
  <c r="L35"/>
  <c r="K35"/>
  <c r="J35"/>
  <c r="I35"/>
  <c r="H35"/>
  <c r="G35"/>
  <c r="F35"/>
  <c r="E35"/>
  <c r="D35"/>
  <c r="C35"/>
  <c r="B34"/>
  <c r="C33"/>
  <c r="B33"/>
  <c r="C32"/>
  <c r="B32"/>
  <c r="D31"/>
  <c r="C31"/>
  <c r="C30"/>
  <c r="B30"/>
  <c r="C29"/>
  <c r="L28"/>
  <c r="K28"/>
  <c r="J28"/>
  <c r="I28"/>
  <c r="H28"/>
  <c r="G28"/>
  <c r="F28"/>
  <c r="E28"/>
  <c r="D28"/>
  <c r="C28"/>
  <c r="B28"/>
  <c r="C27"/>
  <c r="B27"/>
  <c r="C26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C23"/>
  <c r="L22"/>
  <c r="K22"/>
  <c r="J22"/>
  <c r="I22"/>
  <c r="H22"/>
  <c r="G22"/>
  <c r="F22"/>
  <c r="E22"/>
  <c r="D22"/>
  <c r="C22"/>
  <c r="B22"/>
  <c r="H21"/>
  <c r="G21"/>
  <c r="F21"/>
  <c r="E21"/>
  <c r="D21"/>
  <c r="C21"/>
  <c r="C20"/>
  <c r="B20"/>
  <c r="L19"/>
  <c r="K19"/>
  <c r="J19"/>
  <c r="I19"/>
  <c r="H19"/>
  <c r="G19"/>
  <c r="F19"/>
  <c r="E19"/>
  <c r="D19"/>
  <c r="C19"/>
  <c r="B19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32"/>
  <c r="K52"/>
  <c r="J52"/>
  <c r="I52"/>
  <c r="H52"/>
  <c r="G52"/>
  <c r="F52"/>
  <c r="E52"/>
  <c r="D52"/>
  <c r="C52"/>
  <c r="B52"/>
  <c r="L51"/>
  <c r="K51"/>
  <c r="J51"/>
  <c r="I51"/>
  <c r="H51"/>
  <c r="G51"/>
  <c r="F51"/>
  <c r="E51"/>
  <c r="D51"/>
  <c r="C51"/>
  <c r="L50"/>
  <c r="K50"/>
  <c r="J50"/>
  <c r="I50"/>
  <c r="H50"/>
  <c r="G50"/>
  <c r="F50"/>
  <c r="E50"/>
  <c r="D50"/>
  <c r="C50"/>
  <c r="B50"/>
  <c r="L48"/>
  <c r="K48"/>
  <c r="J48"/>
  <c r="I48"/>
  <c r="H48"/>
  <c r="G48"/>
  <c r="F48"/>
  <c r="E48"/>
  <c r="D48"/>
  <c r="B48"/>
  <c r="L47"/>
  <c r="K47"/>
  <c r="J47"/>
  <c r="I47"/>
  <c r="H47"/>
  <c r="G47"/>
  <c r="F47"/>
  <c r="E47"/>
  <c r="D47"/>
  <c r="C47"/>
  <c r="L46"/>
  <c r="K46"/>
  <c r="J46"/>
  <c r="I46"/>
  <c r="H46"/>
  <c r="G46"/>
  <c r="F46"/>
  <c r="E46"/>
  <c r="D46"/>
  <c r="C46"/>
  <c r="B46"/>
  <c r="L45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B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L37"/>
  <c r="K37"/>
  <c r="J37"/>
  <c r="I37"/>
  <c r="H37"/>
  <c r="G37"/>
  <c r="F37"/>
  <c r="B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E35"/>
  <c r="D35"/>
  <c r="C35"/>
  <c r="B35"/>
  <c r="L34"/>
  <c r="K34"/>
  <c r="J34"/>
  <c r="B34"/>
  <c r="L33"/>
  <c r="K33"/>
  <c r="C33"/>
  <c r="B33"/>
  <c r="L32"/>
  <c r="K32"/>
  <c r="J32"/>
  <c r="C32"/>
  <c r="B32"/>
  <c r="L31"/>
  <c r="K31"/>
  <c r="J31"/>
  <c r="I31"/>
  <c r="H31"/>
  <c r="G31"/>
  <c r="F31"/>
  <c r="E31"/>
  <c r="D31"/>
  <c r="C31"/>
  <c r="B31"/>
  <c r="L30"/>
  <c r="K30"/>
  <c r="J30"/>
  <c r="I30"/>
  <c r="H30"/>
  <c r="G30"/>
  <c r="F30"/>
  <c r="E30"/>
  <c r="D30"/>
  <c r="C30"/>
  <c r="B30"/>
  <c r="L29"/>
  <c r="K29"/>
  <c r="J29"/>
  <c r="I29"/>
  <c r="H29"/>
  <c r="G29"/>
  <c r="F29"/>
  <c r="E29"/>
  <c r="D29"/>
  <c r="C29"/>
  <c r="B29"/>
  <c r="L28"/>
  <c r="K28"/>
  <c r="J28"/>
  <c r="I28"/>
  <c r="H28"/>
  <c r="G28"/>
  <c r="F28"/>
  <c r="E28"/>
  <c r="D28"/>
  <c r="C28"/>
  <c r="B28"/>
  <c r="L27"/>
  <c r="K27"/>
  <c r="J27"/>
  <c r="I27"/>
  <c r="H27"/>
  <c r="G27"/>
  <c r="F27"/>
  <c r="E27"/>
  <c r="D27"/>
  <c r="C27"/>
  <c r="B27"/>
  <c r="D26"/>
  <c r="C26"/>
  <c r="B26"/>
  <c r="L25"/>
  <c r="K25"/>
  <c r="J25"/>
  <c r="I25"/>
  <c r="H25"/>
  <c r="G25"/>
  <c r="F25"/>
  <c r="E25"/>
  <c r="D25"/>
  <c r="C25"/>
  <c r="B25"/>
  <c r="L24"/>
  <c r="K24"/>
  <c r="J24"/>
  <c r="I24"/>
  <c r="H24"/>
  <c r="G24"/>
  <c r="F24"/>
  <c r="B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B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31"/>
  <c r="K52"/>
  <c r="J52"/>
  <c r="I52"/>
  <c r="H52"/>
  <c r="G52"/>
  <c r="F52"/>
  <c r="E52"/>
  <c r="D52"/>
  <c r="C52"/>
  <c r="B52"/>
  <c r="B51"/>
  <c r="L50"/>
  <c r="K50"/>
  <c r="J50"/>
  <c r="I50"/>
  <c r="F50"/>
  <c r="E50"/>
  <c r="D50"/>
  <c r="C50"/>
  <c r="B50"/>
  <c r="B49"/>
  <c r="B48"/>
  <c r="L47"/>
  <c r="K47"/>
  <c r="J47"/>
  <c r="I47"/>
  <c r="H47"/>
  <c r="G47"/>
  <c r="F47"/>
  <c r="E47"/>
  <c r="D47"/>
  <c r="C47"/>
  <c r="B47"/>
  <c r="L46"/>
  <c r="K46"/>
  <c r="J46"/>
  <c r="I46"/>
  <c r="H46"/>
  <c r="G46"/>
  <c r="F46"/>
  <c r="E46"/>
  <c r="D46"/>
  <c r="C46"/>
  <c r="B46"/>
  <c r="B45"/>
  <c r="G44"/>
  <c r="F44"/>
  <c r="E44"/>
  <c r="D44"/>
  <c r="C44"/>
  <c r="B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C39"/>
  <c r="B39"/>
  <c r="L38"/>
  <c r="K38"/>
  <c r="J38"/>
  <c r="I38"/>
  <c r="H38"/>
  <c r="G38"/>
  <c r="F38"/>
  <c r="D38"/>
  <c r="C38"/>
  <c r="B38"/>
  <c r="L37"/>
  <c r="K37"/>
  <c r="J37"/>
  <c r="I37"/>
  <c r="H37"/>
  <c r="B37"/>
  <c r="L36"/>
  <c r="K36"/>
  <c r="J36"/>
  <c r="I36"/>
  <c r="H36"/>
  <c r="G36"/>
  <c r="F36"/>
  <c r="E36"/>
  <c r="C36"/>
  <c r="B36"/>
  <c r="L35"/>
  <c r="K35"/>
  <c r="J35"/>
  <c r="I35"/>
  <c r="H35"/>
  <c r="G35"/>
  <c r="F35"/>
  <c r="E35"/>
  <c r="D35"/>
  <c r="C35"/>
  <c r="B34"/>
  <c r="C33"/>
  <c r="B33"/>
  <c r="L32"/>
  <c r="K32"/>
  <c r="J32"/>
  <c r="I32"/>
  <c r="H32"/>
  <c r="G32"/>
  <c r="F32"/>
  <c r="E32"/>
  <c r="D32"/>
  <c r="C32"/>
  <c r="B32"/>
  <c r="B31"/>
  <c r="L30"/>
  <c r="K30"/>
  <c r="J30"/>
  <c r="I30"/>
  <c r="H30"/>
  <c r="G30"/>
  <c r="F30"/>
  <c r="E30"/>
  <c r="D30"/>
  <c r="C30"/>
  <c r="B30"/>
  <c r="B29"/>
  <c r="L28"/>
  <c r="K28"/>
  <c r="J28"/>
  <c r="I28"/>
  <c r="H28"/>
  <c r="G28"/>
  <c r="F28"/>
  <c r="E28"/>
  <c r="D28"/>
  <c r="C28"/>
  <c r="B28"/>
  <c r="B27"/>
  <c r="B26"/>
  <c r="L25"/>
  <c r="K25"/>
  <c r="J25"/>
  <c r="I25"/>
  <c r="H25"/>
  <c r="G25"/>
  <c r="F25"/>
  <c r="E25"/>
  <c r="D25"/>
  <c r="C25"/>
  <c r="B25"/>
  <c r="L24"/>
  <c r="K24"/>
  <c r="J24"/>
  <c r="B24"/>
  <c r="C22"/>
  <c r="B22"/>
  <c r="E21"/>
  <c r="C21"/>
  <c r="B21"/>
  <c r="B20"/>
  <c r="K19"/>
  <c r="J19"/>
  <c r="I19"/>
  <c r="H19"/>
  <c r="G19"/>
  <c r="F19"/>
  <c r="E19"/>
  <c r="D19"/>
  <c r="C19"/>
  <c r="B18"/>
  <c r="I17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C52" i="130"/>
  <c r="B52"/>
  <c r="B51"/>
  <c r="C50"/>
  <c r="B50"/>
  <c r="B48"/>
  <c r="L47"/>
  <c r="K47"/>
  <c r="J47"/>
  <c r="I47"/>
  <c r="H47"/>
  <c r="G47"/>
  <c r="F47"/>
  <c r="E47"/>
  <c r="D47"/>
  <c r="C47"/>
  <c r="C46"/>
  <c r="B46"/>
  <c r="B45"/>
  <c r="G44"/>
  <c r="F44"/>
  <c r="E44"/>
  <c r="D44"/>
  <c r="C44"/>
  <c r="B44"/>
  <c r="C43"/>
  <c r="B43"/>
  <c r="F42"/>
  <c r="E42"/>
  <c r="D42"/>
  <c r="C42"/>
  <c r="B42"/>
  <c r="B41"/>
  <c r="L40"/>
  <c r="K40"/>
  <c r="J40"/>
  <c r="I40"/>
  <c r="H40"/>
  <c r="G40"/>
  <c r="F40"/>
  <c r="E40"/>
  <c r="D40"/>
  <c r="C40"/>
  <c r="B40"/>
  <c r="C39"/>
  <c r="B38"/>
  <c r="L37"/>
  <c r="K37"/>
  <c r="J37"/>
  <c r="I37"/>
  <c r="H37"/>
  <c r="B37"/>
  <c r="L36"/>
  <c r="K36"/>
  <c r="J36"/>
  <c r="I36"/>
  <c r="H36"/>
  <c r="G36"/>
  <c r="C36"/>
  <c r="B36"/>
  <c r="L35"/>
  <c r="K35"/>
  <c r="J35"/>
  <c r="I35"/>
  <c r="H35"/>
  <c r="G35"/>
  <c r="F35"/>
  <c r="D35"/>
  <c r="C35"/>
  <c r="B35"/>
  <c r="B34"/>
  <c r="B33"/>
  <c r="C32"/>
  <c r="B32"/>
  <c r="C30"/>
  <c r="B30"/>
  <c r="B29"/>
  <c r="L28"/>
  <c r="K28"/>
  <c r="J28"/>
  <c r="I28"/>
  <c r="H28"/>
  <c r="G28"/>
  <c r="F28"/>
  <c r="E28"/>
  <c r="D28"/>
  <c r="C28"/>
  <c r="B28"/>
  <c r="B27"/>
  <c r="B26"/>
  <c r="L25"/>
  <c r="K25"/>
  <c r="J25"/>
  <c r="I25"/>
  <c r="H25"/>
  <c r="G25"/>
  <c r="F25"/>
  <c r="E25"/>
  <c r="D25"/>
  <c r="C25"/>
  <c r="B25"/>
  <c r="L24"/>
  <c r="K24"/>
  <c r="J24"/>
  <c r="B24"/>
  <c r="C22"/>
  <c r="B22"/>
  <c r="B21"/>
  <c r="B20"/>
  <c r="J19"/>
  <c r="I19"/>
  <c r="H19"/>
  <c r="G19"/>
  <c r="F19"/>
  <c r="E19"/>
  <c r="D19"/>
  <c r="C19"/>
  <c r="B19"/>
  <c r="B18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H52" i="129"/>
  <c r="G52"/>
  <c r="F52"/>
  <c r="E52"/>
  <c r="D52"/>
  <c r="C52"/>
  <c r="B52"/>
  <c r="C50"/>
  <c r="B50"/>
  <c r="D49"/>
  <c r="C49"/>
  <c r="B49"/>
  <c r="B48"/>
  <c r="L47"/>
  <c r="K47"/>
  <c r="J47"/>
  <c r="I47"/>
  <c r="H47"/>
  <c r="G47"/>
  <c r="F47"/>
  <c r="E47"/>
  <c r="D47"/>
  <c r="C47"/>
  <c r="B47"/>
  <c r="E46"/>
  <c r="D46"/>
  <c r="C46"/>
  <c r="B46"/>
  <c r="D44"/>
  <c r="C44"/>
  <c r="B44"/>
  <c r="C43"/>
  <c r="B43"/>
  <c r="L42"/>
  <c r="K42"/>
  <c r="J42"/>
  <c r="I42"/>
  <c r="H42"/>
  <c r="G42"/>
  <c r="F42"/>
  <c r="E42"/>
  <c r="D42"/>
  <c r="C42"/>
  <c r="B42"/>
  <c r="B41"/>
  <c r="L40"/>
  <c r="K40"/>
  <c r="J40"/>
  <c r="I40"/>
  <c r="H40"/>
  <c r="G40"/>
  <c r="F40"/>
  <c r="E40"/>
  <c r="D40"/>
  <c r="C40"/>
  <c r="B40"/>
  <c r="C39"/>
  <c r="L38"/>
  <c r="K38"/>
  <c r="J38"/>
  <c r="I38"/>
  <c r="H38"/>
  <c r="G38"/>
  <c r="F38"/>
  <c r="B38"/>
  <c r="L37"/>
  <c r="K37"/>
  <c r="J37"/>
  <c r="I37"/>
  <c r="H37"/>
  <c r="L36"/>
  <c r="K36"/>
  <c r="J36"/>
  <c r="I36"/>
  <c r="H36"/>
  <c r="G36"/>
  <c r="C36"/>
  <c r="B36"/>
  <c r="L35"/>
  <c r="K35"/>
  <c r="J35"/>
  <c r="I35"/>
  <c r="H35"/>
  <c r="G35"/>
  <c r="F35"/>
  <c r="D35"/>
  <c r="C35"/>
  <c r="L34"/>
  <c r="K34"/>
  <c r="J34"/>
  <c r="I34"/>
  <c r="H34"/>
  <c r="G34"/>
  <c r="F34"/>
  <c r="E34"/>
  <c r="C34"/>
  <c r="B34"/>
  <c r="B33"/>
  <c r="C32"/>
  <c r="B32"/>
  <c r="C30"/>
  <c r="B30"/>
  <c r="B29"/>
  <c r="L28"/>
  <c r="K28"/>
  <c r="J28"/>
  <c r="I28"/>
  <c r="H28"/>
  <c r="G28"/>
  <c r="F28"/>
  <c r="E28"/>
  <c r="D28"/>
  <c r="C28"/>
  <c r="B28"/>
  <c r="B27"/>
  <c r="D26"/>
  <c r="C26"/>
  <c r="B26"/>
  <c r="L25"/>
  <c r="K25"/>
  <c r="J25"/>
  <c r="I25"/>
  <c r="H25"/>
  <c r="G25"/>
  <c r="F25"/>
  <c r="E25"/>
  <c r="D25"/>
  <c r="C25"/>
  <c r="B25"/>
  <c r="L24"/>
  <c r="K24"/>
  <c r="J24"/>
  <c r="B24"/>
  <c r="L23"/>
  <c r="K23"/>
  <c r="J23"/>
  <c r="I23"/>
  <c r="H23"/>
  <c r="G23"/>
  <c r="F23"/>
  <c r="E23"/>
  <c r="D23"/>
  <c r="C23"/>
  <c r="C22"/>
  <c r="B22"/>
  <c r="B21"/>
  <c r="B20"/>
  <c r="L19"/>
  <c r="K19"/>
  <c r="J19"/>
  <c r="I19"/>
  <c r="H19"/>
  <c r="G19"/>
  <c r="F19"/>
  <c r="E19"/>
  <c r="D19"/>
  <c r="C19"/>
  <c r="B19"/>
  <c r="B18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L52" i="128"/>
  <c r="K52"/>
  <c r="J52"/>
  <c r="I52"/>
  <c r="H52"/>
  <c r="G52"/>
  <c r="F52"/>
  <c r="E52"/>
  <c r="D52"/>
  <c r="C52"/>
  <c r="B52"/>
  <c r="L50"/>
  <c r="K50"/>
  <c r="J50"/>
  <c r="I50"/>
  <c r="H50"/>
  <c r="G50"/>
  <c r="F50"/>
  <c r="E50"/>
  <c r="D50"/>
  <c r="C50"/>
  <c r="B50"/>
  <c r="B48"/>
  <c r="E46"/>
  <c r="D46"/>
  <c r="C46"/>
  <c r="B46"/>
  <c r="L45"/>
  <c r="K45"/>
  <c r="J45"/>
  <c r="I45"/>
  <c r="H45"/>
  <c r="G45"/>
  <c r="F45"/>
  <c r="E45"/>
  <c r="D45"/>
  <c r="C45"/>
  <c r="B45"/>
  <c r="B44"/>
  <c r="B43"/>
  <c r="L42"/>
  <c r="K42"/>
  <c r="J42"/>
  <c r="I42"/>
  <c r="H42"/>
  <c r="G42"/>
  <c r="F42"/>
  <c r="E42"/>
  <c r="D42"/>
  <c r="C42"/>
  <c r="B42"/>
  <c r="L41"/>
  <c r="K41"/>
  <c r="J41"/>
  <c r="I41"/>
  <c r="H41"/>
  <c r="G41"/>
  <c r="F41"/>
  <c r="E41"/>
  <c r="D41"/>
  <c r="C41"/>
  <c r="B41"/>
  <c r="L40"/>
  <c r="K40"/>
  <c r="J40"/>
  <c r="I40"/>
  <c r="H40"/>
  <c r="G40"/>
  <c r="F40"/>
  <c r="E40"/>
  <c r="D40"/>
  <c r="C40"/>
  <c r="B40"/>
  <c r="D39"/>
  <c r="C39"/>
  <c r="B39"/>
  <c r="L38"/>
  <c r="K38"/>
  <c r="J38"/>
  <c r="I38"/>
  <c r="H38"/>
  <c r="G38"/>
  <c r="F38"/>
  <c r="E38"/>
  <c r="D38"/>
  <c r="C38"/>
  <c r="B38"/>
  <c r="L37"/>
  <c r="K37"/>
  <c r="J37"/>
  <c r="I37"/>
  <c r="H37"/>
  <c r="L36"/>
  <c r="K36"/>
  <c r="J36"/>
  <c r="I36"/>
  <c r="H36"/>
  <c r="G36"/>
  <c r="C36"/>
  <c r="B36"/>
  <c r="K35"/>
  <c r="J35"/>
  <c r="I35"/>
  <c r="H35"/>
  <c r="G35"/>
  <c r="F35"/>
  <c r="B35"/>
  <c r="L34"/>
  <c r="K34"/>
  <c r="J34"/>
  <c r="I34"/>
  <c r="H34"/>
  <c r="G34"/>
  <c r="F34"/>
  <c r="E34"/>
  <c r="C34"/>
  <c r="B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B32"/>
  <c r="I30"/>
  <c r="H30"/>
  <c r="G30"/>
  <c r="F30"/>
  <c r="E30"/>
  <c r="D30"/>
  <c r="C30"/>
  <c r="B30"/>
  <c r="L29"/>
  <c r="K29"/>
  <c r="J29"/>
  <c r="I29"/>
  <c r="H29"/>
  <c r="G29"/>
  <c r="F29"/>
  <c r="E29"/>
  <c r="D29"/>
  <c r="C29"/>
  <c r="B29"/>
  <c r="L28"/>
  <c r="K28"/>
  <c r="J28"/>
  <c r="I28"/>
  <c r="H28"/>
  <c r="G28"/>
  <c r="F28"/>
  <c r="E28"/>
  <c r="D28"/>
  <c r="C28"/>
  <c r="B28"/>
  <c r="I27"/>
  <c r="H27"/>
  <c r="G27"/>
  <c r="F27"/>
  <c r="E27"/>
  <c r="D27"/>
  <c r="C27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I22"/>
  <c r="H22"/>
  <c r="G22"/>
  <c r="F22"/>
  <c r="E22"/>
  <c r="D22"/>
  <c r="C22"/>
  <c r="B22"/>
  <c r="F21"/>
  <c r="E21"/>
  <c r="D21"/>
  <c r="C21"/>
  <c r="B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B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L52" i="127"/>
  <c r="K52"/>
  <c r="J52"/>
  <c r="I52"/>
  <c r="H52"/>
  <c r="G52"/>
  <c r="F52"/>
  <c r="E52"/>
  <c r="D52"/>
  <c r="C52"/>
  <c r="B52"/>
  <c r="C50"/>
  <c r="B50"/>
  <c r="B49"/>
  <c r="B48"/>
  <c r="B47"/>
  <c r="C46"/>
  <c r="B46"/>
  <c r="C45"/>
  <c r="B45"/>
  <c r="B44"/>
  <c r="B43"/>
  <c r="C42"/>
  <c r="B42"/>
  <c r="C41"/>
  <c r="B41"/>
  <c r="L40"/>
  <c r="K40"/>
  <c r="J40"/>
  <c r="I40"/>
  <c r="H40"/>
  <c r="G40"/>
  <c r="F40"/>
  <c r="E40"/>
  <c r="D40"/>
  <c r="C40"/>
  <c r="B40"/>
  <c r="D39"/>
  <c r="C39"/>
  <c r="B39"/>
  <c r="C38"/>
  <c r="B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B35"/>
  <c r="L34"/>
  <c r="K34"/>
  <c r="J34"/>
  <c r="I34"/>
  <c r="H34"/>
  <c r="G34"/>
  <c r="F34"/>
  <c r="E34"/>
  <c r="C34"/>
  <c r="B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B32"/>
  <c r="C30"/>
  <c r="B30"/>
  <c r="L29"/>
  <c r="K29"/>
  <c r="J29"/>
  <c r="I29"/>
  <c r="H29"/>
  <c r="G29"/>
  <c r="F29"/>
  <c r="E29"/>
  <c r="D29"/>
  <c r="C29"/>
  <c r="B29"/>
  <c r="L28"/>
  <c r="K28"/>
  <c r="J28"/>
  <c r="I28"/>
  <c r="H28"/>
  <c r="G28"/>
  <c r="F28"/>
  <c r="E28"/>
  <c r="D28"/>
  <c r="C28"/>
  <c r="B28"/>
  <c r="K27"/>
  <c r="J27"/>
  <c r="I27"/>
  <c r="H27"/>
  <c r="G27"/>
  <c r="F27"/>
  <c r="E27"/>
  <c r="D27"/>
  <c r="C27"/>
  <c r="B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B24"/>
  <c r="L22"/>
  <c r="K22"/>
  <c r="J22"/>
  <c r="I22"/>
  <c r="H22"/>
  <c r="G22"/>
  <c r="F22"/>
  <c r="E22"/>
  <c r="D22"/>
  <c r="C22"/>
  <c r="B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26"/>
  <c r="K52"/>
  <c r="J52"/>
  <c r="I52"/>
  <c r="H52"/>
  <c r="G52"/>
  <c r="F52"/>
  <c r="E52"/>
  <c r="D52"/>
  <c r="C52"/>
  <c r="B52"/>
  <c r="I51"/>
  <c r="H51"/>
  <c r="G51"/>
  <c r="F51"/>
  <c r="E51"/>
  <c r="D51"/>
  <c r="C51"/>
  <c r="L50"/>
  <c r="K50"/>
  <c r="J50"/>
  <c r="B50"/>
  <c r="L49"/>
  <c r="K49"/>
  <c r="J49"/>
  <c r="I49"/>
  <c r="H49"/>
  <c r="G49"/>
  <c r="F49"/>
  <c r="E49"/>
  <c r="D49"/>
  <c r="C49"/>
  <c r="B49"/>
  <c r="L48"/>
  <c r="K48"/>
  <c r="J48"/>
  <c r="I48"/>
  <c r="H48"/>
  <c r="G48"/>
  <c r="F48"/>
  <c r="E48"/>
  <c r="D48"/>
  <c r="C48"/>
  <c r="B48"/>
  <c r="B47"/>
  <c r="L46"/>
  <c r="H46"/>
  <c r="G46"/>
  <c r="F46"/>
  <c r="E46"/>
  <c r="D46"/>
  <c r="C46"/>
  <c r="B46"/>
  <c r="K45"/>
  <c r="H45"/>
  <c r="C45"/>
  <c r="B45"/>
  <c r="G44"/>
  <c r="F44"/>
  <c r="E44"/>
  <c r="D44"/>
  <c r="C44"/>
  <c r="B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L39"/>
  <c r="K39"/>
  <c r="J39"/>
  <c r="H39"/>
  <c r="G39"/>
  <c r="D39"/>
  <c r="C39"/>
  <c r="B39"/>
  <c r="L38"/>
  <c r="K38"/>
  <c r="J38"/>
  <c r="I38"/>
  <c r="H38"/>
  <c r="G38"/>
  <c r="F38"/>
  <c r="E38"/>
  <c r="D38"/>
  <c r="C38"/>
  <c r="B38"/>
  <c r="L37"/>
  <c r="K37"/>
  <c r="J37"/>
  <c r="I37"/>
  <c r="H37"/>
  <c r="L36"/>
  <c r="K36"/>
  <c r="J36"/>
  <c r="I36"/>
  <c r="H36"/>
  <c r="G36"/>
  <c r="F36"/>
  <c r="E36"/>
  <c r="D36"/>
  <c r="C36"/>
  <c r="B36"/>
  <c r="L35"/>
  <c r="K35"/>
  <c r="J35"/>
  <c r="I35"/>
  <c r="H35"/>
  <c r="G35"/>
  <c r="F35"/>
  <c r="E35"/>
  <c r="D35"/>
  <c r="C35"/>
  <c r="B34"/>
  <c r="J33"/>
  <c r="I33"/>
  <c r="L32"/>
  <c r="K32"/>
  <c r="J32"/>
  <c r="I32"/>
  <c r="H32"/>
  <c r="G32"/>
  <c r="F32"/>
  <c r="E32"/>
  <c r="D32"/>
  <c r="C32"/>
  <c r="B32"/>
  <c r="C31"/>
  <c r="B31"/>
  <c r="L30"/>
  <c r="K30"/>
  <c r="J30"/>
  <c r="I30"/>
  <c r="H30"/>
  <c r="G30"/>
  <c r="F30"/>
  <c r="E30"/>
  <c r="D30"/>
  <c r="C30"/>
  <c r="B30"/>
  <c r="H29"/>
  <c r="C29"/>
  <c r="B29"/>
  <c r="K28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L24"/>
  <c r="K24"/>
  <c r="J24"/>
  <c r="I24"/>
  <c r="H24"/>
  <c r="G24"/>
  <c r="F24"/>
  <c r="E24"/>
  <c r="D24"/>
  <c r="C24"/>
  <c r="B24"/>
  <c r="F23"/>
  <c r="B23"/>
  <c r="L22"/>
  <c r="K22"/>
  <c r="J22"/>
  <c r="I22"/>
  <c r="H22"/>
  <c r="G22"/>
  <c r="F22"/>
  <c r="E22"/>
  <c r="D22"/>
  <c r="C22"/>
  <c r="B22"/>
  <c r="B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B19"/>
  <c r="B18"/>
  <c r="L17"/>
  <c r="K17"/>
  <c r="J17"/>
  <c r="I17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L52" i="125"/>
  <c r="K52"/>
  <c r="J52"/>
  <c r="I52"/>
  <c r="H52"/>
  <c r="G52"/>
  <c r="F52"/>
  <c r="E52"/>
  <c r="D52"/>
  <c r="C52"/>
  <c r="B52"/>
  <c r="B50"/>
  <c r="L49"/>
  <c r="K49"/>
  <c r="J49"/>
  <c r="I49"/>
  <c r="C49"/>
  <c r="B49"/>
  <c r="L48"/>
  <c r="K48"/>
  <c r="B48"/>
  <c r="B47"/>
  <c r="E46"/>
  <c r="D46"/>
  <c r="C46"/>
  <c r="B46"/>
  <c r="B44"/>
  <c r="B42"/>
  <c r="L40"/>
  <c r="K40"/>
  <c r="J40"/>
  <c r="I40"/>
  <c r="H40"/>
  <c r="G40"/>
  <c r="F40"/>
  <c r="E40"/>
  <c r="D40"/>
  <c r="C40"/>
  <c r="B40"/>
  <c r="L38"/>
  <c r="K38"/>
  <c r="J38"/>
  <c r="I38"/>
  <c r="G38"/>
  <c r="F38"/>
  <c r="B38"/>
  <c r="L37"/>
  <c r="K37"/>
  <c r="J37"/>
  <c r="I37"/>
  <c r="H37"/>
  <c r="B37"/>
  <c r="L36"/>
  <c r="K36"/>
  <c r="J36"/>
  <c r="I36"/>
  <c r="H36"/>
  <c r="G36"/>
  <c r="C36"/>
  <c r="B36"/>
  <c r="L35"/>
  <c r="K35"/>
  <c r="J35"/>
  <c r="I35"/>
  <c r="H35"/>
  <c r="G35"/>
  <c r="F35"/>
  <c r="B35"/>
  <c r="B34"/>
  <c r="B33"/>
  <c r="B32"/>
  <c r="B31"/>
  <c r="C30"/>
  <c r="B30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L24"/>
  <c r="K24"/>
  <c r="J24"/>
  <c r="B24"/>
  <c r="B23"/>
  <c r="L22"/>
  <c r="K22"/>
  <c r="J22"/>
  <c r="I22"/>
  <c r="H22"/>
  <c r="G22"/>
  <c r="F22"/>
  <c r="E22"/>
  <c r="D22"/>
  <c r="C22"/>
  <c r="B22"/>
  <c r="B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B19"/>
  <c r="B18"/>
  <c r="L17"/>
  <c r="K17"/>
  <c r="J17"/>
  <c r="I17"/>
  <c r="H17"/>
  <c r="G17"/>
  <c r="F17"/>
  <c r="E17"/>
  <c r="D17"/>
  <c r="C17"/>
  <c r="B17"/>
  <c r="C16"/>
  <c r="D16" s="1"/>
  <c r="E16" s="1"/>
  <c r="F16" s="1"/>
  <c r="G16" s="1"/>
  <c r="H16" s="1"/>
  <c r="I16" s="1"/>
  <c r="J16" s="1"/>
  <c r="K16" s="1"/>
  <c r="L16" s="1"/>
  <c r="L52" i="124"/>
  <c r="K52"/>
  <c r="J52"/>
  <c r="I52"/>
  <c r="C52"/>
  <c r="B52"/>
  <c r="B51"/>
  <c r="C50"/>
  <c r="B50"/>
  <c r="J49"/>
  <c r="I49"/>
  <c r="H49"/>
  <c r="G49"/>
  <c r="F49"/>
  <c r="E49"/>
  <c r="D49"/>
  <c r="C49"/>
  <c r="B48"/>
  <c r="C46"/>
  <c r="B46"/>
  <c r="B45"/>
  <c r="B44"/>
  <c r="B43"/>
  <c r="B42"/>
  <c r="B41"/>
  <c r="C40"/>
  <c r="B40"/>
  <c r="B38"/>
  <c r="L37"/>
  <c r="K37"/>
  <c r="J37"/>
  <c r="I37"/>
  <c r="H37"/>
  <c r="B37"/>
  <c r="L36"/>
  <c r="K36"/>
  <c r="J36"/>
  <c r="I36"/>
  <c r="H36"/>
  <c r="G36"/>
  <c r="C36"/>
  <c r="B36"/>
  <c r="L35"/>
  <c r="K35"/>
  <c r="J35"/>
  <c r="I35"/>
  <c r="H35"/>
  <c r="G35"/>
  <c r="F35"/>
  <c r="B35"/>
  <c r="B34"/>
  <c r="B33"/>
  <c r="B32"/>
  <c r="B31"/>
  <c r="C30"/>
  <c r="B30"/>
  <c r="L28"/>
  <c r="K28"/>
  <c r="J28"/>
  <c r="I28"/>
  <c r="H28"/>
  <c r="G28"/>
  <c r="F28"/>
  <c r="E28"/>
  <c r="D28"/>
  <c r="C28"/>
  <c r="B28"/>
  <c r="B26"/>
  <c r="L25"/>
  <c r="K25"/>
  <c r="J25"/>
  <c r="I25"/>
  <c r="H25"/>
  <c r="G25"/>
  <c r="F25"/>
  <c r="E25"/>
  <c r="D25"/>
  <c r="C25"/>
  <c r="L24"/>
  <c r="K24"/>
  <c r="J24"/>
  <c r="B24"/>
  <c r="B23"/>
  <c r="L22"/>
  <c r="K22"/>
  <c r="J22"/>
  <c r="I22"/>
  <c r="H22"/>
  <c r="G22"/>
  <c r="F22"/>
  <c r="E22"/>
  <c r="D22"/>
  <c r="C22"/>
  <c r="B22"/>
  <c r="F21"/>
  <c r="E21"/>
  <c r="D21"/>
  <c r="C21"/>
  <c r="B21"/>
  <c r="B20"/>
  <c r="L19"/>
  <c r="K19"/>
  <c r="J19"/>
  <c r="I19"/>
  <c r="H19"/>
  <c r="G19"/>
  <c r="F19"/>
  <c r="E19"/>
  <c r="D19"/>
  <c r="C19"/>
  <c r="B19"/>
  <c r="C18"/>
  <c r="B18"/>
  <c r="L17"/>
  <c r="K17"/>
  <c r="J17"/>
  <c r="I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23"/>
  <c r="K52"/>
  <c r="J52"/>
  <c r="I52"/>
  <c r="C52"/>
  <c r="B52"/>
  <c r="C50"/>
  <c r="B50"/>
  <c r="B49"/>
  <c r="B48"/>
  <c r="B47"/>
  <c r="C46"/>
  <c r="B46"/>
  <c r="B44"/>
  <c r="J42"/>
  <c r="I42"/>
  <c r="H42"/>
  <c r="G42"/>
  <c r="F42"/>
  <c r="E42"/>
  <c r="D42"/>
  <c r="C42"/>
  <c r="B42"/>
  <c r="L40"/>
  <c r="K40"/>
  <c r="J40"/>
  <c r="I40"/>
  <c r="H40"/>
  <c r="G40"/>
  <c r="F40"/>
  <c r="E40"/>
  <c r="D40"/>
  <c r="C40"/>
  <c r="B40"/>
  <c r="C39"/>
  <c r="B39"/>
  <c r="C38"/>
  <c r="B38"/>
  <c r="L37"/>
  <c r="K37"/>
  <c r="J37"/>
  <c r="I37"/>
  <c r="H37"/>
  <c r="B37"/>
  <c r="L36"/>
  <c r="K36"/>
  <c r="J36"/>
  <c r="I36"/>
  <c r="H36"/>
  <c r="G36"/>
  <c r="C36"/>
  <c r="B36"/>
  <c r="L35"/>
  <c r="K35"/>
  <c r="J35"/>
  <c r="I35"/>
  <c r="H35"/>
  <c r="G35"/>
  <c r="F35"/>
  <c r="B35"/>
  <c r="B34"/>
  <c r="B33"/>
  <c r="C32"/>
  <c r="B32"/>
  <c r="C30"/>
  <c r="B30"/>
  <c r="B29"/>
  <c r="L28"/>
  <c r="K28"/>
  <c r="J28"/>
  <c r="I28"/>
  <c r="H28"/>
  <c r="G28"/>
  <c r="F28"/>
  <c r="E28"/>
  <c r="D28"/>
  <c r="C28"/>
  <c r="B28"/>
  <c r="B27"/>
  <c r="B26"/>
  <c r="B25"/>
  <c r="L24"/>
  <c r="K24"/>
  <c r="J24"/>
  <c r="B24"/>
  <c r="C22"/>
  <c r="B22"/>
  <c r="F21"/>
  <c r="E21"/>
  <c r="D21"/>
  <c r="C21"/>
  <c r="B21"/>
  <c r="B20"/>
  <c r="L19"/>
  <c r="K19"/>
  <c r="J19"/>
  <c r="I19"/>
  <c r="H19"/>
  <c r="G19"/>
  <c r="F19"/>
  <c r="E19"/>
  <c r="D19"/>
  <c r="C19"/>
  <c r="B19"/>
  <c r="B18"/>
  <c r="L17"/>
  <c r="K17"/>
  <c r="J17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L52" i="122"/>
  <c r="K52"/>
  <c r="J52"/>
  <c r="I52"/>
  <c r="D52"/>
  <c r="C52"/>
  <c r="B52"/>
  <c r="B51"/>
  <c r="C50"/>
  <c r="B50"/>
  <c r="B48"/>
  <c r="L47"/>
  <c r="K47"/>
  <c r="C46"/>
  <c r="B46"/>
  <c r="B45"/>
  <c r="B44"/>
  <c r="B43"/>
  <c r="C42"/>
  <c r="B42"/>
  <c r="L40"/>
  <c r="K40"/>
  <c r="J40"/>
  <c r="I40"/>
  <c r="H40"/>
  <c r="G40"/>
  <c r="F40"/>
  <c r="E40"/>
  <c r="D40"/>
  <c r="C40"/>
  <c r="B40"/>
  <c r="B38"/>
  <c r="L37"/>
  <c r="K37"/>
  <c r="J37"/>
  <c r="I37"/>
  <c r="H37"/>
  <c r="B37"/>
  <c r="L36"/>
  <c r="K36"/>
  <c r="J36"/>
  <c r="I36"/>
  <c r="H36"/>
  <c r="G36"/>
  <c r="C36"/>
  <c r="B36"/>
  <c r="K35"/>
  <c r="J35"/>
  <c r="I35"/>
  <c r="H35"/>
  <c r="G35"/>
  <c r="F35"/>
  <c r="B34"/>
  <c r="C32"/>
  <c r="B32"/>
  <c r="B31"/>
  <c r="C30"/>
  <c r="B30"/>
  <c r="L28"/>
  <c r="K28"/>
  <c r="J28"/>
  <c r="I28"/>
  <c r="H28"/>
  <c r="G28"/>
  <c r="F28"/>
  <c r="E28"/>
  <c r="D28"/>
  <c r="C28"/>
  <c r="B28"/>
  <c r="B26"/>
  <c r="L24"/>
  <c r="K24"/>
  <c r="J24"/>
  <c r="B24"/>
  <c r="B23"/>
  <c r="C22"/>
  <c r="B22"/>
  <c r="B20"/>
  <c r="L19"/>
  <c r="K19"/>
  <c r="J19"/>
  <c r="I19"/>
  <c r="H19"/>
  <c r="G19"/>
  <c r="F19"/>
  <c r="E19"/>
  <c r="D19"/>
  <c r="C19"/>
  <c r="B18"/>
  <c r="L17"/>
  <c r="K17"/>
  <c r="J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C52" i="121"/>
  <c r="B52"/>
  <c r="B50"/>
  <c r="B48"/>
  <c r="E46"/>
  <c r="C46"/>
  <c r="B46"/>
  <c r="B44"/>
  <c r="B42"/>
  <c r="L40"/>
  <c r="K40"/>
  <c r="J40"/>
  <c r="I40"/>
  <c r="H40"/>
  <c r="G40"/>
  <c r="F40"/>
  <c r="E40"/>
  <c r="D40"/>
  <c r="C40"/>
  <c r="B40"/>
  <c r="L38"/>
  <c r="K38"/>
  <c r="B38"/>
  <c r="L37"/>
  <c r="K37"/>
  <c r="J37"/>
  <c r="I37"/>
  <c r="H37"/>
  <c r="B37"/>
  <c r="L36"/>
  <c r="K36"/>
  <c r="J36"/>
  <c r="I36"/>
  <c r="H36"/>
  <c r="G36"/>
  <c r="C36"/>
  <c r="B36"/>
  <c r="L35"/>
  <c r="K35"/>
  <c r="J35"/>
  <c r="I35"/>
  <c r="H35"/>
  <c r="G35"/>
  <c r="F35"/>
  <c r="B35"/>
  <c r="B34"/>
  <c r="B33"/>
  <c r="B32"/>
  <c r="B31"/>
  <c r="C30"/>
  <c r="B30"/>
  <c r="K28"/>
  <c r="J28"/>
  <c r="I28"/>
  <c r="H28"/>
  <c r="G28"/>
  <c r="F28"/>
  <c r="E28"/>
  <c r="D28"/>
  <c r="C28"/>
  <c r="B28"/>
  <c r="B27"/>
  <c r="B26"/>
  <c r="B25"/>
  <c r="L24"/>
  <c r="K24"/>
  <c r="J24"/>
  <c r="B24"/>
  <c r="C22"/>
  <c r="B22"/>
  <c r="B21"/>
  <c r="B20"/>
  <c r="K19"/>
  <c r="J19"/>
  <c r="I19"/>
  <c r="H19"/>
  <c r="G19"/>
  <c r="F19"/>
  <c r="E19"/>
  <c r="D19"/>
  <c r="C19"/>
  <c r="B18"/>
  <c r="H17"/>
  <c r="G17"/>
  <c r="F17"/>
  <c r="E17"/>
  <c r="D17"/>
  <c r="C17"/>
  <c r="C16"/>
  <c r="D16" s="1"/>
  <c r="E16" s="1"/>
  <c r="F16" s="1"/>
  <c r="G16" s="1"/>
  <c r="H16" s="1"/>
  <c r="I16" s="1"/>
  <c r="J16" s="1"/>
  <c r="K16" s="1"/>
  <c r="L16" s="1"/>
  <c r="C52" i="120"/>
  <c r="B52"/>
  <c r="B50"/>
  <c r="B48"/>
  <c r="B46"/>
  <c r="B44"/>
  <c r="B42"/>
  <c r="C40"/>
  <c r="B40"/>
  <c r="B39"/>
  <c r="B38"/>
  <c r="L37"/>
  <c r="K37"/>
  <c r="J37"/>
  <c r="I37"/>
  <c r="H37"/>
  <c r="B36"/>
  <c r="K35"/>
  <c r="J35"/>
  <c r="I35"/>
  <c r="H35"/>
  <c r="G35"/>
  <c r="F35"/>
  <c r="B35"/>
  <c r="B34"/>
  <c r="B33"/>
  <c r="B32"/>
  <c r="B31"/>
  <c r="C30"/>
  <c r="B30"/>
  <c r="B28"/>
  <c r="B26"/>
  <c r="B24"/>
  <c r="B23"/>
  <c r="B22"/>
  <c r="B21"/>
  <c r="B20"/>
  <c r="B19"/>
  <c r="B18"/>
  <c r="C16"/>
  <c r="D16" s="1"/>
  <c r="E16" s="1"/>
  <c r="F16" s="1"/>
  <c r="G16" s="1"/>
  <c r="H16" s="1"/>
  <c r="I16" s="1"/>
  <c r="J16" s="1"/>
  <c r="K16" s="1"/>
  <c r="L16" s="1"/>
  <c r="C30" i="119"/>
  <c r="D293" i="189" s="1"/>
  <c r="O293" s="1"/>
  <c r="F35" i="119"/>
  <c r="G298" i="189" s="1"/>
  <c r="R298" s="1"/>
  <c r="G35" i="119"/>
  <c r="H298" i="189" s="1"/>
  <c r="S298" s="1"/>
  <c r="H35" i="119"/>
  <c r="I298" i="189" s="1"/>
  <c r="T298" s="1"/>
  <c r="I35" i="119"/>
  <c r="J298" i="189" s="1"/>
  <c r="U298" s="1"/>
  <c r="H37" i="119"/>
  <c r="I300" i="189" s="1"/>
  <c r="T300" s="1"/>
  <c r="I37" i="119"/>
  <c r="J300" i="189" s="1"/>
  <c r="U300" s="1"/>
  <c r="J37" i="119"/>
  <c r="K300" i="189" s="1"/>
  <c r="V300" s="1"/>
  <c r="K37" i="119"/>
  <c r="L300" i="189" s="1"/>
  <c r="W300" s="1"/>
  <c r="L37" i="119"/>
  <c r="M300" i="189" s="1"/>
  <c r="X300" s="1"/>
  <c r="C40" i="119"/>
  <c r="D303" i="189" s="1"/>
  <c r="O303" s="1"/>
  <c r="C52" i="119"/>
  <c r="D315" i="189" s="1"/>
  <c r="O315" s="1"/>
  <c r="B18" i="119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17"/>
  <c r="C16"/>
  <c r="D16" i="118"/>
  <c r="Q16" s="1"/>
  <c r="R16" s="1"/>
  <c r="S16" s="1"/>
  <c r="T16" s="1"/>
  <c r="U16" s="1"/>
  <c r="V16" s="1"/>
  <c r="W16" s="1"/>
  <c r="X16" s="1"/>
  <c r="Y16" s="1"/>
  <c r="Z16" s="1"/>
  <c r="B45" i="117"/>
  <c r="B44"/>
  <c r="B43"/>
  <c r="B42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B39"/>
  <c r="L38"/>
  <c r="K38"/>
  <c r="J38"/>
  <c r="I38"/>
  <c r="H38"/>
  <c r="G38"/>
  <c r="F38"/>
  <c r="E38"/>
  <c r="D38"/>
  <c r="C38"/>
  <c r="B38"/>
  <c r="B36"/>
  <c r="B35"/>
  <c r="B34"/>
  <c r="B33"/>
  <c r="B31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45" i="116"/>
  <c r="B43"/>
  <c r="B42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B39"/>
  <c r="L38"/>
  <c r="K38"/>
  <c r="J38"/>
  <c r="I38"/>
  <c r="H38"/>
  <c r="G38"/>
  <c r="F38"/>
  <c r="E38"/>
  <c r="D38"/>
  <c r="C38"/>
  <c r="B38"/>
  <c r="B36"/>
  <c r="B35"/>
  <c r="B34"/>
  <c r="B33"/>
  <c r="B31"/>
  <c r="B30"/>
  <c r="B29"/>
  <c r="B28"/>
  <c r="B27"/>
  <c r="B26"/>
  <c r="B24"/>
  <c r="B23"/>
  <c r="B22"/>
  <c r="B21"/>
  <c r="B20"/>
  <c r="B19"/>
  <c r="C16"/>
  <c r="O16" s="1"/>
  <c r="P16" s="1"/>
  <c r="Q16" s="1"/>
  <c r="R16" s="1"/>
  <c r="S16" s="1"/>
  <c r="T16" s="1"/>
  <c r="U16" s="1"/>
  <c r="V16" s="1"/>
  <c r="W16" s="1"/>
  <c r="X16" s="1"/>
  <c r="B45" i="115"/>
  <c r="B44"/>
  <c r="B43"/>
  <c r="B42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B39"/>
  <c r="L38"/>
  <c r="K38"/>
  <c r="J38"/>
  <c r="I38"/>
  <c r="H38"/>
  <c r="G38"/>
  <c r="F38"/>
  <c r="E38"/>
  <c r="D38"/>
  <c r="C38"/>
  <c r="B38"/>
  <c r="B36"/>
  <c r="B35"/>
  <c r="B34"/>
  <c r="B33"/>
  <c r="B31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45" i="114"/>
  <c r="B43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B35"/>
  <c r="B33"/>
  <c r="B30"/>
  <c r="B28"/>
  <c r="B26"/>
  <c r="B23"/>
  <c r="B21"/>
  <c r="B19"/>
  <c r="C16"/>
  <c r="O16" s="1"/>
  <c r="P16" s="1"/>
  <c r="Q16" s="1"/>
  <c r="R16" s="1"/>
  <c r="S16" s="1"/>
  <c r="T16" s="1"/>
  <c r="U16" s="1"/>
  <c r="V16" s="1"/>
  <c r="W16" s="1"/>
  <c r="X16" s="1"/>
  <c r="B45" i="113"/>
  <c r="B44"/>
  <c r="B43"/>
  <c r="B42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B39"/>
  <c r="L38"/>
  <c r="K38"/>
  <c r="J38"/>
  <c r="I38"/>
  <c r="H38"/>
  <c r="G38"/>
  <c r="F38"/>
  <c r="E38"/>
  <c r="D38"/>
  <c r="C38"/>
  <c r="B38"/>
  <c r="B36"/>
  <c r="B35"/>
  <c r="B34"/>
  <c r="B33"/>
  <c r="B31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45" i="112"/>
  <c r="B43"/>
  <c r="L40"/>
  <c r="K40"/>
  <c r="J40"/>
  <c r="I40"/>
  <c r="H40"/>
  <c r="G40"/>
  <c r="F40"/>
  <c r="E40"/>
  <c r="D40"/>
  <c r="C40"/>
  <c r="B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B38"/>
  <c r="B35"/>
  <c r="B33"/>
  <c r="B30"/>
  <c r="B28"/>
  <c r="B26"/>
  <c r="B23"/>
  <c r="B21"/>
  <c r="B19"/>
  <c r="C16"/>
  <c r="O16" s="1"/>
  <c r="P16" s="1"/>
  <c r="Q16" s="1"/>
  <c r="R16" s="1"/>
  <c r="S16" s="1"/>
  <c r="T16" s="1"/>
  <c r="U16" s="1"/>
  <c r="V16" s="1"/>
  <c r="W16" s="1"/>
  <c r="X16" s="1"/>
  <c r="C39" i="111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D38"/>
  <c r="E38"/>
  <c r="F38"/>
  <c r="G38"/>
  <c r="H38"/>
  <c r="I38"/>
  <c r="J38"/>
  <c r="K38"/>
  <c r="L38"/>
  <c r="L44" s="1"/>
  <c r="C38"/>
  <c r="C44" s="1"/>
  <c r="B19"/>
  <c r="B20"/>
  <c r="B21"/>
  <c r="B22"/>
  <c r="B23"/>
  <c r="B24"/>
  <c r="B26"/>
  <c r="B27"/>
  <c r="B28"/>
  <c r="B29"/>
  <c r="B30"/>
  <c r="B31"/>
  <c r="B33"/>
  <c r="B34"/>
  <c r="B35"/>
  <c r="B36"/>
  <c r="B38"/>
  <c r="B39"/>
  <c r="B40"/>
  <c r="B42"/>
  <c r="B43"/>
  <c r="B44"/>
  <c r="B45"/>
  <c r="L45" i="99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1"/>
  <c r="K31"/>
  <c r="J31"/>
  <c r="I31"/>
  <c r="H31"/>
  <c r="G31"/>
  <c r="F31"/>
  <c r="E31"/>
  <c r="D31"/>
  <c r="C31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6"/>
  <c r="K16"/>
  <c r="J16"/>
  <c r="I16"/>
  <c r="H16"/>
  <c r="G16"/>
  <c r="F16"/>
  <c r="E16"/>
  <c r="D16"/>
  <c r="C16"/>
  <c r="L45" i="98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1"/>
  <c r="K31"/>
  <c r="J31"/>
  <c r="I31"/>
  <c r="H31"/>
  <c r="G31"/>
  <c r="F31"/>
  <c r="E31"/>
  <c r="D31"/>
  <c r="C31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6"/>
  <c r="K16"/>
  <c r="J16"/>
  <c r="I16"/>
  <c r="H16"/>
  <c r="G16"/>
  <c r="F16"/>
  <c r="E16"/>
  <c r="D16"/>
  <c r="C16"/>
  <c r="L45" i="97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1"/>
  <c r="K31"/>
  <c r="J31"/>
  <c r="I31"/>
  <c r="H31"/>
  <c r="G31"/>
  <c r="F31"/>
  <c r="E31"/>
  <c r="D31"/>
  <c r="C31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6"/>
  <c r="K16"/>
  <c r="J16"/>
  <c r="I16"/>
  <c r="H16"/>
  <c r="G16"/>
  <c r="F16"/>
  <c r="E16"/>
  <c r="D16"/>
  <c r="C16"/>
  <c r="L45" i="96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16"/>
  <c r="K16"/>
  <c r="J16"/>
  <c r="I16"/>
  <c r="H16"/>
  <c r="G16"/>
  <c r="F16"/>
  <c r="E16"/>
  <c r="D16"/>
  <c r="C16"/>
  <c r="L45" i="95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1"/>
  <c r="K31"/>
  <c r="J31"/>
  <c r="I31"/>
  <c r="H31"/>
  <c r="G31"/>
  <c r="F31"/>
  <c r="E31"/>
  <c r="D31"/>
  <c r="C31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6"/>
  <c r="K16"/>
  <c r="J16"/>
  <c r="I16"/>
  <c r="H16"/>
  <c r="G16"/>
  <c r="F16"/>
  <c r="E16"/>
  <c r="D16"/>
  <c r="C16"/>
  <c r="L16" i="94"/>
  <c r="K16"/>
  <c r="J16"/>
  <c r="I16"/>
  <c r="H16"/>
  <c r="G16"/>
  <c r="F16"/>
  <c r="E16"/>
  <c r="D16"/>
  <c r="C16"/>
  <c r="L45" i="93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1"/>
  <c r="K31"/>
  <c r="J31"/>
  <c r="I31"/>
  <c r="H31"/>
  <c r="G31"/>
  <c r="F31"/>
  <c r="E31"/>
  <c r="D31"/>
  <c r="C31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6"/>
  <c r="K16"/>
  <c r="J16"/>
  <c r="I16"/>
  <c r="H16"/>
  <c r="G16"/>
  <c r="F16"/>
  <c r="E16"/>
  <c r="D16"/>
  <c r="C16"/>
  <c r="L16" i="92"/>
  <c r="K16"/>
  <c r="J16"/>
  <c r="I16"/>
  <c r="H16"/>
  <c r="G16"/>
  <c r="F16"/>
  <c r="E16"/>
  <c r="D16"/>
  <c r="C16"/>
  <c r="L16" i="91"/>
  <c r="K16"/>
  <c r="J16"/>
  <c r="I16"/>
  <c r="H16"/>
  <c r="G16"/>
  <c r="F16"/>
  <c r="E16"/>
  <c r="D16"/>
  <c r="C16"/>
  <c r="L16" i="90"/>
  <c r="K16"/>
  <c r="J16"/>
  <c r="I16"/>
  <c r="H16"/>
  <c r="G16"/>
  <c r="F16"/>
  <c r="E16"/>
  <c r="D16"/>
  <c r="C16"/>
  <c r="L16" i="88"/>
  <c r="K16"/>
  <c r="J16"/>
  <c r="I16"/>
  <c r="H16"/>
  <c r="G16"/>
  <c r="F16"/>
  <c r="E16"/>
  <c r="D16"/>
  <c r="C16"/>
  <c r="L45" i="87"/>
  <c r="K45"/>
  <c r="J45"/>
  <c r="I45"/>
  <c r="H45"/>
  <c r="G45"/>
  <c r="F45"/>
  <c r="E45"/>
  <c r="D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J42"/>
  <c r="I42"/>
  <c r="H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8"/>
  <c r="K38"/>
  <c r="J38"/>
  <c r="I38"/>
  <c r="H38"/>
  <c r="G38"/>
  <c r="F38"/>
  <c r="E38"/>
  <c r="D38"/>
  <c r="C38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D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21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6"/>
  <c r="K16"/>
  <c r="J16"/>
  <c r="I16"/>
  <c r="H16"/>
  <c r="G16"/>
  <c r="F16"/>
  <c r="E16"/>
  <c r="D16"/>
  <c r="C16"/>
  <c r="L16" i="86"/>
  <c r="K16"/>
  <c r="J16"/>
  <c r="I16"/>
  <c r="H16"/>
  <c r="G16"/>
  <c r="F16"/>
  <c r="E16"/>
  <c r="D16"/>
  <c r="C16"/>
  <c r="L16" i="85"/>
  <c r="K16"/>
  <c r="J16"/>
  <c r="I16"/>
  <c r="H16"/>
  <c r="G16"/>
  <c r="F16"/>
  <c r="E16"/>
  <c r="D16"/>
  <c r="C16"/>
  <c r="L16" i="84"/>
  <c r="K16"/>
  <c r="J16"/>
  <c r="I16"/>
  <c r="H16"/>
  <c r="G16"/>
  <c r="F16"/>
  <c r="E16"/>
  <c r="D16"/>
  <c r="C16"/>
  <c r="L16" i="83"/>
  <c r="K16"/>
  <c r="J16"/>
  <c r="I16"/>
  <c r="H16"/>
  <c r="G16"/>
  <c r="F16"/>
  <c r="E16"/>
  <c r="D16"/>
  <c r="C16"/>
  <c r="L16" i="82"/>
  <c r="K16"/>
  <c r="J16"/>
  <c r="I16"/>
  <c r="H16"/>
  <c r="G16"/>
  <c r="F16"/>
  <c r="E16"/>
  <c r="D16"/>
  <c r="C16"/>
  <c r="L16" i="81"/>
  <c r="K16"/>
  <c r="J16"/>
  <c r="I16"/>
  <c r="H16"/>
  <c r="G16"/>
  <c r="F16"/>
  <c r="E16"/>
  <c r="D16"/>
  <c r="C16"/>
  <c r="L16" i="80"/>
  <c r="K16"/>
  <c r="J16"/>
  <c r="I16"/>
  <c r="H16"/>
  <c r="G16"/>
  <c r="F16"/>
  <c r="E16"/>
  <c r="D16"/>
  <c r="C16"/>
  <c r="L16" i="79"/>
  <c r="K16"/>
  <c r="J16"/>
  <c r="I16"/>
  <c r="H16"/>
  <c r="G16"/>
  <c r="F16"/>
  <c r="E16"/>
  <c r="D16"/>
  <c r="C16"/>
  <c r="L17" i="77"/>
  <c r="K17"/>
  <c r="L17" i="76"/>
  <c r="K17"/>
  <c r="L17" i="75"/>
  <c r="K17"/>
  <c r="J17"/>
  <c r="I17"/>
  <c r="H17"/>
  <c r="G17"/>
  <c r="F17"/>
  <c r="E17"/>
  <c r="D17"/>
  <c r="C17"/>
  <c r="L17" i="74"/>
  <c r="K17"/>
  <c r="L17" i="73"/>
  <c r="K17"/>
  <c r="L17" i="72"/>
  <c r="K17"/>
  <c r="C17"/>
  <c r="L17" i="71"/>
  <c r="K17"/>
  <c r="L17" i="70"/>
  <c r="K17"/>
  <c r="L17" i="69"/>
  <c r="K17"/>
  <c r="L17" i="68"/>
  <c r="K17"/>
  <c r="L17" i="67"/>
  <c r="M216" i="189" s="1"/>
  <c r="X216" s="1"/>
  <c r="K17" i="67"/>
  <c r="L216" i="189" s="1"/>
  <c r="W216" s="1"/>
  <c r="L17" i="65"/>
  <c r="K17"/>
  <c r="J17"/>
  <c r="L46" i="64"/>
  <c r="K46"/>
  <c r="J46"/>
  <c r="I46"/>
  <c r="H46"/>
  <c r="G46"/>
  <c r="F46"/>
  <c r="E46"/>
  <c r="D46"/>
  <c r="C46"/>
  <c r="L45"/>
  <c r="K45"/>
  <c r="J45"/>
  <c r="I45"/>
  <c r="H45"/>
  <c r="G45"/>
  <c r="F45"/>
  <c r="E45"/>
  <c r="C45"/>
  <c r="L44"/>
  <c r="K44"/>
  <c r="J44"/>
  <c r="I44"/>
  <c r="H44"/>
  <c r="G44"/>
  <c r="F44"/>
  <c r="E44"/>
  <c r="D44"/>
  <c r="C44"/>
  <c r="L43"/>
  <c r="K43"/>
  <c r="J43"/>
  <c r="I43"/>
  <c r="H43"/>
  <c r="G43"/>
  <c r="F43"/>
  <c r="E43"/>
  <c r="D43"/>
  <c r="C43"/>
  <c r="L42"/>
  <c r="K42"/>
  <c r="G42"/>
  <c r="F42"/>
  <c r="E42"/>
  <c r="D42"/>
  <c r="C42"/>
  <c r="L41"/>
  <c r="K41"/>
  <c r="J41"/>
  <c r="I41"/>
  <c r="H41"/>
  <c r="G41"/>
  <c r="F41"/>
  <c r="E41"/>
  <c r="D41"/>
  <c r="C41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7"/>
  <c r="K37"/>
  <c r="J37"/>
  <c r="I37"/>
  <c r="H37"/>
  <c r="G37"/>
  <c r="F37"/>
  <c r="E37"/>
  <c r="D37"/>
  <c r="C37"/>
  <c r="L36"/>
  <c r="K36"/>
  <c r="J36"/>
  <c r="I36"/>
  <c r="H36"/>
  <c r="G36"/>
  <c r="F36"/>
  <c r="E36"/>
  <c r="C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0"/>
  <c r="K30"/>
  <c r="J30"/>
  <c r="I30"/>
  <c r="L29"/>
  <c r="K29"/>
  <c r="J29"/>
  <c r="I29"/>
  <c r="H29"/>
  <c r="G29"/>
  <c r="F29"/>
  <c r="E29"/>
  <c r="D29"/>
  <c r="C29"/>
  <c r="L28"/>
  <c r="K28"/>
  <c r="J28"/>
  <c r="I28"/>
  <c r="H28"/>
  <c r="G28"/>
  <c r="F28"/>
  <c r="E28"/>
  <c r="D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5"/>
  <c r="K25"/>
  <c r="J25"/>
  <c r="I25"/>
  <c r="H25"/>
  <c r="G25"/>
  <c r="F25"/>
  <c r="E25"/>
  <c r="D25"/>
  <c r="C25"/>
  <c r="L24"/>
  <c r="K24"/>
  <c r="J24"/>
  <c r="I24"/>
  <c r="H24"/>
  <c r="G24"/>
  <c r="F24"/>
  <c r="E24"/>
  <c r="D24"/>
  <c r="C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L21"/>
  <c r="K21"/>
  <c r="J21"/>
  <c r="I21"/>
  <c r="H21"/>
  <c r="G21"/>
  <c r="F21"/>
  <c r="E21"/>
  <c r="D21"/>
  <c r="C21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46" i="63"/>
  <c r="K46"/>
  <c r="J46"/>
  <c r="I46"/>
  <c r="H46"/>
  <c r="G46"/>
  <c r="F46"/>
  <c r="E46"/>
  <c r="D46"/>
  <c r="C46"/>
  <c r="L45"/>
  <c r="K45"/>
  <c r="J45"/>
  <c r="I45"/>
  <c r="H45"/>
  <c r="G45"/>
  <c r="H44"/>
  <c r="G44"/>
  <c r="F44"/>
  <c r="E44"/>
  <c r="D44"/>
  <c r="C44"/>
  <c r="L42"/>
  <c r="G42"/>
  <c r="F42"/>
  <c r="E42"/>
  <c r="D42"/>
  <c r="C42"/>
  <c r="L40"/>
  <c r="K40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7"/>
  <c r="K37"/>
  <c r="J37"/>
  <c r="I37"/>
  <c r="H37"/>
  <c r="G37"/>
  <c r="F37"/>
  <c r="E37"/>
  <c r="D37"/>
  <c r="C37"/>
  <c r="L36"/>
  <c r="K36"/>
  <c r="J36"/>
  <c r="I36"/>
  <c r="H36"/>
  <c r="G36"/>
  <c r="L35"/>
  <c r="K35"/>
  <c r="J35"/>
  <c r="I35"/>
  <c r="H35"/>
  <c r="G35"/>
  <c r="F35"/>
  <c r="E35"/>
  <c r="D35"/>
  <c r="C35"/>
  <c r="L34"/>
  <c r="K34"/>
  <c r="J34"/>
  <c r="I34"/>
  <c r="H34"/>
  <c r="G34"/>
  <c r="F34"/>
  <c r="E34"/>
  <c r="D34"/>
  <c r="C34"/>
  <c r="L33"/>
  <c r="K33"/>
  <c r="J33"/>
  <c r="I33"/>
  <c r="H33"/>
  <c r="G33"/>
  <c r="F33"/>
  <c r="E33"/>
  <c r="D33"/>
  <c r="C33"/>
  <c r="L32"/>
  <c r="K32"/>
  <c r="J32"/>
  <c r="I32"/>
  <c r="H32"/>
  <c r="G32"/>
  <c r="F32"/>
  <c r="E32"/>
  <c r="D32"/>
  <c r="C32"/>
  <c r="L30"/>
  <c r="K30"/>
  <c r="J30"/>
  <c r="I30"/>
  <c r="L29"/>
  <c r="K29"/>
  <c r="J29"/>
  <c r="I29"/>
  <c r="H29"/>
  <c r="G29"/>
  <c r="F29"/>
  <c r="E29"/>
  <c r="D29"/>
  <c r="C29"/>
  <c r="L28"/>
  <c r="K28"/>
  <c r="J28"/>
  <c r="I28"/>
  <c r="H28"/>
  <c r="C28"/>
  <c r="L27"/>
  <c r="K27"/>
  <c r="J27"/>
  <c r="I27"/>
  <c r="H27"/>
  <c r="G27"/>
  <c r="F27"/>
  <c r="E27"/>
  <c r="D27"/>
  <c r="C27"/>
  <c r="L26"/>
  <c r="K26"/>
  <c r="J26"/>
  <c r="I26"/>
  <c r="H26"/>
  <c r="G26"/>
  <c r="F26"/>
  <c r="E26"/>
  <c r="D26"/>
  <c r="C26"/>
  <c r="L24"/>
  <c r="K24"/>
  <c r="J24"/>
  <c r="F24"/>
  <c r="L23"/>
  <c r="K23"/>
  <c r="J23"/>
  <c r="I23"/>
  <c r="H23"/>
  <c r="G23"/>
  <c r="F23"/>
  <c r="E23"/>
  <c r="D23"/>
  <c r="C23"/>
  <c r="L22"/>
  <c r="K22"/>
  <c r="J22"/>
  <c r="I22"/>
  <c r="H22"/>
  <c r="G22"/>
  <c r="F22"/>
  <c r="E22"/>
  <c r="D22"/>
  <c r="C22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7" i="62"/>
  <c r="K17"/>
  <c r="J17"/>
  <c r="I17"/>
  <c r="J46" i="61"/>
  <c r="I46"/>
  <c r="H46"/>
  <c r="G46"/>
  <c r="F46"/>
  <c r="E46"/>
  <c r="D46"/>
  <c r="C46"/>
  <c r="L45"/>
  <c r="K45"/>
  <c r="J45"/>
  <c r="I45"/>
  <c r="H45"/>
  <c r="G45"/>
  <c r="L44"/>
  <c r="K44"/>
  <c r="J44"/>
  <c r="I44"/>
  <c r="H44"/>
  <c r="G44"/>
  <c r="F44"/>
  <c r="E44"/>
  <c r="D44"/>
  <c r="C44"/>
  <c r="J40"/>
  <c r="I40"/>
  <c r="H40"/>
  <c r="G40"/>
  <c r="F40"/>
  <c r="E40"/>
  <c r="D40"/>
  <c r="C40"/>
  <c r="L39"/>
  <c r="K39"/>
  <c r="J39"/>
  <c r="I39"/>
  <c r="H39"/>
  <c r="G39"/>
  <c r="F39"/>
  <c r="E39"/>
  <c r="D39"/>
  <c r="C39"/>
  <c r="L37"/>
  <c r="K37"/>
  <c r="J37"/>
  <c r="I37"/>
  <c r="H37"/>
  <c r="G37"/>
  <c r="F37"/>
  <c r="E37"/>
  <c r="D37"/>
  <c r="C37"/>
  <c r="L35"/>
  <c r="K35"/>
  <c r="J35"/>
  <c r="I35"/>
  <c r="L34"/>
  <c r="K34"/>
  <c r="J34"/>
  <c r="I34"/>
  <c r="H34"/>
  <c r="G34"/>
  <c r="F34"/>
  <c r="E34"/>
  <c r="D34"/>
  <c r="C34"/>
  <c r="L32"/>
  <c r="K32"/>
  <c r="J32"/>
  <c r="I32"/>
  <c r="H32"/>
  <c r="G32"/>
  <c r="F32"/>
  <c r="E32"/>
  <c r="D32"/>
  <c r="C32"/>
  <c r="L30"/>
  <c r="K30"/>
  <c r="J30"/>
  <c r="I30"/>
  <c r="L29"/>
  <c r="K29"/>
  <c r="J29"/>
  <c r="I29"/>
  <c r="H29"/>
  <c r="G29"/>
  <c r="F29"/>
  <c r="E29"/>
  <c r="D29"/>
  <c r="C29"/>
  <c r="L27"/>
  <c r="K27"/>
  <c r="J27"/>
  <c r="I27"/>
  <c r="H27"/>
  <c r="G27"/>
  <c r="F27"/>
  <c r="E27"/>
  <c r="D27"/>
  <c r="C27"/>
  <c r="L23"/>
  <c r="K23"/>
  <c r="J23"/>
  <c r="I23"/>
  <c r="H23"/>
  <c r="G23"/>
  <c r="F23"/>
  <c r="E23"/>
  <c r="D23"/>
  <c r="C23"/>
  <c r="L19"/>
  <c r="K19"/>
  <c r="J19"/>
  <c r="I19"/>
  <c r="H19"/>
  <c r="G19"/>
  <c r="F19"/>
  <c r="E19"/>
  <c r="D19"/>
  <c r="C19"/>
  <c r="L17"/>
  <c r="K17"/>
  <c r="J17"/>
  <c r="I17"/>
  <c r="L17" i="59"/>
  <c r="K17"/>
  <c r="J17"/>
  <c r="I17"/>
  <c r="L17" i="58"/>
  <c r="K17"/>
  <c r="J17"/>
  <c r="I17"/>
  <c r="H17"/>
  <c r="G17"/>
  <c r="F17"/>
  <c r="E17"/>
  <c r="D17"/>
  <c r="C17"/>
  <c r="L17" i="57"/>
  <c r="K17"/>
  <c r="J17"/>
  <c r="I17"/>
  <c r="H17"/>
  <c r="G17"/>
  <c r="F17"/>
  <c r="E17"/>
  <c r="D17"/>
  <c r="C17"/>
  <c r="L17" i="56"/>
  <c r="K17"/>
  <c r="J17"/>
  <c r="I17"/>
  <c r="H17"/>
  <c r="G17"/>
  <c r="F17"/>
  <c r="E17"/>
  <c r="D17"/>
  <c r="C17"/>
  <c r="L17" i="55"/>
  <c r="K17"/>
  <c r="J17"/>
  <c r="I17"/>
  <c r="H17"/>
  <c r="G17"/>
  <c r="F17"/>
  <c r="E17"/>
  <c r="D17"/>
  <c r="C17"/>
  <c r="L17" i="54"/>
  <c r="K17"/>
  <c r="J17"/>
  <c r="I17"/>
  <c r="H17"/>
  <c r="L17" i="53"/>
  <c r="K17"/>
  <c r="J17"/>
  <c r="L17" i="52"/>
  <c r="K17"/>
  <c r="J17"/>
  <c r="I17"/>
  <c r="L17" i="51"/>
  <c r="K17"/>
  <c r="J17"/>
  <c r="I17"/>
  <c r="L17" i="50"/>
  <c r="K17"/>
  <c r="J17"/>
  <c r="I17"/>
  <c r="L17" i="49"/>
  <c r="K17"/>
  <c r="J17"/>
  <c r="L17" i="48"/>
  <c r="K17"/>
  <c r="J17"/>
  <c r="L17" i="47"/>
  <c r="K17"/>
  <c r="J17"/>
  <c r="E17"/>
  <c r="D17"/>
  <c r="C17"/>
  <c r="L17" i="46"/>
  <c r="K17"/>
  <c r="J17"/>
  <c r="L17" i="45"/>
  <c r="K17"/>
  <c r="J17"/>
  <c r="I17"/>
  <c r="L17" i="44"/>
  <c r="K17"/>
  <c r="J17"/>
  <c r="L17" i="43"/>
  <c r="K17"/>
  <c r="J17"/>
  <c r="I17"/>
  <c r="L17" i="42"/>
  <c r="K17"/>
  <c r="J17"/>
  <c r="L17" i="41"/>
  <c r="K17"/>
  <c r="J17"/>
  <c r="L17" i="40"/>
  <c r="K17"/>
  <c r="J17"/>
  <c r="L17" i="39"/>
  <c r="K17"/>
  <c r="J17"/>
  <c r="I17"/>
  <c r="L17" i="38"/>
  <c r="K17"/>
  <c r="J17"/>
  <c r="L17" i="37"/>
  <c r="K17"/>
  <c r="J17"/>
  <c r="L17" i="36"/>
  <c r="K17"/>
  <c r="J17"/>
  <c r="I17"/>
  <c r="L17" i="35"/>
  <c r="K17"/>
  <c r="J17"/>
  <c r="L17" i="34"/>
  <c r="K17"/>
  <c r="J17"/>
  <c r="B41" i="110"/>
  <c r="B31"/>
  <c r="B20"/>
  <c r="B17" i="111"/>
  <c r="C16"/>
  <c r="B45" i="110"/>
  <c r="B44"/>
  <c r="B43"/>
  <c r="B42"/>
  <c r="B40"/>
  <c r="B39"/>
  <c r="B38"/>
  <c r="B37"/>
  <c r="B36"/>
  <c r="B35"/>
  <c r="B34"/>
  <c r="B33"/>
  <c r="B32"/>
  <c r="B29"/>
  <c r="B28"/>
  <c r="B27"/>
  <c r="B26"/>
  <c r="B25"/>
  <c r="B24"/>
  <c r="B23"/>
  <c r="B22"/>
  <c r="B21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9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8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7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6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5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4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3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2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B45" i="101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C15" i="100"/>
  <c r="D15" s="1"/>
  <c r="E15" s="1"/>
  <c r="F15" s="1"/>
  <c r="G15" s="1"/>
  <c r="H15" s="1"/>
  <c r="I15" s="1"/>
  <c r="J15" s="1"/>
  <c r="K15" s="1"/>
  <c r="L15" s="1"/>
  <c r="X15" s="1"/>
  <c r="L46" i="99"/>
  <c r="L25" i="89" s="1"/>
  <c r="K46" i="99"/>
  <c r="K25" i="89" s="1"/>
  <c r="J46" i="99"/>
  <c r="J25" i="89" s="1"/>
  <c r="I46" i="99"/>
  <c r="I25" i="89" s="1"/>
  <c r="H46" i="99"/>
  <c r="H25" i="89" s="1"/>
  <c r="G46" i="99"/>
  <c r="G25" i="89" s="1"/>
  <c r="F46" i="99"/>
  <c r="F25" i="89" s="1"/>
  <c r="E46" i="99"/>
  <c r="E25" i="89" s="1"/>
  <c r="D46" i="99"/>
  <c r="D25" i="89" s="1"/>
  <c r="C46" i="99"/>
  <c r="C25" i="89" s="1"/>
  <c r="B45" i="99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8"/>
  <c r="L24" i="89" s="1"/>
  <c r="K46" i="98"/>
  <c r="K24" i="89" s="1"/>
  <c r="J46" i="98"/>
  <c r="J24" i="89" s="1"/>
  <c r="I46" i="98"/>
  <c r="I24" i="89" s="1"/>
  <c r="H46" i="98"/>
  <c r="H24" i="89" s="1"/>
  <c r="G46" i="98"/>
  <c r="G24" i="89" s="1"/>
  <c r="F46" i="98"/>
  <c r="F24" i="89" s="1"/>
  <c r="E46" i="98"/>
  <c r="E24" i="89" s="1"/>
  <c r="D46" i="98"/>
  <c r="D24" i="89" s="1"/>
  <c r="C46" i="98"/>
  <c r="C24" i="89" s="1"/>
  <c r="B45" i="98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7"/>
  <c r="L23" i="89" s="1"/>
  <c r="K46" i="97"/>
  <c r="K23" i="89" s="1"/>
  <c r="J46" i="97"/>
  <c r="J23" i="89" s="1"/>
  <c r="I46" i="97"/>
  <c r="I23" i="89" s="1"/>
  <c r="H46" i="97"/>
  <c r="H23" i="89" s="1"/>
  <c r="G46" i="97"/>
  <c r="G23" i="89" s="1"/>
  <c r="F46" i="97"/>
  <c r="F23" i="89" s="1"/>
  <c r="E46" i="97"/>
  <c r="E23" i="89" s="1"/>
  <c r="D46" i="97"/>
  <c r="D23" i="89" s="1"/>
  <c r="C46" i="97"/>
  <c r="C23" i="89" s="1"/>
  <c r="B45" i="97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6"/>
  <c r="L22" i="89" s="1"/>
  <c r="K46" i="96"/>
  <c r="K22" i="89" s="1"/>
  <c r="J46" i="96"/>
  <c r="J22" i="89" s="1"/>
  <c r="I46" i="96"/>
  <c r="I22" i="89" s="1"/>
  <c r="H46" i="96"/>
  <c r="H22" i="89" s="1"/>
  <c r="G46" i="96"/>
  <c r="G22" i="89" s="1"/>
  <c r="F46" i="96"/>
  <c r="F22" i="89" s="1"/>
  <c r="E46" i="96"/>
  <c r="E22" i="89" s="1"/>
  <c r="D46" i="96"/>
  <c r="D22" i="89" s="1"/>
  <c r="C46" i="96"/>
  <c r="C22" i="89" s="1"/>
  <c r="B45" i="96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5"/>
  <c r="L21" i="89" s="1"/>
  <c r="K46" i="95"/>
  <c r="K21" i="89" s="1"/>
  <c r="J46" i="95"/>
  <c r="J21" i="89" s="1"/>
  <c r="I46" i="95"/>
  <c r="I21" i="89" s="1"/>
  <c r="H46" i="95"/>
  <c r="H21" i="89" s="1"/>
  <c r="G46" i="95"/>
  <c r="G21" i="89" s="1"/>
  <c r="F46" i="95"/>
  <c r="F21" i="89" s="1"/>
  <c r="E46" i="95"/>
  <c r="E21" i="89" s="1"/>
  <c r="D46" i="95"/>
  <c r="D21" i="89" s="1"/>
  <c r="C46" i="95"/>
  <c r="C21" i="89" s="1"/>
  <c r="B45" i="95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4"/>
  <c r="L20" i="89" s="1"/>
  <c r="K46" i="94"/>
  <c r="K20" i="89" s="1"/>
  <c r="J46" i="94"/>
  <c r="J20" i="89" s="1"/>
  <c r="I46" i="94"/>
  <c r="I20" i="89" s="1"/>
  <c r="H46" i="94"/>
  <c r="H20" i="89" s="1"/>
  <c r="G46" i="94"/>
  <c r="G20" i="89" s="1"/>
  <c r="F46" i="94"/>
  <c r="F20" i="89" s="1"/>
  <c r="E46" i="94"/>
  <c r="E20" i="89" s="1"/>
  <c r="D46" i="94"/>
  <c r="D20" i="89" s="1"/>
  <c r="C46" i="94"/>
  <c r="C20" i="89" s="1"/>
  <c r="B45" i="94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3"/>
  <c r="L19" i="89" s="1"/>
  <c r="K46" i="93"/>
  <c r="K19" i="89" s="1"/>
  <c r="J46" i="93"/>
  <c r="J19" i="89" s="1"/>
  <c r="I46" i="93"/>
  <c r="I19" i="89" s="1"/>
  <c r="H46" i="93"/>
  <c r="H19" i="89" s="1"/>
  <c r="G46" i="93"/>
  <c r="G19" i="89" s="1"/>
  <c r="F46" i="93"/>
  <c r="F19" i="89" s="1"/>
  <c r="E46" i="93"/>
  <c r="E19" i="89" s="1"/>
  <c r="D46" i="93"/>
  <c r="D19" i="89" s="1"/>
  <c r="C46" i="93"/>
  <c r="C19" i="89" s="1"/>
  <c r="B45" i="93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2"/>
  <c r="L18" i="89" s="1"/>
  <c r="K46" i="92"/>
  <c r="K18" i="89" s="1"/>
  <c r="J46" i="92"/>
  <c r="J18" i="89" s="1"/>
  <c r="I46" i="92"/>
  <c r="I18" i="89" s="1"/>
  <c r="H46" i="92"/>
  <c r="H18" i="89" s="1"/>
  <c r="G46" i="92"/>
  <c r="G18" i="89" s="1"/>
  <c r="F46" i="92"/>
  <c r="F18" i="89" s="1"/>
  <c r="E46" i="92"/>
  <c r="E18" i="89" s="1"/>
  <c r="D46" i="92"/>
  <c r="D18" i="89" s="1"/>
  <c r="C46" i="92"/>
  <c r="C18" i="89" s="1"/>
  <c r="B43" i="92"/>
  <c r="B41"/>
  <c r="B39"/>
  <c r="B37"/>
  <c r="B35"/>
  <c r="B33"/>
  <c r="B31"/>
  <c r="B28"/>
  <c r="B26"/>
  <c r="B24"/>
  <c r="B22"/>
  <c r="B20"/>
  <c r="B18"/>
  <c r="B16"/>
  <c r="C15"/>
  <c r="O15" s="1"/>
  <c r="P15" s="1"/>
  <c r="Q15" s="1"/>
  <c r="R15" s="1"/>
  <c r="S15" s="1"/>
  <c r="T15" s="1"/>
  <c r="U15" s="1"/>
  <c r="V15" s="1"/>
  <c r="W15" s="1"/>
  <c r="X15" s="1"/>
  <c r="L46" i="91"/>
  <c r="L17" i="89" s="1"/>
  <c r="K46" i="91"/>
  <c r="K17" i="89" s="1"/>
  <c r="J46" i="91"/>
  <c r="J17" i="89" s="1"/>
  <c r="I46" i="91"/>
  <c r="I17" i="89" s="1"/>
  <c r="H46" i="91"/>
  <c r="H17" i="89" s="1"/>
  <c r="G46" i="91"/>
  <c r="G17" i="89" s="1"/>
  <c r="F46" i="91"/>
  <c r="F17" i="89" s="1"/>
  <c r="E46" i="91"/>
  <c r="E17" i="89" s="1"/>
  <c r="D46" i="91"/>
  <c r="D17" i="89" s="1"/>
  <c r="C46" i="91"/>
  <c r="C17" i="89" s="1"/>
  <c r="B45" i="91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90"/>
  <c r="L16" i="89" s="1"/>
  <c r="K46" i="90"/>
  <c r="K16" i="89" s="1"/>
  <c r="J46" i="90"/>
  <c r="J16" i="89" s="1"/>
  <c r="I46" i="90"/>
  <c r="I16" i="89" s="1"/>
  <c r="H46" i="90"/>
  <c r="H16" i="89" s="1"/>
  <c r="G46" i="90"/>
  <c r="G16" i="89" s="1"/>
  <c r="F46" i="90"/>
  <c r="F16" i="89" s="1"/>
  <c r="E46" i="90"/>
  <c r="E16" i="89" s="1"/>
  <c r="D46" i="90"/>
  <c r="D16" i="89" s="1"/>
  <c r="C46" i="90"/>
  <c r="C16" i="89" s="1"/>
  <c r="B45" i="90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C15" i="89"/>
  <c r="D15" s="1"/>
  <c r="E15" s="1"/>
  <c r="F15" s="1"/>
  <c r="G15" s="1"/>
  <c r="H15" s="1"/>
  <c r="I15" s="1"/>
  <c r="J15" s="1"/>
  <c r="K15" s="1"/>
  <c r="L15" s="1"/>
  <c r="L46" i="88"/>
  <c r="L25" i="78" s="1"/>
  <c r="K46" i="88"/>
  <c r="K25" i="78" s="1"/>
  <c r="J46" i="88"/>
  <c r="J25" i="78" s="1"/>
  <c r="I46" i="88"/>
  <c r="I25" i="78" s="1"/>
  <c r="H46" i="88"/>
  <c r="H25" i="78" s="1"/>
  <c r="G46" i="88"/>
  <c r="G25" i="78" s="1"/>
  <c r="F46" i="88"/>
  <c r="F25" i="78" s="1"/>
  <c r="E46" i="88"/>
  <c r="E25" i="78" s="1"/>
  <c r="D46" i="88"/>
  <c r="D25" i="78" s="1"/>
  <c r="C46" i="88"/>
  <c r="C25" i="78" s="1"/>
  <c r="B45" i="88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87"/>
  <c r="L24" i="78" s="1"/>
  <c r="K46" i="87"/>
  <c r="K24" i="78" s="1"/>
  <c r="J46" i="87"/>
  <c r="J24" i="78" s="1"/>
  <c r="I46" i="87"/>
  <c r="I24" i="78" s="1"/>
  <c r="H46" i="87"/>
  <c r="H24" i="78" s="1"/>
  <c r="G46" i="87"/>
  <c r="G24" i="78" s="1"/>
  <c r="F46" i="87"/>
  <c r="F24" i="78" s="1"/>
  <c r="E46" i="87"/>
  <c r="E24" i="78" s="1"/>
  <c r="D46" i="87"/>
  <c r="D24" i="78" s="1"/>
  <c r="C46" i="87"/>
  <c r="C24" i="78" s="1"/>
  <c r="B45" i="87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86"/>
  <c r="L23" i="78" s="1"/>
  <c r="K46" i="86"/>
  <c r="K23" i="78" s="1"/>
  <c r="J46" i="86"/>
  <c r="J23" i="78" s="1"/>
  <c r="I46" i="86"/>
  <c r="I23" i="78" s="1"/>
  <c r="H46" i="86"/>
  <c r="H23" i="78" s="1"/>
  <c r="G46" i="86"/>
  <c r="G23" i="78" s="1"/>
  <c r="F46" i="86"/>
  <c r="F23" i="78" s="1"/>
  <c r="E46" i="86"/>
  <c r="E23" i="78" s="1"/>
  <c r="D46" i="86"/>
  <c r="D23" i="78" s="1"/>
  <c r="C46" i="86"/>
  <c r="C23" i="78" s="1"/>
  <c r="B45" i="86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85"/>
  <c r="L22" i="78" s="1"/>
  <c r="K46" i="85"/>
  <c r="K22" i="78" s="1"/>
  <c r="J46" i="85"/>
  <c r="J22" i="78" s="1"/>
  <c r="I46" i="85"/>
  <c r="I22" i="78" s="1"/>
  <c r="H46" i="85"/>
  <c r="H22" i="78" s="1"/>
  <c r="G46" i="85"/>
  <c r="G22" i="78" s="1"/>
  <c r="F46" i="85"/>
  <c r="F22" i="78" s="1"/>
  <c r="E46" i="85"/>
  <c r="E22" i="78" s="1"/>
  <c r="D46" i="85"/>
  <c r="D22" i="78" s="1"/>
  <c r="C46" i="85"/>
  <c r="C22" i="78" s="1"/>
  <c r="B45" i="85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84"/>
  <c r="L21" i="78" s="1"/>
  <c r="K46" i="84"/>
  <c r="K21" i="78" s="1"/>
  <c r="J46" i="84"/>
  <c r="J21" i="78" s="1"/>
  <c r="I46" i="84"/>
  <c r="I21" i="78" s="1"/>
  <c r="H46" i="84"/>
  <c r="H21" i="78" s="1"/>
  <c r="G46" i="84"/>
  <c r="G21" i="78" s="1"/>
  <c r="F46" i="84"/>
  <c r="F21" i="78" s="1"/>
  <c r="E46" i="84"/>
  <c r="E21" i="78" s="1"/>
  <c r="D46" i="84"/>
  <c r="D21" i="78" s="1"/>
  <c r="C46" i="84"/>
  <c r="C21" i="78" s="1"/>
  <c r="B45" i="84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83"/>
  <c r="L20" i="78" s="1"/>
  <c r="K46" i="83"/>
  <c r="K20" i="78" s="1"/>
  <c r="J46" i="83"/>
  <c r="J20" i="78" s="1"/>
  <c r="I46" i="83"/>
  <c r="I20" i="78" s="1"/>
  <c r="H46" i="83"/>
  <c r="H20" i="78" s="1"/>
  <c r="G46" i="83"/>
  <c r="G20" i="78" s="1"/>
  <c r="F46" i="83"/>
  <c r="F20" i="78" s="1"/>
  <c r="E46" i="83"/>
  <c r="E20" i="78" s="1"/>
  <c r="D46" i="83"/>
  <c r="D20" i="78" s="1"/>
  <c r="C46" i="83"/>
  <c r="C20" i="78" s="1"/>
  <c r="B45" i="83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82"/>
  <c r="L19" i="78" s="1"/>
  <c r="K46" i="82"/>
  <c r="K19" i="78" s="1"/>
  <c r="J46" i="82"/>
  <c r="J19" i="78" s="1"/>
  <c r="I46" i="82"/>
  <c r="I19" i="78" s="1"/>
  <c r="H46" i="82"/>
  <c r="H19" i="78" s="1"/>
  <c r="G46" i="82"/>
  <c r="G19" i="78" s="1"/>
  <c r="F46" i="82"/>
  <c r="F19" i="78" s="1"/>
  <c r="E46" i="82"/>
  <c r="E19" i="78" s="1"/>
  <c r="D46" i="82"/>
  <c r="D19" i="78" s="1"/>
  <c r="C46" i="82"/>
  <c r="C19" i="78" s="1"/>
  <c r="B45" i="82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L46" i="81"/>
  <c r="L18" i="78" s="1"/>
  <c r="K46" i="81"/>
  <c r="K18" i="78" s="1"/>
  <c r="J46" i="81"/>
  <c r="J18" i="78" s="1"/>
  <c r="I46" i="81"/>
  <c r="I18" i="78" s="1"/>
  <c r="H46" i="81"/>
  <c r="H18" i="78" s="1"/>
  <c r="G46" i="81"/>
  <c r="G18" i="78" s="1"/>
  <c r="F46" i="81"/>
  <c r="F18" i="78" s="1"/>
  <c r="E46" i="81"/>
  <c r="E18" i="78" s="1"/>
  <c r="D46" i="81"/>
  <c r="D18" i="78" s="1"/>
  <c r="C46" i="81"/>
  <c r="C18" i="78" s="1"/>
  <c r="B45" i="81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C15" i="80"/>
  <c r="D15" s="1"/>
  <c r="E15" s="1"/>
  <c r="F15" s="1"/>
  <c r="G15" s="1"/>
  <c r="H15" s="1"/>
  <c r="I15" s="1"/>
  <c r="J15" s="1"/>
  <c r="K15" s="1"/>
  <c r="L15" s="1"/>
  <c r="L46"/>
  <c r="L17" i="78" s="1"/>
  <c r="K46" i="80"/>
  <c r="K17" i="78" s="1"/>
  <c r="J46" i="80"/>
  <c r="J17" i="78" s="1"/>
  <c r="I46" i="80"/>
  <c r="I17" i="78" s="1"/>
  <c r="H46" i="80"/>
  <c r="H17" i="78" s="1"/>
  <c r="G46" i="80"/>
  <c r="G17" i="78" s="1"/>
  <c r="F46" i="80"/>
  <c r="F17" i="78" s="1"/>
  <c r="E46" i="80"/>
  <c r="E17" i="78" s="1"/>
  <c r="D46" i="80"/>
  <c r="D17" i="78" s="1"/>
  <c r="C46" i="80"/>
  <c r="C17" i="78" s="1"/>
  <c r="B45" i="80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46" i="79"/>
  <c r="C16" i="78" s="1"/>
  <c r="D46" i="79"/>
  <c r="D16" i="78" s="1"/>
  <c r="E46" i="79"/>
  <c r="E16" i="78" s="1"/>
  <c r="F46" i="79"/>
  <c r="F16" i="78" s="1"/>
  <c r="G46" i="79"/>
  <c r="G16" i="78" s="1"/>
  <c r="H46" i="79"/>
  <c r="H16" i="78" s="1"/>
  <c r="I46" i="79"/>
  <c r="I16" i="78" s="1"/>
  <c r="J46" i="79"/>
  <c r="J16" i="78" s="1"/>
  <c r="K46" i="79"/>
  <c r="K16" i="78" s="1"/>
  <c r="L46" i="79"/>
  <c r="L16" i="78" s="1"/>
  <c r="B45" i="79"/>
  <c r="B44"/>
  <c r="B43"/>
  <c r="B42"/>
  <c r="B41"/>
  <c r="B40"/>
  <c r="B39"/>
  <c r="B38"/>
  <c r="B37"/>
  <c r="B36"/>
  <c r="B35"/>
  <c r="B34"/>
  <c r="B33"/>
  <c r="B32"/>
  <c r="B31"/>
  <c r="B29"/>
  <c r="B28"/>
  <c r="B27"/>
  <c r="B26"/>
  <c r="B25"/>
  <c r="B24"/>
  <c r="B23"/>
  <c r="B22"/>
  <c r="B21"/>
  <c r="B20"/>
  <c r="B19"/>
  <c r="B18"/>
  <c r="B17"/>
  <c r="B16"/>
  <c r="C15"/>
  <c r="O15" s="1"/>
  <c r="P15" s="1"/>
  <c r="Q15" s="1"/>
  <c r="R15" s="1"/>
  <c r="S15" s="1"/>
  <c r="T15" s="1"/>
  <c r="U15" s="1"/>
  <c r="V15" s="1"/>
  <c r="W15" s="1"/>
  <c r="X15" s="1"/>
  <c r="C15" i="78"/>
  <c r="D15" s="1"/>
  <c r="E15" s="1"/>
  <c r="F15" s="1"/>
  <c r="G15" s="1"/>
  <c r="H15" s="1"/>
  <c r="I15" s="1"/>
  <c r="J15" s="1"/>
  <c r="K15" s="1"/>
  <c r="L15" s="1"/>
  <c r="B46" i="77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76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75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74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73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72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71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70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9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8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7"/>
  <c r="C245" i="189" s="1"/>
  <c r="C277" s="1"/>
  <c r="B45" i="67"/>
  <c r="C244" i="189" s="1"/>
  <c r="C276" s="1"/>
  <c r="B44" i="67"/>
  <c r="C243" i="189" s="1"/>
  <c r="C275" s="1"/>
  <c r="B43" i="67"/>
  <c r="C242" i="189" s="1"/>
  <c r="C274" s="1"/>
  <c r="B42" i="67"/>
  <c r="C241" i="189" s="1"/>
  <c r="C273" s="1"/>
  <c r="B41" i="67"/>
  <c r="C240" i="189" s="1"/>
  <c r="C272" s="1"/>
  <c r="B40" i="67"/>
  <c r="C239" i="189" s="1"/>
  <c r="C271" s="1"/>
  <c r="B39" i="67"/>
  <c r="C238" i="189" s="1"/>
  <c r="C270" s="1"/>
  <c r="B38" i="67"/>
  <c r="C237" i="189" s="1"/>
  <c r="C269" s="1"/>
  <c r="B37" i="67"/>
  <c r="C236" i="189" s="1"/>
  <c r="C268" s="1"/>
  <c r="B36" i="67"/>
  <c r="C235" i="189" s="1"/>
  <c r="C267" s="1"/>
  <c r="B35" i="67"/>
  <c r="C234" i="189" s="1"/>
  <c r="C266" s="1"/>
  <c r="B34" i="67"/>
  <c r="C233" i="189" s="1"/>
  <c r="C265" s="1"/>
  <c r="B33" i="67"/>
  <c r="C232" i="189" s="1"/>
  <c r="C264" s="1"/>
  <c r="B32" i="67"/>
  <c r="C231" i="189" s="1"/>
  <c r="C263" s="1"/>
  <c r="B30" i="67"/>
  <c r="C229" i="189" s="1"/>
  <c r="C261" s="1"/>
  <c r="B29" i="67"/>
  <c r="C228" i="189" s="1"/>
  <c r="C260" s="1"/>
  <c r="B28" i="67"/>
  <c r="C227" i="189" s="1"/>
  <c r="C259" s="1"/>
  <c r="B27" i="67"/>
  <c r="C226" i="189" s="1"/>
  <c r="C258" s="1"/>
  <c r="B26" i="67"/>
  <c r="C225" i="189" s="1"/>
  <c r="C257" s="1"/>
  <c r="B25" i="67"/>
  <c r="C224" i="189" s="1"/>
  <c r="C256" s="1"/>
  <c r="B24" i="67"/>
  <c r="C223" i="189" s="1"/>
  <c r="C255" s="1"/>
  <c r="B23" i="67"/>
  <c r="C222" i="189" s="1"/>
  <c r="C254" s="1"/>
  <c r="B22" i="67"/>
  <c r="C221" i="189" s="1"/>
  <c r="C253" s="1"/>
  <c r="B21" i="67"/>
  <c r="C220" i="189" s="1"/>
  <c r="C252" s="1"/>
  <c r="B20" i="67"/>
  <c r="C219" i="189" s="1"/>
  <c r="C251" s="1"/>
  <c r="B19" i="67"/>
  <c r="C218" i="189" s="1"/>
  <c r="C250" s="1"/>
  <c r="B18" i="67"/>
  <c r="C217" i="189" s="1"/>
  <c r="C249" s="1"/>
  <c r="B17" i="67"/>
  <c r="C216" i="189" s="1"/>
  <c r="C248" s="1"/>
  <c r="C16" i="67"/>
  <c r="O16" s="1"/>
  <c r="P16" s="1"/>
  <c r="Q16" s="1"/>
  <c r="R16" s="1"/>
  <c r="S16" s="1"/>
  <c r="T16" s="1"/>
  <c r="U16" s="1"/>
  <c r="V16" s="1"/>
  <c r="W16" s="1"/>
  <c r="X16" s="1"/>
  <c r="C16" i="66"/>
  <c r="D16" s="1"/>
  <c r="E16" s="1"/>
  <c r="F16" s="1"/>
  <c r="G16" s="1"/>
  <c r="H16" s="1"/>
  <c r="I16" s="1"/>
  <c r="J16" s="1"/>
  <c r="K16" s="1"/>
  <c r="L16" s="1"/>
  <c r="B46" i="65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4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3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2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1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60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9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8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7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6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5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4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3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2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51"/>
  <c r="B45"/>
  <c r="B44"/>
  <c r="B43"/>
  <c r="B42"/>
  <c r="B41"/>
  <c r="B40"/>
  <c r="B39"/>
  <c r="B38"/>
  <c r="B37"/>
  <c r="B36"/>
  <c r="B35"/>
  <c r="B34"/>
  <c r="B33"/>
  <c r="B30"/>
  <c r="B29"/>
  <c r="B28"/>
  <c r="B27"/>
  <c r="B26"/>
  <c r="B25"/>
  <c r="B24"/>
  <c r="B23"/>
  <c r="B22"/>
  <c r="B21"/>
  <c r="B20"/>
  <c r="B19"/>
  <c r="B18"/>
  <c r="B17"/>
  <c r="O16"/>
  <c r="P16" s="1"/>
  <c r="Q16" s="1"/>
  <c r="R16" s="1"/>
  <c r="S16" s="1"/>
  <c r="T16" s="1"/>
  <c r="U16" s="1"/>
  <c r="V16" s="1"/>
  <c r="W16" s="1"/>
  <c r="X16" s="1"/>
  <c r="B46" i="50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9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8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7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6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5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4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3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2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1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40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D63" i="1" l="1"/>
  <c r="G2" i="189"/>
  <c r="R2" s="1"/>
  <c r="C18" i="73"/>
  <c r="C20"/>
  <c r="C21"/>
  <c r="C18" i="77"/>
  <c r="C20"/>
  <c r="C21"/>
  <c r="C22"/>
  <c r="C24"/>
  <c r="C25"/>
  <c r="C26"/>
  <c r="C28"/>
  <c r="C29"/>
  <c r="C30"/>
  <c r="C33"/>
  <c r="C35"/>
  <c r="C36"/>
  <c r="C37"/>
  <c r="C38"/>
  <c r="C41"/>
  <c r="C42"/>
  <c r="C43"/>
  <c r="C45"/>
  <c r="C18" i="76"/>
  <c r="C20"/>
  <c r="C21"/>
  <c r="C24"/>
  <c r="C25"/>
  <c r="C26"/>
  <c r="C30"/>
  <c r="C33"/>
  <c r="C35"/>
  <c r="C36"/>
  <c r="C38"/>
  <c r="C41"/>
  <c r="C42"/>
  <c r="C43"/>
  <c r="C45"/>
  <c r="C27" i="75"/>
  <c r="C29"/>
  <c r="C37"/>
  <c r="C20" i="74"/>
  <c r="C21"/>
  <c r="C24"/>
  <c r="C25"/>
  <c r="C28"/>
  <c r="C30"/>
  <c r="C33"/>
  <c r="C35"/>
  <c r="C36"/>
  <c r="C38"/>
  <c r="C41"/>
  <c r="C42"/>
  <c r="C43"/>
  <c r="C45"/>
  <c r="C24" i="73"/>
  <c r="C25"/>
  <c r="C26"/>
  <c r="C30"/>
  <c r="C33"/>
  <c r="C35"/>
  <c r="C36"/>
  <c r="C38"/>
  <c r="C41"/>
  <c r="C42"/>
  <c r="C43"/>
  <c r="C45"/>
  <c r="C18" i="70"/>
  <c r="C20"/>
  <c r="C21"/>
  <c r="C22"/>
  <c r="C24"/>
  <c r="C25"/>
  <c r="C26"/>
  <c r="C28"/>
  <c r="C30"/>
  <c r="C33"/>
  <c r="C35"/>
  <c r="C36"/>
  <c r="C38"/>
  <c r="C41"/>
  <c r="C42"/>
  <c r="C43"/>
  <c r="C45"/>
  <c r="C18" i="71"/>
  <c r="C20"/>
  <c r="C21"/>
  <c r="C24"/>
  <c r="C25"/>
  <c r="C26"/>
  <c r="C30"/>
  <c r="C33"/>
  <c r="C35"/>
  <c r="C36"/>
  <c r="C38"/>
  <c r="C41"/>
  <c r="C42"/>
  <c r="C43"/>
  <c r="C45"/>
  <c r="C18" i="72"/>
  <c r="C20"/>
  <c r="C21"/>
  <c r="C25"/>
  <c r="C26"/>
  <c r="C30"/>
  <c r="C33"/>
  <c r="C35"/>
  <c r="C36"/>
  <c r="C38"/>
  <c r="C41"/>
  <c r="C42"/>
  <c r="C43"/>
  <c r="C45"/>
  <c r="C20" i="62"/>
  <c r="C21"/>
  <c r="C24"/>
  <c r="C25"/>
  <c r="C26"/>
  <c r="C28"/>
  <c r="C29"/>
  <c r="C30"/>
  <c r="C33"/>
  <c r="C35"/>
  <c r="C36"/>
  <c r="C37"/>
  <c r="C38"/>
  <c r="C41"/>
  <c r="C42"/>
  <c r="C43"/>
  <c r="C45"/>
  <c r="C18" i="59"/>
  <c r="C20"/>
  <c r="C21"/>
  <c r="C24"/>
  <c r="C25"/>
  <c r="C26"/>
  <c r="C28"/>
  <c r="C30"/>
  <c r="C33"/>
  <c r="C35"/>
  <c r="C36"/>
  <c r="C38"/>
  <c r="C41"/>
  <c r="C42"/>
  <c r="C43"/>
  <c r="C45"/>
  <c r="C29" i="58"/>
  <c r="C27" i="57"/>
  <c r="C29"/>
  <c r="C37"/>
  <c r="C20" i="69"/>
  <c r="C21"/>
  <c r="C24"/>
  <c r="C25"/>
  <c r="C26"/>
  <c r="C28"/>
  <c r="C30"/>
  <c r="C33"/>
  <c r="C35"/>
  <c r="C36"/>
  <c r="C38"/>
  <c r="C41"/>
  <c r="C42"/>
  <c r="C43"/>
  <c r="C45"/>
  <c r="C18" i="68"/>
  <c r="C20"/>
  <c r="C21"/>
  <c r="C24"/>
  <c r="C25"/>
  <c r="C26"/>
  <c r="C28"/>
  <c r="C30"/>
  <c r="C33"/>
  <c r="C35"/>
  <c r="C36"/>
  <c r="C38"/>
  <c r="C39"/>
  <c r="C41"/>
  <c r="C42"/>
  <c r="C43"/>
  <c r="C45"/>
  <c r="C18" i="65"/>
  <c r="C20"/>
  <c r="C21"/>
  <c r="C22"/>
  <c r="C24"/>
  <c r="C25"/>
  <c r="C26"/>
  <c r="C28"/>
  <c r="C30"/>
  <c r="C33"/>
  <c r="C35"/>
  <c r="C36"/>
  <c r="C38"/>
  <c r="C41"/>
  <c r="C42"/>
  <c r="C43"/>
  <c r="C45"/>
  <c r="C27" i="56"/>
  <c r="C29"/>
  <c r="C37"/>
  <c r="C18" i="53"/>
  <c r="C20"/>
  <c r="C21"/>
  <c r="C24"/>
  <c r="C25"/>
  <c r="C26"/>
  <c r="C28"/>
  <c r="C30"/>
  <c r="C33"/>
  <c r="C35"/>
  <c r="C36"/>
  <c r="C38"/>
  <c r="C41"/>
  <c r="C42"/>
  <c r="C43"/>
  <c r="C45"/>
  <c r="C18" i="52"/>
  <c r="C20"/>
  <c r="C21"/>
  <c r="C24"/>
  <c r="C25"/>
  <c r="C26"/>
  <c r="C30"/>
  <c r="C33"/>
  <c r="C35"/>
  <c r="C36"/>
  <c r="C38"/>
  <c r="C41"/>
  <c r="C42"/>
  <c r="C43"/>
  <c r="C45"/>
  <c r="C18" i="51"/>
  <c r="C20"/>
  <c r="C21"/>
  <c r="C24"/>
  <c r="C25"/>
  <c r="C26"/>
  <c r="C30"/>
  <c r="C33"/>
  <c r="C35"/>
  <c r="C36"/>
  <c r="C38"/>
  <c r="C41"/>
  <c r="C42"/>
  <c r="C43"/>
  <c r="C45"/>
  <c r="C20" i="54"/>
  <c r="C21"/>
  <c r="C24"/>
  <c r="C25"/>
  <c r="C28"/>
  <c r="C30"/>
  <c r="C33"/>
  <c r="C35"/>
  <c r="C36"/>
  <c r="C38"/>
  <c r="C41"/>
  <c r="C42"/>
  <c r="C43"/>
  <c r="C45"/>
  <c r="C18" i="50"/>
  <c r="C20"/>
  <c r="C21"/>
  <c r="C24"/>
  <c r="C25"/>
  <c r="C26"/>
  <c r="C30"/>
  <c r="C33"/>
  <c r="C35"/>
  <c r="C36"/>
  <c r="C38"/>
  <c r="C41"/>
  <c r="C42"/>
  <c r="C43"/>
  <c r="C45"/>
  <c r="C18" i="48"/>
  <c r="C20"/>
  <c r="C21"/>
  <c r="C25"/>
  <c r="C30"/>
  <c r="C33"/>
  <c r="C35"/>
  <c r="C36"/>
  <c r="C38"/>
  <c r="C41"/>
  <c r="C42"/>
  <c r="C43"/>
  <c r="C45"/>
  <c r="C20" i="47"/>
  <c r="C21"/>
  <c r="C24"/>
  <c r="C25"/>
  <c r="C30"/>
  <c r="C35"/>
  <c r="C36"/>
  <c r="C38"/>
  <c r="C41"/>
  <c r="C42"/>
  <c r="C43"/>
  <c r="C45"/>
  <c r="C18" i="45"/>
  <c r="C20"/>
  <c r="C21"/>
  <c r="C24"/>
  <c r="C25"/>
  <c r="C26"/>
  <c r="C30"/>
  <c r="C33"/>
  <c r="C35"/>
  <c r="C36"/>
  <c r="C38"/>
  <c r="C41"/>
  <c r="C42"/>
  <c r="C45"/>
  <c r="C20" i="44"/>
  <c r="C21"/>
  <c r="C24"/>
  <c r="C25"/>
  <c r="C26"/>
  <c r="C30"/>
  <c r="C33"/>
  <c r="C35"/>
  <c r="C36"/>
  <c r="C38"/>
  <c r="C41"/>
  <c r="C42"/>
  <c r="C43"/>
  <c r="C45"/>
  <c r="C18" i="43"/>
  <c r="C20"/>
  <c r="C21"/>
  <c r="C24"/>
  <c r="C25"/>
  <c r="C26"/>
  <c r="C30"/>
  <c r="C33"/>
  <c r="C35"/>
  <c r="C36"/>
  <c r="C38"/>
  <c r="C41"/>
  <c r="C42"/>
  <c r="C43"/>
  <c r="C45"/>
  <c r="C20" i="40"/>
  <c r="C21"/>
  <c r="C24"/>
  <c r="C25"/>
  <c r="C26"/>
  <c r="C28"/>
  <c r="C30"/>
  <c r="C33"/>
  <c r="C35"/>
  <c r="C36"/>
  <c r="C38"/>
  <c r="C41"/>
  <c r="C42"/>
  <c r="C43"/>
  <c r="C45"/>
  <c r="C20" i="39"/>
  <c r="C21"/>
  <c r="C24"/>
  <c r="C25"/>
  <c r="C30"/>
  <c r="C33"/>
  <c r="C35"/>
  <c r="C36"/>
  <c r="C38"/>
  <c r="C41"/>
  <c r="C42"/>
  <c r="C43"/>
  <c r="C45"/>
  <c r="C20" i="38"/>
  <c r="C21"/>
  <c r="C24"/>
  <c r="C25"/>
  <c r="C28"/>
  <c r="C30"/>
  <c r="C33"/>
  <c r="C35"/>
  <c r="C36"/>
  <c r="C38"/>
  <c r="C41"/>
  <c r="C42"/>
  <c r="C43"/>
  <c r="C45"/>
  <c r="C18" i="36"/>
  <c r="C20"/>
  <c r="C21"/>
  <c r="C24"/>
  <c r="C25"/>
  <c r="C26"/>
  <c r="C28"/>
  <c r="C30"/>
  <c r="C33"/>
  <c r="C35"/>
  <c r="C36"/>
  <c r="C38"/>
  <c r="C41"/>
  <c r="C42"/>
  <c r="C43"/>
  <c r="C45"/>
  <c r="C18" i="35"/>
  <c r="C20"/>
  <c r="C21"/>
  <c r="C24"/>
  <c r="C25"/>
  <c r="C26"/>
  <c r="C28"/>
  <c r="C30"/>
  <c r="C33"/>
  <c r="C35"/>
  <c r="C36"/>
  <c r="C38"/>
  <c r="C39"/>
  <c r="C41"/>
  <c r="C42"/>
  <c r="C43"/>
  <c r="C45"/>
  <c r="C18" i="34"/>
  <c r="C20"/>
  <c r="C21"/>
  <c r="C24"/>
  <c r="C25"/>
  <c r="C26"/>
  <c r="C28"/>
  <c r="C30"/>
  <c r="C33"/>
  <c r="C35"/>
  <c r="C36"/>
  <c r="C38"/>
  <c r="C39"/>
  <c r="C41"/>
  <c r="C42"/>
  <c r="C43"/>
  <c r="C45"/>
  <c r="C43" i="45"/>
  <c r="C18" i="44"/>
  <c r="C18" i="41"/>
  <c r="C20"/>
  <c r="C21"/>
  <c r="C22"/>
  <c r="C24"/>
  <c r="C25"/>
  <c r="C26"/>
  <c r="C28"/>
  <c r="C30"/>
  <c r="C33"/>
  <c r="C35"/>
  <c r="C36"/>
  <c r="C38"/>
  <c r="C41"/>
  <c r="C42"/>
  <c r="C43"/>
  <c r="C45"/>
  <c r="C21" i="42"/>
  <c r="C25"/>
  <c r="C36"/>
  <c r="C38"/>
  <c r="C42"/>
  <c r="C26" i="33"/>
  <c r="D161" i="189" s="1"/>
  <c r="O161" s="1"/>
  <c r="C30" i="33"/>
  <c r="D165" i="189" s="1"/>
  <c r="O165" s="1"/>
  <c r="C42" i="33"/>
  <c r="D177" i="189" s="1"/>
  <c r="O177" s="1"/>
  <c r="C21" i="60"/>
  <c r="C26"/>
  <c r="C30"/>
  <c r="C35"/>
  <c r="C37"/>
  <c r="C42"/>
  <c r="C43"/>
  <c r="C45"/>
  <c r="C27" i="55"/>
  <c r="C29"/>
  <c r="C37"/>
  <c r="C18" i="49"/>
  <c r="C20"/>
  <c r="C21"/>
  <c r="C24"/>
  <c r="C25"/>
  <c r="C26"/>
  <c r="C28"/>
  <c r="C30"/>
  <c r="C33"/>
  <c r="C35"/>
  <c r="C36"/>
  <c r="C38"/>
  <c r="C41"/>
  <c r="C42"/>
  <c r="C43"/>
  <c r="C45"/>
  <c r="C18" i="46"/>
  <c r="C20"/>
  <c r="C21"/>
  <c r="C24"/>
  <c r="C25"/>
  <c r="C30"/>
  <c r="C33"/>
  <c r="C35"/>
  <c r="C36"/>
  <c r="C38"/>
  <c r="C41"/>
  <c r="C42"/>
  <c r="C43"/>
  <c r="C45"/>
  <c r="C18" i="42"/>
  <c r="C20"/>
  <c r="C24"/>
  <c r="C26"/>
  <c r="C30"/>
  <c r="C33"/>
  <c r="C35"/>
  <c r="C41"/>
  <c r="C43"/>
  <c r="C45"/>
  <c r="C20" i="37"/>
  <c r="C21"/>
  <c r="C24"/>
  <c r="C25"/>
  <c r="C26"/>
  <c r="C28"/>
  <c r="C30"/>
  <c r="C33"/>
  <c r="C35"/>
  <c r="C36"/>
  <c r="C38"/>
  <c r="C41"/>
  <c r="C42"/>
  <c r="C43"/>
  <c r="C45"/>
  <c r="C21" i="33"/>
  <c r="D156" i="189" s="1"/>
  <c r="O156" s="1"/>
  <c r="C39" i="33"/>
  <c r="D174" i="189" s="1"/>
  <c r="O174" s="1"/>
  <c r="C37" i="33"/>
  <c r="D172" i="189" s="1"/>
  <c r="O172" s="1"/>
  <c r="C45" i="33"/>
  <c r="D180" i="189" s="1"/>
  <c r="O180" s="1"/>
  <c r="C43" i="33"/>
  <c r="D178" i="189" s="1"/>
  <c r="O178" s="1"/>
  <c r="C35" i="33"/>
  <c r="D170" i="189" s="1"/>
  <c r="O170" s="1"/>
  <c r="O16" i="111"/>
  <c r="P16" s="1"/>
  <c r="Q16" s="1"/>
  <c r="R16" s="1"/>
  <c r="S16" s="1"/>
  <c r="T16" s="1"/>
  <c r="U16" s="1"/>
  <c r="V16" s="1"/>
  <c r="W16" s="1"/>
  <c r="X16" s="1"/>
  <c r="O16" i="119"/>
  <c r="P16" s="1"/>
  <c r="Q16" s="1"/>
  <c r="R16" s="1"/>
  <c r="S16" s="1"/>
  <c r="T16" s="1"/>
  <c r="U16" s="1"/>
  <c r="V16" s="1"/>
  <c r="W16" s="1"/>
  <c r="X16" s="1"/>
  <c r="C17" i="34"/>
  <c r="D16" i="145"/>
  <c r="E16" s="1"/>
  <c r="F16" s="1"/>
  <c r="G16" s="1"/>
  <c r="H16" s="1"/>
  <c r="I16" s="1"/>
  <c r="J16" s="1"/>
  <c r="K16" s="1"/>
  <c r="L16" s="1"/>
  <c r="O15" i="80"/>
  <c r="P15" s="1"/>
  <c r="Q15" s="1"/>
  <c r="R15" s="1"/>
  <c r="S15" s="1"/>
  <c r="T15" s="1"/>
  <c r="U15" s="1"/>
  <c r="V15" s="1"/>
  <c r="W15" s="1"/>
  <c r="X15" s="1"/>
  <c r="D16" i="112"/>
  <c r="E16" s="1"/>
  <c r="F16" s="1"/>
  <c r="G16" s="1"/>
  <c r="H16" s="1"/>
  <c r="I16" s="1"/>
  <c r="J16" s="1"/>
  <c r="K16" s="1"/>
  <c r="L16" s="1"/>
  <c r="D15" i="97"/>
  <c r="E15" s="1"/>
  <c r="F15" s="1"/>
  <c r="G15" s="1"/>
  <c r="H15" s="1"/>
  <c r="I15" s="1"/>
  <c r="J15" s="1"/>
  <c r="K15" s="1"/>
  <c r="L15" s="1"/>
  <c r="D16" i="155"/>
  <c r="E16" s="1"/>
  <c r="F16" s="1"/>
  <c r="G16" s="1"/>
  <c r="H16" s="1"/>
  <c r="I16" s="1"/>
  <c r="J16" s="1"/>
  <c r="K16" s="1"/>
  <c r="L16" s="1"/>
  <c r="O15" i="100"/>
  <c r="W15"/>
  <c r="U15"/>
  <c r="S15"/>
  <c r="Q15"/>
  <c r="D16" i="114"/>
  <c r="E16" s="1"/>
  <c r="F16" s="1"/>
  <c r="G16" s="1"/>
  <c r="H16" s="1"/>
  <c r="I16" s="1"/>
  <c r="J16" s="1"/>
  <c r="K16" s="1"/>
  <c r="L16" s="1"/>
  <c r="D16" i="61"/>
  <c r="E16" s="1"/>
  <c r="F16" s="1"/>
  <c r="G16" s="1"/>
  <c r="H16" s="1"/>
  <c r="I16" s="1"/>
  <c r="J16" s="1"/>
  <c r="K16" s="1"/>
  <c r="L16" s="1"/>
  <c r="D16" i="64"/>
  <c r="E16" s="1"/>
  <c r="F16" s="1"/>
  <c r="G16" s="1"/>
  <c r="H16" s="1"/>
  <c r="I16" s="1"/>
  <c r="J16" s="1"/>
  <c r="K16" s="1"/>
  <c r="L16" s="1"/>
  <c r="V15" i="100"/>
  <c r="T15"/>
  <c r="R15"/>
  <c r="P15"/>
  <c r="O16" i="160"/>
  <c r="P16" s="1"/>
  <c r="Q16" s="1"/>
  <c r="R16" s="1"/>
  <c r="S16" s="1"/>
  <c r="T16" s="1"/>
  <c r="U16" s="1"/>
  <c r="V16" s="1"/>
  <c r="W16" s="1"/>
  <c r="X16" s="1"/>
  <c r="O16" i="159"/>
  <c r="P16" s="1"/>
  <c r="Q16" s="1"/>
  <c r="R16" s="1"/>
  <c r="S16" s="1"/>
  <c r="T16" s="1"/>
  <c r="U16" s="1"/>
  <c r="V16" s="1"/>
  <c r="W16" s="1"/>
  <c r="X16" s="1"/>
  <c r="E16" i="158"/>
  <c r="F16" s="1"/>
  <c r="G16" s="1"/>
  <c r="H16" s="1"/>
  <c r="I16" s="1"/>
  <c r="J16" s="1"/>
  <c r="K16" s="1"/>
  <c r="L16" s="1"/>
  <c r="M16" s="1"/>
  <c r="O16" i="157"/>
  <c r="P16" s="1"/>
  <c r="Q16" s="1"/>
  <c r="R16" s="1"/>
  <c r="S16" s="1"/>
  <c r="T16" s="1"/>
  <c r="U16" s="1"/>
  <c r="V16" s="1"/>
  <c r="W16" s="1"/>
  <c r="X16" s="1"/>
  <c r="O16" i="156"/>
  <c r="P16" s="1"/>
  <c r="Q16" s="1"/>
  <c r="R16" s="1"/>
  <c r="S16" s="1"/>
  <c r="T16" s="1"/>
  <c r="U16" s="1"/>
  <c r="V16" s="1"/>
  <c r="W16" s="1"/>
  <c r="X16" s="1"/>
  <c r="O16" i="154"/>
  <c r="P16" s="1"/>
  <c r="Q16" s="1"/>
  <c r="R16" s="1"/>
  <c r="S16" s="1"/>
  <c r="T16" s="1"/>
  <c r="U16" s="1"/>
  <c r="V16" s="1"/>
  <c r="W16" s="1"/>
  <c r="X16" s="1"/>
  <c r="O16" i="153"/>
  <c r="P16" s="1"/>
  <c r="Q16" s="1"/>
  <c r="R16" s="1"/>
  <c r="S16" s="1"/>
  <c r="T16" s="1"/>
  <c r="U16" s="1"/>
  <c r="V16" s="1"/>
  <c r="W16" s="1"/>
  <c r="X16" s="1"/>
  <c r="O16" i="152"/>
  <c r="P16" s="1"/>
  <c r="Q16" s="1"/>
  <c r="R16" s="1"/>
  <c r="S16" s="1"/>
  <c r="T16" s="1"/>
  <c r="U16" s="1"/>
  <c r="V16" s="1"/>
  <c r="W16" s="1"/>
  <c r="X16" s="1"/>
  <c r="D53" i="134"/>
  <c r="E118" i="189" s="1"/>
  <c r="O16" i="151"/>
  <c r="P16" s="1"/>
  <c r="Q16" s="1"/>
  <c r="R16" s="1"/>
  <c r="S16" s="1"/>
  <c r="T16" s="1"/>
  <c r="U16" s="1"/>
  <c r="V16" s="1"/>
  <c r="W16" s="1"/>
  <c r="X16" s="1"/>
  <c r="O16" i="150"/>
  <c r="P16" s="1"/>
  <c r="Q16" s="1"/>
  <c r="R16" s="1"/>
  <c r="S16" s="1"/>
  <c r="T16" s="1"/>
  <c r="U16" s="1"/>
  <c r="V16" s="1"/>
  <c r="W16" s="1"/>
  <c r="X16" s="1"/>
  <c r="O16" i="149"/>
  <c r="P16" s="1"/>
  <c r="Q16" s="1"/>
  <c r="R16" s="1"/>
  <c r="S16" s="1"/>
  <c r="T16" s="1"/>
  <c r="U16" s="1"/>
  <c r="V16" s="1"/>
  <c r="W16" s="1"/>
  <c r="X16" s="1"/>
  <c r="O16" i="148"/>
  <c r="P16" s="1"/>
  <c r="Q16" s="1"/>
  <c r="R16" s="1"/>
  <c r="S16" s="1"/>
  <c r="T16" s="1"/>
  <c r="U16" s="1"/>
  <c r="V16" s="1"/>
  <c r="W16" s="1"/>
  <c r="X16" s="1"/>
  <c r="O16" i="147"/>
  <c r="P16" s="1"/>
  <c r="Q16" s="1"/>
  <c r="R16" s="1"/>
  <c r="S16" s="1"/>
  <c r="T16" s="1"/>
  <c r="U16" s="1"/>
  <c r="V16" s="1"/>
  <c r="W16" s="1"/>
  <c r="X16" s="1"/>
  <c r="D53" i="141"/>
  <c r="E125" i="189" s="1"/>
  <c r="O16" i="146"/>
  <c r="P16" s="1"/>
  <c r="Q16" s="1"/>
  <c r="R16" s="1"/>
  <c r="S16" s="1"/>
  <c r="T16" s="1"/>
  <c r="U16" s="1"/>
  <c r="V16" s="1"/>
  <c r="W16" s="1"/>
  <c r="X16" s="1"/>
  <c r="C53" i="141"/>
  <c r="D125" i="189" s="1"/>
  <c r="G53" i="141"/>
  <c r="H125" i="189" s="1"/>
  <c r="O16" i="144"/>
  <c r="P16" s="1"/>
  <c r="Q16" s="1"/>
  <c r="R16" s="1"/>
  <c r="S16" s="1"/>
  <c r="T16" s="1"/>
  <c r="U16" s="1"/>
  <c r="V16" s="1"/>
  <c r="W16" s="1"/>
  <c r="X16" s="1"/>
  <c r="O16" i="143"/>
  <c r="P16" s="1"/>
  <c r="Q16" s="1"/>
  <c r="R16" s="1"/>
  <c r="S16" s="1"/>
  <c r="T16" s="1"/>
  <c r="U16" s="1"/>
  <c r="V16" s="1"/>
  <c r="W16" s="1"/>
  <c r="X16" s="1"/>
  <c r="C53" i="134"/>
  <c r="D118" i="189" s="1"/>
  <c r="O16" i="142"/>
  <c r="P16" s="1"/>
  <c r="Q16" s="1"/>
  <c r="R16" s="1"/>
  <c r="S16" s="1"/>
  <c r="T16" s="1"/>
  <c r="U16" s="1"/>
  <c r="V16" s="1"/>
  <c r="W16" s="1"/>
  <c r="X16" s="1"/>
  <c r="O16" i="141"/>
  <c r="P16" s="1"/>
  <c r="Q16" s="1"/>
  <c r="R16" s="1"/>
  <c r="S16" s="1"/>
  <c r="T16" s="1"/>
  <c r="U16" s="1"/>
  <c r="V16" s="1"/>
  <c r="W16" s="1"/>
  <c r="X16" s="1"/>
  <c r="O16" i="140"/>
  <c r="P16" s="1"/>
  <c r="Q16" s="1"/>
  <c r="R16" s="1"/>
  <c r="S16" s="1"/>
  <c r="T16" s="1"/>
  <c r="U16" s="1"/>
  <c r="V16" s="1"/>
  <c r="W16" s="1"/>
  <c r="X16" s="1"/>
  <c r="O16" i="139"/>
  <c r="P16" s="1"/>
  <c r="Q16" s="1"/>
  <c r="R16" s="1"/>
  <c r="S16" s="1"/>
  <c r="T16" s="1"/>
  <c r="U16" s="1"/>
  <c r="V16" s="1"/>
  <c r="W16" s="1"/>
  <c r="X16" s="1"/>
  <c r="O16" i="138"/>
  <c r="P16" s="1"/>
  <c r="Q16" s="1"/>
  <c r="R16" s="1"/>
  <c r="S16" s="1"/>
  <c r="T16" s="1"/>
  <c r="U16" s="1"/>
  <c r="V16" s="1"/>
  <c r="W16" s="1"/>
  <c r="X16" s="1"/>
  <c r="O16" i="137"/>
  <c r="P16" s="1"/>
  <c r="Q16" s="1"/>
  <c r="R16" s="1"/>
  <c r="S16" s="1"/>
  <c r="T16" s="1"/>
  <c r="U16" s="1"/>
  <c r="V16" s="1"/>
  <c r="W16" s="1"/>
  <c r="X16" s="1"/>
  <c r="O16" i="136"/>
  <c r="P16" s="1"/>
  <c r="Q16" s="1"/>
  <c r="R16" s="1"/>
  <c r="S16" s="1"/>
  <c r="T16" s="1"/>
  <c r="U16" s="1"/>
  <c r="V16" s="1"/>
  <c r="W16" s="1"/>
  <c r="X16" s="1"/>
  <c r="O16" i="135"/>
  <c r="P16" s="1"/>
  <c r="Q16" s="1"/>
  <c r="R16" s="1"/>
  <c r="S16" s="1"/>
  <c r="T16" s="1"/>
  <c r="U16" s="1"/>
  <c r="V16" s="1"/>
  <c r="W16" s="1"/>
  <c r="X16" s="1"/>
  <c r="O16" i="134"/>
  <c r="P16" s="1"/>
  <c r="Q16" s="1"/>
  <c r="R16" s="1"/>
  <c r="S16" s="1"/>
  <c r="T16" s="1"/>
  <c r="U16" s="1"/>
  <c r="V16" s="1"/>
  <c r="W16" s="1"/>
  <c r="X16" s="1"/>
  <c r="O16" i="133"/>
  <c r="P16" s="1"/>
  <c r="Q16" s="1"/>
  <c r="R16" s="1"/>
  <c r="S16" s="1"/>
  <c r="T16" s="1"/>
  <c r="U16" s="1"/>
  <c r="V16" s="1"/>
  <c r="W16" s="1"/>
  <c r="X16" s="1"/>
  <c r="O16" i="132"/>
  <c r="P16" s="1"/>
  <c r="Q16" s="1"/>
  <c r="R16" s="1"/>
  <c r="S16" s="1"/>
  <c r="T16" s="1"/>
  <c r="U16" s="1"/>
  <c r="V16" s="1"/>
  <c r="W16" s="1"/>
  <c r="X16" s="1"/>
  <c r="O16" i="131"/>
  <c r="P16" s="1"/>
  <c r="Q16" s="1"/>
  <c r="R16" s="1"/>
  <c r="S16" s="1"/>
  <c r="T16" s="1"/>
  <c r="U16" s="1"/>
  <c r="V16" s="1"/>
  <c r="W16" s="1"/>
  <c r="X16" s="1"/>
  <c r="O16" i="130"/>
  <c r="P16" s="1"/>
  <c r="Q16" s="1"/>
  <c r="R16" s="1"/>
  <c r="S16" s="1"/>
  <c r="T16" s="1"/>
  <c r="U16" s="1"/>
  <c r="V16" s="1"/>
  <c r="W16" s="1"/>
  <c r="X16" s="1"/>
  <c r="O16" i="129"/>
  <c r="P16" s="1"/>
  <c r="Q16" s="1"/>
  <c r="R16" s="1"/>
  <c r="S16" s="1"/>
  <c r="T16" s="1"/>
  <c r="U16" s="1"/>
  <c r="V16" s="1"/>
  <c r="W16" s="1"/>
  <c r="X16" s="1"/>
  <c r="O16" i="128"/>
  <c r="P16" s="1"/>
  <c r="Q16" s="1"/>
  <c r="R16" s="1"/>
  <c r="S16" s="1"/>
  <c r="T16" s="1"/>
  <c r="U16" s="1"/>
  <c r="V16" s="1"/>
  <c r="W16" s="1"/>
  <c r="X16" s="1"/>
  <c r="O16" i="127"/>
  <c r="P16" s="1"/>
  <c r="Q16" s="1"/>
  <c r="R16" s="1"/>
  <c r="S16" s="1"/>
  <c r="T16" s="1"/>
  <c r="U16" s="1"/>
  <c r="V16" s="1"/>
  <c r="W16" s="1"/>
  <c r="X16" s="1"/>
  <c r="O16" i="126"/>
  <c r="P16" s="1"/>
  <c r="Q16" s="1"/>
  <c r="R16" s="1"/>
  <c r="S16" s="1"/>
  <c r="T16" s="1"/>
  <c r="U16" s="1"/>
  <c r="V16" s="1"/>
  <c r="W16" s="1"/>
  <c r="X16" s="1"/>
  <c r="O16" i="125"/>
  <c r="P16" s="1"/>
  <c r="Q16" s="1"/>
  <c r="R16" s="1"/>
  <c r="S16" s="1"/>
  <c r="T16" s="1"/>
  <c r="U16" s="1"/>
  <c r="V16" s="1"/>
  <c r="W16" s="1"/>
  <c r="X16" s="1"/>
  <c r="O16" i="124"/>
  <c r="P16" s="1"/>
  <c r="Q16" s="1"/>
  <c r="R16" s="1"/>
  <c r="S16" s="1"/>
  <c r="T16" s="1"/>
  <c r="U16" s="1"/>
  <c r="V16" s="1"/>
  <c r="W16" s="1"/>
  <c r="X16" s="1"/>
  <c r="O16" i="123"/>
  <c r="P16" s="1"/>
  <c r="Q16" s="1"/>
  <c r="R16" s="1"/>
  <c r="S16" s="1"/>
  <c r="T16" s="1"/>
  <c r="U16" s="1"/>
  <c r="V16" s="1"/>
  <c r="W16" s="1"/>
  <c r="X16" s="1"/>
  <c r="O16" i="122"/>
  <c r="P16" s="1"/>
  <c r="Q16" s="1"/>
  <c r="R16" s="1"/>
  <c r="S16" s="1"/>
  <c r="T16" s="1"/>
  <c r="U16" s="1"/>
  <c r="V16" s="1"/>
  <c r="W16" s="1"/>
  <c r="X16" s="1"/>
  <c r="O16" i="121"/>
  <c r="P16" s="1"/>
  <c r="Q16" s="1"/>
  <c r="R16" s="1"/>
  <c r="S16" s="1"/>
  <c r="T16" s="1"/>
  <c r="U16" s="1"/>
  <c r="V16" s="1"/>
  <c r="W16" s="1"/>
  <c r="X16" s="1"/>
  <c r="O16" i="120"/>
  <c r="P16" s="1"/>
  <c r="Q16" s="1"/>
  <c r="R16" s="1"/>
  <c r="S16" s="1"/>
  <c r="T16" s="1"/>
  <c r="U16" s="1"/>
  <c r="V16" s="1"/>
  <c r="W16" s="1"/>
  <c r="X16" s="1"/>
  <c r="D16" i="119"/>
  <c r="E16" i="118"/>
  <c r="F16" s="1"/>
  <c r="G16" s="1"/>
  <c r="H16" s="1"/>
  <c r="I16" s="1"/>
  <c r="J16" s="1"/>
  <c r="K16" s="1"/>
  <c r="L16" s="1"/>
  <c r="M16" s="1"/>
  <c r="D16" i="117"/>
  <c r="E16" s="1"/>
  <c r="F16" s="1"/>
  <c r="G16" s="1"/>
  <c r="H16" s="1"/>
  <c r="I16" s="1"/>
  <c r="J16" s="1"/>
  <c r="K16" s="1"/>
  <c r="L16" s="1"/>
  <c r="D16" i="116"/>
  <c r="E16" s="1"/>
  <c r="F16" s="1"/>
  <c r="G16" s="1"/>
  <c r="H16" s="1"/>
  <c r="I16" s="1"/>
  <c r="J16" s="1"/>
  <c r="K16" s="1"/>
  <c r="L16" s="1"/>
  <c r="D16" i="115"/>
  <c r="E16" s="1"/>
  <c r="F16" s="1"/>
  <c r="G16" s="1"/>
  <c r="H16" s="1"/>
  <c r="I16" s="1"/>
  <c r="J16" s="1"/>
  <c r="K16" s="1"/>
  <c r="L16" s="1"/>
  <c r="D16" i="113"/>
  <c r="E16" s="1"/>
  <c r="F16" s="1"/>
  <c r="G16" s="1"/>
  <c r="H16" s="1"/>
  <c r="I16" s="1"/>
  <c r="J16" s="1"/>
  <c r="K16" s="1"/>
  <c r="L16" s="1"/>
  <c r="D16" i="111"/>
  <c r="D15" i="110"/>
  <c r="E15" s="1"/>
  <c r="F15" s="1"/>
  <c r="G15" s="1"/>
  <c r="H15" s="1"/>
  <c r="I15" s="1"/>
  <c r="J15" s="1"/>
  <c r="K15" s="1"/>
  <c r="L15" s="1"/>
  <c r="D15" i="109"/>
  <c r="E15" s="1"/>
  <c r="F15" s="1"/>
  <c r="G15" s="1"/>
  <c r="H15" s="1"/>
  <c r="I15" s="1"/>
  <c r="J15" s="1"/>
  <c r="K15" s="1"/>
  <c r="L15" s="1"/>
  <c r="D15" i="108"/>
  <c r="E15" s="1"/>
  <c r="F15" s="1"/>
  <c r="G15" s="1"/>
  <c r="H15" s="1"/>
  <c r="I15" s="1"/>
  <c r="J15" s="1"/>
  <c r="K15" s="1"/>
  <c r="L15" s="1"/>
  <c r="D15" i="107"/>
  <c r="E15" s="1"/>
  <c r="F15" s="1"/>
  <c r="G15" s="1"/>
  <c r="H15" s="1"/>
  <c r="I15" s="1"/>
  <c r="J15" s="1"/>
  <c r="K15" s="1"/>
  <c r="L15" s="1"/>
  <c r="D15" i="106"/>
  <c r="E15" s="1"/>
  <c r="F15" s="1"/>
  <c r="G15" s="1"/>
  <c r="H15" s="1"/>
  <c r="I15" s="1"/>
  <c r="J15" s="1"/>
  <c r="K15" s="1"/>
  <c r="L15" s="1"/>
  <c r="D15" i="105"/>
  <c r="E15" s="1"/>
  <c r="F15" s="1"/>
  <c r="G15" s="1"/>
  <c r="H15" s="1"/>
  <c r="I15" s="1"/>
  <c r="J15" s="1"/>
  <c r="K15" s="1"/>
  <c r="L15" s="1"/>
  <c r="D15" i="104"/>
  <c r="E15" s="1"/>
  <c r="F15" s="1"/>
  <c r="G15" s="1"/>
  <c r="H15" s="1"/>
  <c r="I15" s="1"/>
  <c r="J15" s="1"/>
  <c r="K15" s="1"/>
  <c r="L15" s="1"/>
  <c r="D15" i="103"/>
  <c r="E15" s="1"/>
  <c r="F15" s="1"/>
  <c r="G15" s="1"/>
  <c r="H15" s="1"/>
  <c r="I15" s="1"/>
  <c r="J15" s="1"/>
  <c r="K15" s="1"/>
  <c r="L15" s="1"/>
  <c r="D15" i="102"/>
  <c r="E15" s="1"/>
  <c r="F15" s="1"/>
  <c r="G15" s="1"/>
  <c r="H15" s="1"/>
  <c r="I15" s="1"/>
  <c r="J15" s="1"/>
  <c r="K15" s="1"/>
  <c r="L15" s="1"/>
  <c r="D15" i="101"/>
  <c r="E15" s="1"/>
  <c r="F15" s="1"/>
  <c r="G15" s="1"/>
  <c r="H15" s="1"/>
  <c r="I15" s="1"/>
  <c r="J15" s="1"/>
  <c r="K15" s="1"/>
  <c r="L15" s="1"/>
  <c r="D15" i="99"/>
  <c r="E15" s="1"/>
  <c r="F15" s="1"/>
  <c r="G15" s="1"/>
  <c r="H15" s="1"/>
  <c r="I15" s="1"/>
  <c r="J15" s="1"/>
  <c r="K15" s="1"/>
  <c r="L15" s="1"/>
  <c r="D15" i="98"/>
  <c r="E15" s="1"/>
  <c r="F15" s="1"/>
  <c r="G15" s="1"/>
  <c r="H15" s="1"/>
  <c r="I15" s="1"/>
  <c r="J15" s="1"/>
  <c r="K15" s="1"/>
  <c r="L15" s="1"/>
  <c r="D15" i="96"/>
  <c r="E15" s="1"/>
  <c r="F15" s="1"/>
  <c r="G15" s="1"/>
  <c r="H15" s="1"/>
  <c r="I15" s="1"/>
  <c r="J15" s="1"/>
  <c r="K15" s="1"/>
  <c r="L15" s="1"/>
  <c r="D15" i="95"/>
  <c r="E15" s="1"/>
  <c r="F15" s="1"/>
  <c r="G15" s="1"/>
  <c r="H15" s="1"/>
  <c r="I15" s="1"/>
  <c r="J15" s="1"/>
  <c r="K15" s="1"/>
  <c r="L15" s="1"/>
  <c r="D15" i="94"/>
  <c r="E15" s="1"/>
  <c r="F15" s="1"/>
  <c r="G15" s="1"/>
  <c r="H15" s="1"/>
  <c r="I15" s="1"/>
  <c r="J15" s="1"/>
  <c r="K15" s="1"/>
  <c r="L15" s="1"/>
  <c r="D15" i="93"/>
  <c r="E15" s="1"/>
  <c r="F15" s="1"/>
  <c r="G15" s="1"/>
  <c r="H15" s="1"/>
  <c r="I15" s="1"/>
  <c r="J15" s="1"/>
  <c r="K15" s="1"/>
  <c r="L15" s="1"/>
  <c r="D15" i="92"/>
  <c r="E15" s="1"/>
  <c r="F15" s="1"/>
  <c r="G15" s="1"/>
  <c r="H15" s="1"/>
  <c r="I15" s="1"/>
  <c r="J15" s="1"/>
  <c r="K15" s="1"/>
  <c r="L15" s="1"/>
  <c r="D15" i="91"/>
  <c r="E15" s="1"/>
  <c r="F15" s="1"/>
  <c r="G15" s="1"/>
  <c r="H15" s="1"/>
  <c r="I15" s="1"/>
  <c r="J15" s="1"/>
  <c r="K15" s="1"/>
  <c r="L15" s="1"/>
  <c r="D15" i="90"/>
  <c r="E15" s="1"/>
  <c r="F15" s="1"/>
  <c r="G15" s="1"/>
  <c r="H15" s="1"/>
  <c r="I15" s="1"/>
  <c r="J15" s="1"/>
  <c r="K15" s="1"/>
  <c r="L15" s="1"/>
  <c r="D15" i="88"/>
  <c r="E15" s="1"/>
  <c r="F15" s="1"/>
  <c r="G15" s="1"/>
  <c r="H15" s="1"/>
  <c r="I15" s="1"/>
  <c r="J15" s="1"/>
  <c r="K15" s="1"/>
  <c r="L15" s="1"/>
  <c r="D15" i="87"/>
  <c r="E15" s="1"/>
  <c r="F15" s="1"/>
  <c r="G15" s="1"/>
  <c r="H15" s="1"/>
  <c r="I15" s="1"/>
  <c r="J15" s="1"/>
  <c r="K15" s="1"/>
  <c r="L15" s="1"/>
  <c r="D15" i="86"/>
  <c r="E15" s="1"/>
  <c r="F15" s="1"/>
  <c r="G15" s="1"/>
  <c r="H15" s="1"/>
  <c r="I15" s="1"/>
  <c r="J15" s="1"/>
  <c r="K15" s="1"/>
  <c r="L15" s="1"/>
  <c r="D15" i="85"/>
  <c r="E15" s="1"/>
  <c r="F15" s="1"/>
  <c r="G15" s="1"/>
  <c r="H15" s="1"/>
  <c r="I15" s="1"/>
  <c r="J15" s="1"/>
  <c r="K15" s="1"/>
  <c r="L15" s="1"/>
  <c r="D15" i="84"/>
  <c r="E15" s="1"/>
  <c r="F15" s="1"/>
  <c r="G15" s="1"/>
  <c r="H15" s="1"/>
  <c r="I15" s="1"/>
  <c r="J15" s="1"/>
  <c r="K15" s="1"/>
  <c r="L15" s="1"/>
  <c r="D15" i="83"/>
  <c r="E15" s="1"/>
  <c r="F15" s="1"/>
  <c r="G15" s="1"/>
  <c r="H15" s="1"/>
  <c r="I15" s="1"/>
  <c r="J15" s="1"/>
  <c r="K15" s="1"/>
  <c r="L15" s="1"/>
  <c r="D15" i="82"/>
  <c r="E15" s="1"/>
  <c r="F15" s="1"/>
  <c r="G15" s="1"/>
  <c r="H15" s="1"/>
  <c r="I15" s="1"/>
  <c r="J15" s="1"/>
  <c r="K15" s="1"/>
  <c r="L15" s="1"/>
  <c r="D15" i="81"/>
  <c r="E15" s="1"/>
  <c r="F15" s="1"/>
  <c r="G15" s="1"/>
  <c r="H15" s="1"/>
  <c r="I15" s="1"/>
  <c r="J15" s="1"/>
  <c r="K15" s="1"/>
  <c r="L15" s="1"/>
  <c r="D15" i="79"/>
  <c r="E15" s="1"/>
  <c r="F15" s="1"/>
  <c r="G15" s="1"/>
  <c r="H15" s="1"/>
  <c r="I15" s="1"/>
  <c r="J15" s="1"/>
  <c r="K15" s="1"/>
  <c r="L15" s="1"/>
  <c r="D16" i="77"/>
  <c r="E16" s="1"/>
  <c r="F16" s="1"/>
  <c r="G16" s="1"/>
  <c r="H16" s="1"/>
  <c r="I16" s="1"/>
  <c r="J16" s="1"/>
  <c r="K16" s="1"/>
  <c r="L16" s="1"/>
  <c r="D16" i="76"/>
  <c r="E16" s="1"/>
  <c r="F16" s="1"/>
  <c r="G16" s="1"/>
  <c r="H16" s="1"/>
  <c r="I16" s="1"/>
  <c r="J16" s="1"/>
  <c r="K16" s="1"/>
  <c r="L16" s="1"/>
  <c r="D16" i="75"/>
  <c r="E16" s="1"/>
  <c r="F16" s="1"/>
  <c r="G16" s="1"/>
  <c r="H16" s="1"/>
  <c r="I16" s="1"/>
  <c r="J16" s="1"/>
  <c r="K16" s="1"/>
  <c r="L16" s="1"/>
  <c r="D16" i="74"/>
  <c r="E16" s="1"/>
  <c r="F16" s="1"/>
  <c r="G16" s="1"/>
  <c r="H16" s="1"/>
  <c r="I16" s="1"/>
  <c r="J16" s="1"/>
  <c r="K16" s="1"/>
  <c r="L16" s="1"/>
  <c r="D16" i="73"/>
  <c r="E16" s="1"/>
  <c r="F16" s="1"/>
  <c r="G16" s="1"/>
  <c r="H16" s="1"/>
  <c r="I16" s="1"/>
  <c r="J16" s="1"/>
  <c r="K16" s="1"/>
  <c r="L16" s="1"/>
  <c r="D16" i="72"/>
  <c r="E16" s="1"/>
  <c r="F16" s="1"/>
  <c r="G16" s="1"/>
  <c r="H16" s="1"/>
  <c r="I16" s="1"/>
  <c r="J16" s="1"/>
  <c r="K16" s="1"/>
  <c r="L16" s="1"/>
  <c r="D16" i="71"/>
  <c r="E16" s="1"/>
  <c r="F16" s="1"/>
  <c r="G16" s="1"/>
  <c r="H16" s="1"/>
  <c r="I16" s="1"/>
  <c r="J16" s="1"/>
  <c r="K16" s="1"/>
  <c r="L16" s="1"/>
  <c r="D16" i="70"/>
  <c r="E16" s="1"/>
  <c r="F16" s="1"/>
  <c r="G16" s="1"/>
  <c r="H16" s="1"/>
  <c r="I16" s="1"/>
  <c r="J16" s="1"/>
  <c r="K16" s="1"/>
  <c r="L16" s="1"/>
  <c r="D16" i="69"/>
  <c r="E16" s="1"/>
  <c r="F16" s="1"/>
  <c r="G16" s="1"/>
  <c r="H16" s="1"/>
  <c r="I16" s="1"/>
  <c r="J16" s="1"/>
  <c r="K16" s="1"/>
  <c r="L16" s="1"/>
  <c r="D16" i="68"/>
  <c r="E16" s="1"/>
  <c r="F16" s="1"/>
  <c r="G16" s="1"/>
  <c r="H16" s="1"/>
  <c r="I16" s="1"/>
  <c r="J16" s="1"/>
  <c r="K16" s="1"/>
  <c r="L16" s="1"/>
  <c r="D16" i="67"/>
  <c r="E16" s="1"/>
  <c r="F16" s="1"/>
  <c r="G16" s="1"/>
  <c r="H16" s="1"/>
  <c r="I16" s="1"/>
  <c r="J16" s="1"/>
  <c r="K16" s="1"/>
  <c r="L16" s="1"/>
  <c r="D16" i="65"/>
  <c r="E16" s="1"/>
  <c r="F16" s="1"/>
  <c r="G16" s="1"/>
  <c r="H16" s="1"/>
  <c r="I16" s="1"/>
  <c r="J16" s="1"/>
  <c r="K16" s="1"/>
  <c r="L16" s="1"/>
  <c r="D16" i="63"/>
  <c r="E16" s="1"/>
  <c r="F16" s="1"/>
  <c r="G16" s="1"/>
  <c r="H16" s="1"/>
  <c r="I16" s="1"/>
  <c r="J16" s="1"/>
  <c r="K16" s="1"/>
  <c r="L16" s="1"/>
  <c r="D16" i="62"/>
  <c r="E16" s="1"/>
  <c r="F16" s="1"/>
  <c r="G16" s="1"/>
  <c r="H16" s="1"/>
  <c r="I16" s="1"/>
  <c r="J16" s="1"/>
  <c r="K16" s="1"/>
  <c r="L16" s="1"/>
  <c r="D16" i="60"/>
  <c r="E16" s="1"/>
  <c r="F16" s="1"/>
  <c r="G16" s="1"/>
  <c r="H16" s="1"/>
  <c r="I16" s="1"/>
  <c r="J16" s="1"/>
  <c r="K16" s="1"/>
  <c r="L16" s="1"/>
  <c r="D16" i="59"/>
  <c r="E16" s="1"/>
  <c r="F16" s="1"/>
  <c r="G16" s="1"/>
  <c r="H16" s="1"/>
  <c r="I16" s="1"/>
  <c r="J16" s="1"/>
  <c r="K16" s="1"/>
  <c r="L16" s="1"/>
  <c r="D16" i="58"/>
  <c r="E16" s="1"/>
  <c r="F16" s="1"/>
  <c r="G16" s="1"/>
  <c r="H16" s="1"/>
  <c r="I16" s="1"/>
  <c r="J16" s="1"/>
  <c r="K16" s="1"/>
  <c r="L16" s="1"/>
  <c r="D16" i="57"/>
  <c r="E16" s="1"/>
  <c r="F16" s="1"/>
  <c r="G16" s="1"/>
  <c r="H16" s="1"/>
  <c r="I16" s="1"/>
  <c r="J16" s="1"/>
  <c r="K16" s="1"/>
  <c r="L16" s="1"/>
  <c r="D16" i="56"/>
  <c r="E16" s="1"/>
  <c r="F16" s="1"/>
  <c r="G16" s="1"/>
  <c r="H16" s="1"/>
  <c r="I16" s="1"/>
  <c r="J16" s="1"/>
  <c r="K16" s="1"/>
  <c r="L16" s="1"/>
  <c r="D16" i="55"/>
  <c r="E16" s="1"/>
  <c r="F16" s="1"/>
  <c r="G16" s="1"/>
  <c r="H16" s="1"/>
  <c r="I16" s="1"/>
  <c r="J16" s="1"/>
  <c r="K16" s="1"/>
  <c r="L16" s="1"/>
  <c r="D16" i="54"/>
  <c r="E16" s="1"/>
  <c r="F16" s="1"/>
  <c r="G16" s="1"/>
  <c r="H16" s="1"/>
  <c r="I16" s="1"/>
  <c r="J16" s="1"/>
  <c r="K16" s="1"/>
  <c r="L16" s="1"/>
  <c r="D16" i="53"/>
  <c r="E16" s="1"/>
  <c r="F16" s="1"/>
  <c r="G16" s="1"/>
  <c r="H16" s="1"/>
  <c r="I16" s="1"/>
  <c r="J16" s="1"/>
  <c r="K16" s="1"/>
  <c r="L16" s="1"/>
  <c r="D16" i="52"/>
  <c r="E16" s="1"/>
  <c r="F16" s="1"/>
  <c r="G16" s="1"/>
  <c r="H16" s="1"/>
  <c r="I16" s="1"/>
  <c r="J16" s="1"/>
  <c r="K16" s="1"/>
  <c r="L16" s="1"/>
  <c r="D16" i="51"/>
  <c r="E16" s="1"/>
  <c r="F16" s="1"/>
  <c r="G16" s="1"/>
  <c r="H16" s="1"/>
  <c r="I16" s="1"/>
  <c r="J16" s="1"/>
  <c r="K16" s="1"/>
  <c r="L16" s="1"/>
  <c r="D16" i="50"/>
  <c r="E16" s="1"/>
  <c r="F16" s="1"/>
  <c r="G16" s="1"/>
  <c r="H16" s="1"/>
  <c r="I16" s="1"/>
  <c r="J16" s="1"/>
  <c r="K16" s="1"/>
  <c r="L16" s="1"/>
  <c r="D16" i="49"/>
  <c r="E16" s="1"/>
  <c r="F16" s="1"/>
  <c r="G16" s="1"/>
  <c r="H16" s="1"/>
  <c r="I16" s="1"/>
  <c r="J16" s="1"/>
  <c r="K16" s="1"/>
  <c r="L16" s="1"/>
  <c r="D16" i="48"/>
  <c r="E16" s="1"/>
  <c r="F16" s="1"/>
  <c r="G16" s="1"/>
  <c r="H16" s="1"/>
  <c r="I16" s="1"/>
  <c r="J16" s="1"/>
  <c r="K16" s="1"/>
  <c r="L16" s="1"/>
  <c r="D16" i="47"/>
  <c r="E16" s="1"/>
  <c r="F16" s="1"/>
  <c r="G16" s="1"/>
  <c r="H16" s="1"/>
  <c r="I16" s="1"/>
  <c r="J16" s="1"/>
  <c r="K16" s="1"/>
  <c r="L16" s="1"/>
  <c r="D16" i="46"/>
  <c r="E16" s="1"/>
  <c r="F16" s="1"/>
  <c r="G16" s="1"/>
  <c r="H16" s="1"/>
  <c r="I16" s="1"/>
  <c r="J16" s="1"/>
  <c r="K16" s="1"/>
  <c r="L16" s="1"/>
  <c r="D16" i="45"/>
  <c r="E16" s="1"/>
  <c r="F16" s="1"/>
  <c r="G16" s="1"/>
  <c r="H16" s="1"/>
  <c r="I16" s="1"/>
  <c r="J16" s="1"/>
  <c r="K16" s="1"/>
  <c r="L16" s="1"/>
  <c r="D16" i="44"/>
  <c r="E16" s="1"/>
  <c r="F16" s="1"/>
  <c r="G16" s="1"/>
  <c r="H16" s="1"/>
  <c r="I16" s="1"/>
  <c r="J16" s="1"/>
  <c r="K16" s="1"/>
  <c r="L16" s="1"/>
  <c r="D16" i="43"/>
  <c r="E16" s="1"/>
  <c r="F16" s="1"/>
  <c r="G16" s="1"/>
  <c r="H16" s="1"/>
  <c r="I16" s="1"/>
  <c r="J16" s="1"/>
  <c r="K16" s="1"/>
  <c r="L16" s="1"/>
  <c r="D16" i="42"/>
  <c r="E16" s="1"/>
  <c r="F16" s="1"/>
  <c r="G16" s="1"/>
  <c r="H16" s="1"/>
  <c r="I16" s="1"/>
  <c r="J16" s="1"/>
  <c r="K16" s="1"/>
  <c r="L16" s="1"/>
  <c r="D16" i="41"/>
  <c r="E16" s="1"/>
  <c r="F16" s="1"/>
  <c r="G16" s="1"/>
  <c r="H16" s="1"/>
  <c r="I16" s="1"/>
  <c r="J16" s="1"/>
  <c r="K16" s="1"/>
  <c r="L16" s="1"/>
  <c r="D16" i="40"/>
  <c r="E16" s="1"/>
  <c r="F16" s="1"/>
  <c r="G16" s="1"/>
  <c r="H16" s="1"/>
  <c r="I16" s="1"/>
  <c r="J16" s="1"/>
  <c r="K16" s="1"/>
  <c r="L16" s="1"/>
  <c r="B46" i="39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38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37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36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35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46" i="34"/>
  <c r="B45"/>
  <c r="B44"/>
  <c r="B43"/>
  <c r="B42"/>
  <c r="B41"/>
  <c r="B40"/>
  <c r="B39"/>
  <c r="B38"/>
  <c r="B37"/>
  <c r="B36"/>
  <c r="B35"/>
  <c r="B34"/>
  <c r="B33"/>
  <c r="B32"/>
  <c r="B30"/>
  <c r="B29"/>
  <c r="B28"/>
  <c r="B27"/>
  <c r="B26"/>
  <c r="B25"/>
  <c r="B24"/>
  <c r="B23"/>
  <c r="B22"/>
  <c r="B21"/>
  <c r="B20"/>
  <c r="B19"/>
  <c r="B18"/>
  <c r="B17"/>
  <c r="C16"/>
  <c r="O16" s="1"/>
  <c r="P16" s="1"/>
  <c r="Q16" s="1"/>
  <c r="R16" s="1"/>
  <c r="S16" s="1"/>
  <c r="T16" s="1"/>
  <c r="U16" s="1"/>
  <c r="V16" s="1"/>
  <c r="W16" s="1"/>
  <c r="X16" s="1"/>
  <c r="B18" i="33"/>
  <c r="B19"/>
  <c r="B20"/>
  <c r="B21"/>
  <c r="B22"/>
  <c r="B23"/>
  <c r="B24"/>
  <c r="B25"/>
  <c r="B26"/>
  <c r="B27"/>
  <c r="B28"/>
  <c r="B29"/>
  <c r="B30"/>
  <c r="B32"/>
  <c r="B33"/>
  <c r="B34"/>
  <c r="B35"/>
  <c r="B36"/>
  <c r="B37"/>
  <c r="B38"/>
  <c r="B39"/>
  <c r="B40"/>
  <c r="B41"/>
  <c r="B42"/>
  <c r="B43"/>
  <c r="B44"/>
  <c r="B45"/>
  <c r="B46"/>
  <c r="B17"/>
  <c r="C16"/>
  <c r="C16" i="32"/>
  <c r="B56" i="31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C16" i="30"/>
  <c r="O16" s="1"/>
  <c r="P16" s="1"/>
  <c r="Q16" s="1"/>
  <c r="R16" s="1"/>
  <c r="S16" s="1"/>
  <c r="T16" s="1"/>
  <c r="U16" s="1"/>
  <c r="V16" s="1"/>
  <c r="W16" s="1"/>
  <c r="X16" s="1"/>
  <c r="B56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B56" i="29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56" i="28"/>
  <c r="B55"/>
  <c r="B54"/>
  <c r="B53"/>
  <c r="L51"/>
  <c r="K51"/>
  <c r="J51"/>
  <c r="I51"/>
  <c r="H51"/>
  <c r="G51"/>
  <c r="F51"/>
  <c r="E51"/>
  <c r="D51"/>
  <c r="C51"/>
  <c r="C56" s="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B56" i="27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56" i="26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56" i="25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56" i="24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56" i="23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56" i="22"/>
  <c r="B55"/>
  <c r="B54"/>
  <c r="B53"/>
  <c r="L51"/>
  <c r="K51"/>
  <c r="J51"/>
  <c r="I51"/>
  <c r="H51"/>
  <c r="G51"/>
  <c r="F51"/>
  <c r="E51"/>
  <c r="D51"/>
  <c r="C51"/>
  <c r="B51"/>
  <c r="L50"/>
  <c r="K50"/>
  <c r="J50"/>
  <c r="I50"/>
  <c r="H50"/>
  <c r="G50"/>
  <c r="F50"/>
  <c r="E50"/>
  <c r="D50"/>
  <c r="C50"/>
  <c r="B50"/>
  <c r="L49"/>
  <c r="K49"/>
  <c r="J49"/>
  <c r="I49"/>
  <c r="H49"/>
  <c r="G49"/>
  <c r="F49"/>
  <c r="E49"/>
  <c r="D49"/>
  <c r="C49"/>
  <c r="B49"/>
  <c r="B47"/>
  <c r="B46"/>
  <c r="B45"/>
  <c r="B44"/>
  <c r="B42"/>
  <c r="B41"/>
  <c r="B40"/>
  <c r="B39"/>
  <c r="B37"/>
  <c r="B35"/>
  <c r="B34"/>
  <c r="B33"/>
  <c r="B32"/>
  <c r="B30"/>
  <c r="B29"/>
  <c r="B28"/>
  <c r="B27"/>
  <c r="B26"/>
  <c r="B24"/>
  <c r="B23"/>
  <c r="B22"/>
  <c r="B21"/>
  <c r="B20"/>
  <c r="B19"/>
  <c r="B17"/>
  <c r="C16"/>
  <c r="O16" s="1"/>
  <c r="P16" s="1"/>
  <c r="Q16" s="1"/>
  <c r="R16" s="1"/>
  <c r="S16" s="1"/>
  <c r="T16" s="1"/>
  <c r="U16" s="1"/>
  <c r="V16" s="1"/>
  <c r="W16" s="1"/>
  <c r="X16" s="1"/>
  <c r="B20" i="21"/>
  <c r="B21"/>
  <c r="B22"/>
  <c r="B23"/>
  <c r="B24"/>
  <c r="B19"/>
  <c r="B26"/>
  <c r="B27"/>
  <c r="B28"/>
  <c r="B29"/>
  <c r="B30"/>
  <c r="B32"/>
  <c r="B33"/>
  <c r="B34"/>
  <c r="B35"/>
  <c r="B37"/>
  <c r="B39"/>
  <c r="B40"/>
  <c r="B41"/>
  <c r="B42"/>
  <c r="B44"/>
  <c r="B45"/>
  <c r="B46"/>
  <c r="B47"/>
  <c r="B49"/>
  <c r="B50"/>
  <c r="B51"/>
  <c r="B53"/>
  <c r="B54"/>
  <c r="B55"/>
  <c r="B56"/>
  <c r="B17"/>
  <c r="C16"/>
  <c r="L22" i="20"/>
  <c r="K22"/>
  <c r="J22"/>
  <c r="I22"/>
  <c r="H22"/>
  <c r="G22"/>
  <c r="F22"/>
  <c r="E22"/>
  <c r="D22"/>
  <c r="C22"/>
  <c r="B22"/>
  <c r="L21"/>
  <c r="K21"/>
  <c r="J21"/>
  <c r="I21"/>
  <c r="H21"/>
  <c r="G21"/>
  <c r="F21"/>
  <c r="E21"/>
  <c r="D21"/>
  <c r="C21"/>
  <c r="B21"/>
  <c r="L20"/>
  <c r="K20"/>
  <c r="J20"/>
  <c r="I20"/>
  <c r="H20"/>
  <c r="G20"/>
  <c r="F20"/>
  <c r="E20"/>
  <c r="D20"/>
  <c r="C20"/>
  <c r="B20"/>
  <c r="L19"/>
  <c r="K19"/>
  <c r="J19"/>
  <c r="I19"/>
  <c r="H19"/>
  <c r="G19"/>
  <c r="F19"/>
  <c r="E19"/>
  <c r="D19"/>
  <c r="C19"/>
  <c r="B19"/>
  <c r="L18"/>
  <c r="K18"/>
  <c r="J18"/>
  <c r="I18"/>
  <c r="H18"/>
  <c r="G18"/>
  <c r="F18"/>
  <c r="E18"/>
  <c r="D18"/>
  <c r="C18"/>
  <c r="B18"/>
  <c r="L17"/>
  <c r="K17"/>
  <c r="J17"/>
  <c r="I17"/>
  <c r="H17"/>
  <c r="G17"/>
  <c r="F17"/>
  <c r="E17"/>
  <c r="D17"/>
  <c r="C17"/>
  <c r="B17"/>
  <c r="L16"/>
  <c r="K16"/>
  <c r="J16"/>
  <c r="I16"/>
  <c r="H16"/>
  <c r="G16"/>
  <c r="F16"/>
  <c r="E16"/>
  <c r="D16"/>
  <c r="C16"/>
  <c r="B16"/>
  <c r="P15"/>
  <c r="Q15" s="1"/>
  <c r="R15" s="1"/>
  <c r="S15" s="1"/>
  <c r="T15" s="1"/>
  <c r="U15" s="1"/>
  <c r="V15" s="1"/>
  <c r="W15" s="1"/>
  <c r="X15" s="1"/>
  <c r="C15"/>
  <c r="D15" s="1"/>
  <c r="E15" s="1"/>
  <c r="F15" s="1"/>
  <c r="G15" s="1"/>
  <c r="H15" s="1"/>
  <c r="I15" s="1"/>
  <c r="J15" s="1"/>
  <c r="K15" s="1"/>
  <c r="L15" s="1"/>
  <c r="B16" i="19"/>
  <c r="B17"/>
  <c r="B18"/>
  <c r="B19"/>
  <c r="B20"/>
  <c r="B21"/>
  <c r="B15"/>
  <c r="B17" i="18"/>
  <c r="B18"/>
  <c r="B19"/>
  <c r="B20"/>
  <c r="B21"/>
  <c r="B22"/>
  <c r="B23"/>
  <c r="B24"/>
  <c r="B25"/>
  <c r="B26"/>
  <c r="B27"/>
  <c r="B28"/>
  <c r="B29"/>
  <c r="B16"/>
  <c r="L21" i="19"/>
  <c r="K21"/>
  <c r="J21"/>
  <c r="I21"/>
  <c r="H21"/>
  <c r="G21"/>
  <c r="F21"/>
  <c r="E21"/>
  <c r="D21"/>
  <c r="C21"/>
  <c r="L20"/>
  <c r="K20"/>
  <c r="J20"/>
  <c r="I20"/>
  <c r="H20"/>
  <c r="G20"/>
  <c r="F20"/>
  <c r="E20"/>
  <c r="D20"/>
  <c r="C20"/>
  <c r="L19"/>
  <c r="K19"/>
  <c r="J19"/>
  <c r="I19"/>
  <c r="H19"/>
  <c r="G19"/>
  <c r="F19"/>
  <c r="E19"/>
  <c r="D19"/>
  <c r="C19"/>
  <c r="L18"/>
  <c r="K18"/>
  <c r="J18"/>
  <c r="I18"/>
  <c r="H18"/>
  <c r="G18"/>
  <c r="F18"/>
  <c r="E18"/>
  <c r="D18"/>
  <c r="C18"/>
  <c r="L17"/>
  <c r="K17"/>
  <c r="J17"/>
  <c r="I17"/>
  <c r="H17"/>
  <c r="G17"/>
  <c r="F17"/>
  <c r="E17"/>
  <c r="D17"/>
  <c r="C17"/>
  <c r="L16"/>
  <c r="K16"/>
  <c r="J16"/>
  <c r="I16"/>
  <c r="H16"/>
  <c r="G16"/>
  <c r="F16"/>
  <c r="E16"/>
  <c r="D16"/>
  <c r="C16"/>
  <c r="L15"/>
  <c r="K15"/>
  <c r="J15"/>
  <c r="I15"/>
  <c r="H15"/>
  <c r="G15"/>
  <c r="F15"/>
  <c r="E15"/>
  <c r="D15"/>
  <c r="C15"/>
  <c r="P14"/>
  <c r="Q14" s="1"/>
  <c r="R14" s="1"/>
  <c r="S14" s="1"/>
  <c r="T14" s="1"/>
  <c r="U14" s="1"/>
  <c r="V14" s="1"/>
  <c r="W14" s="1"/>
  <c r="X14" s="1"/>
  <c r="C14"/>
  <c r="D14" s="1"/>
  <c r="E14" s="1"/>
  <c r="F14" s="1"/>
  <c r="G14" s="1"/>
  <c r="H14" s="1"/>
  <c r="I14" s="1"/>
  <c r="J14" s="1"/>
  <c r="K14" s="1"/>
  <c r="L14" s="1"/>
  <c r="C29" i="18"/>
  <c r="D29"/>
  <c r="E29"/>
  <c r="F29"/>
  <c r="G29"/>
  <c r="H29"/>
  <c r="I29"/>
  <c r="J29"/>
  <c r="K29"/>
  <c r="L29"/>
  <c r="C17"/>
  <c r="D17"/>
  <c r="E17"/>
  <c r="F17"/>
  <c r="G17"/>
  <c r="H17"/>
  <c r="I17"/>
  <c r="J17"/>
  <c r="K17"/>
  <c r="L17"/>
  <c r="C18"/>
  <c r="D18"/>
  <c r="E18"/>
  <c r="F18"/>
  <c r="G18"/>
  <c r="H18"/>
  <c r="I18"/>
  <c r="J18"/>
  <c r="K18"/>
  <c r="L18"/>
  <c r="C19"/>
  <c r="D19"/>
  <c r="E19"/>
  <c r="F19"/>
  <c r="G19"/>
  <c r="H19"/>
  <c r="I19"/>
  <c r="J19"/>
  <c r="K19"/>
  <c r="L19"/>
  <c r="C20"/>
  <c r="D20"/>
  <c r="E20"/>
  <c r="F20"/>
  <c r="G20"/>
  <c r="H20"/>
  <c r="I20"/>
  <c r="J20"/>
  <c r="K20"/>
  <c r="L20"/>
  <c r="C21"/>
  <c r="D21"/>
  <c r="E21"/>
  <c r="F21"/>
  <c r="G21"/>
  <c r="H21"/>
  <c r="I21"/>
  <c r="J21"/>
  <c r="K21"/>
  <c r="L21"/>
  <c r="C22"/>
  <c r="D22"/>
  <c r="E22"/>
  <c r="F22"/>
  <c r="G22"/>
  <c r="H22"/>
  <c r="I22"/>
  <c r="J22"/>
  <c r="K22"/>
  <c r="L22"/>
  <c r="C23"/>
  <c r="D23"/>
  <c r="E23"/>
  <c r="F23"/>
  <c r="G23"/>
  <c r="H23"/>
  <c r="I23"/>
  <c r="J23"/>
  <c r="K23"/>
  <c r="L23"/>
  <c r="C24"/>
  <c r="D24"/>
  <c r="E24"/>
  <c r="F24"/>
  <c r="G24"/>
  <c r="H24"/>
  <c r="I24"/>
  <c r="J24"/>
  <c r="K24"/>
  <c r="L24"/>
  <c r="C25"/>
  <c r="D25"/>
  <c r="E25"/>
  <c r="F25"/>
  <c r="G25"/>
  <c r="H25"/>
  <c r="I25"/>
  <c r="J25"/>
  <c r="K25"/>
  <c r="L25"/>
  <c r="C26"/>
  <c r="D26"/>
  <c r="E26"/>
  <c r="F26"/>
  <c r="G26"/>
  <c r="H26"/>
  <c r="I26"/>
  <c r="J26"/>
  <c r="K26"/>
  <c r="L26"/>
  <c r="C27"/>
  <c r="D27"/>
  <c r="E27"/>
  <c r="F27"/>
  <c r="G27"/>
  <c r="H27"/>
  <c r="I27"/>
  <c r="J27"/>
  <c r="K27"/>
  <c r="L27"/>
  <c r="C28"/>
  <c r="D28"/>
  <c r="E28"/>
  <c r="F28"/>
  <c r="G28"/>
  <c r="H28"/>
  <c r="I28"/>
  <c r="J28"/>
  <c r="K28"/>
  <c r="L28"/>
  <c r="D16"/>
  <c r="E16"/>
  <c r="F16"/>
  <c r="G16"/>
  <c r="H16"/>
  <c r="I16"/>
  <c r="J16"/>
  <c r="K16"/>
  <c r="L16"/>
  <c r="C16"/>
  <c r="C15"/>
  <c r="D15" s="1"/>
  <c r="E15" s="1"/>
  <c r="F15" s="1"/>
  <c r="G15" s="1"/>
  <c r="H15" s="1"/>
  <c r="I15" s="1"/>
  <c r="J15" s="1"/>
  <c r="K15" s="1"/>
  <c r="L15" s="1"/>
  <c r="B63" i="17"/>
  <c r="L51"/>
  <c r="K51"/>
  <c r="J51"/>
  <c r="I51"/>
  <c r="H51"/>
  <c r="G51"/>
  <c r="F51"/>
  <c r="E51"/>
  <c r="D51"/>
  <c r="C51"/>
  <c r="B33"/>
  <c r="C32"/>
  <c r="C62" s="1"/>
  <c r="D62" s="1"/>
  <c r="E62" s="1"/>
  <c r="F62" s="1"/>
  <c r="G62" s="1"/>
  <c r="H62" s="1"/>
  <c r="I62" s="1"/>
  <c r="J62" s="1"/>
  <c r="K62" s="1"/>
  <c r="L62" s="1"/>
  <c r="B21"/>
  <c r="B20"/>
  <c r="B19"/>
  <c r="B18"/>
  <c r="B17"/>
  <c r="B16"/>
  <c r="C15"/>
  <c r="C36" i="15"/>
  <c r="B37"/>
  <c r="C53"/>
  <c r="D53"/>
  <c r="E53"/>
  <c r="F53"/>
  <c r="G53"/>
  <c r="H53"/>
  <c r="I53"/>
  <c r="J53"/>
  <c r="K53"/>
  <c r="L53"/>
  <c r="B65"/>
  <c r="B17"/>
  <c r="B18"/>
  <c r="B19"/>
  <c r="B20"/>
  <c r="B21"/>
  <c r="B22"/>
  <c r="B23"/>
  <c r="B24"/>
  <c r="B25"/>
  <c r="B16"/>
  <c r="D14" i="9"/>
  <c r="C14"/>
  <c r="D15" i="10"/>
  <c r="C15"/>
  <c r="D15" i="11"/>
  <c r="C15"/>
  <c r="D15" i="12"/>
  <c r="C15"/>
  <c r="D15" i="13"/>
  <c r="C15"/>
  <c r="B43" i="14"/>
  <c r="B16"/>
  <c r="C15" i="15"/>
  <c r="D32" i="14"/>
  <c r="E32"/>
  <c r="F32"/>
  <c r="G32"/>
  <c r="H32"/>
  <c r="I32"/>
  <c r="J32"/>
  <c r="K32"/>
  <c r="L32"/>
  <c r="C32"/>
  <c r="K60" i="1"/>
  <c r="K61"/>
  <c r="K62"/>
  <c r="K63"/>
  <c r="K64"/>
  <c r="K65"/>
  <c r="K67"/>
  <c r="K68"/>
  <c r="C15" i="14"/>
  <c r="B17" i="3"/>
  <c r="B16" i="13"/>
  <c r="C16" i="9"/>
  <c r="D16"/>
  <c r="C17"/>
  <c r="D17"/>
  <c r="C18"/>
  <c r="D18"/>
  <c r="C19"/>
  <c r="D19"/>
  <c r="C20"/>
  <c r="D20"/>
  <c r="C21"/>
  <c r="D21"/>
  <c r="C23"/>
  <c r="D23"/>
  <c r="C24"/>
  <c r="D24"/>
  <c r="D15"/>
  <c r="C15"/>
  <c r="D64" i="1" l="1"/>
  <c r="H2" i="189"/>
  <c r="S2" s="1"/>
  <c r="J30" i="18"/>
  <c r="H30"/>
  <c r="F30"/>
  <c r="D30"/>
  <c r="K30"/>
  <c r="I30"/>
  <c r="G30"/>
  <c r="E30"/>
  <c r="C49" i="21"/>
  <c r="E49"/>
  <c r="G49"/>
  <c r="I49"/>
  <c r="K49"/>
  <c r="D50"/>
  <c r="F50"/>
  <c r="H50"/>
  <c r="J50"/>
  <c r="C51"/>
  <c r="E51"/>
  <c r="G51"/>
  <c r="I51"/>
  <c r="K51"/>
  <c r="L50"/>
  <c r="C30" i="18"/>
  <c r="D15" i="14"/>
  <c r="E15" s="1"/>
  <c r="F15" s="1"/>
  <c r="G15" s="1"/>
  <c r="H15" s="1"/>
  <c r="I15" s="1"/>
  <c r="J15" s="1"/>
  <c r="K15" s="1"/>
  <c r="L15" s="1"/>
  <c r="O15"/>
  <c r="P15" s="1"/>
  <c r="Q15" s="1"/>
  <c r="R15" s="1"/>
  <c r="S15" s="1"/>
  <c r="T15" s="1"/>
  <c r="U15" s="1"/>
  <c r="V15" s="1"/>
  <c r="W15" s="1"/>
  <c r="X15" s="1"/>
  <c r="L30" i="18"/>
  <c r="J18" i="77"/>
  <c r="J20"/>
  <c r="J21"/>
  <c r="J22"/>
  <c r="J23"/>
  <c r="J24"/>
  <c r="J25"/>
  <c r="J26"/>
  <c r="J28"/>
  <c r="J29"/>
  <c r="J33"/>
  <c r="J36"/>
  <c r="J37"/>
  <c r="J38"/>
  <c r="J41"/>
  <c r="J42"/>
  <c r="J43"/>
  <c r="J44"/>
  <c r="J18" i="76"/>
  <c r="J20"/>
  <c r="J21"/>
  <c r="J24"/>
  <c r="J25"/>
  <c r="J26"/>
  <c r="J28"/>
  <c r="J33"/>
  <c r="J36"/>
  <c r="J38"/>
  <c r="J41"/>
  <c r="J42"/>
  <c r="J43"/>
  <c r="J44"/>
  <c r="J27" i="75"/>
  <c r="J29"/>
  <c r="J37"/>
  <c r="J20" i="74"/>
  <c r="J21"/>
  <c r="J25"/>
  <c r="J28"/>
  <c r="J33"/>
  <c r="J36"/>
  <c r="J38"/>
  <c r="J41"/>
  <c r="J42"/>
  <c r="J43"/>
  <c r="J18" i="73"/>
  <c r="J20"/>
  <c r="J21"/>
  <c r="J18" i="71"/>
  <c r="J20"/>
  <c r="J21"/>
  <c r="J24"/>
  <c r="J25"/>
  <c r="J26"/>
  <c r="J33"/>
  <c r="J36"/>
  <c r="J38"/>
  <c r="J41"/>
  <c r="J42"/>
  <c r="J43"/>
  <c r="J20" i="72"/>
  <c r="J21"/>
  <c r="J24"/>
  <c r="J25"/>
  <c r="J36"/>
  <c r="J38"/>
  <c r="J41"/>
  <c r="J42"/>
  <c r="J43"/>
  <c r="J24" i="73"/>
  <c r="J25"/>
  <c r="J26"/>
  <c r="J28"/>
  <c r="J33"/>
  <c r="J36"/>
  <c r="J38"/>
  <c r="J41"/>
  <c r="J42"/>
  <c r="J43"/>
  <c r="J18" i="70"/>
  <c r="J20"/>
  <c r="J21"/>
  <c r="J22"/>
  <c r="J24"/>
  <c r="J25"/>
  <c r="J26"/>
  <c r="J28"/>
  <c r="J33"/>
  <c r="J36"/>
  <c r="J38"/>
  <c r="J41"/>
  <c r="J42"/>
  <c r="J43"/>
  <c r="J44"/>
  <c r="J20" i="69"/>
  <c r="J21"/>
  <c r="J24"/>
  <c r="J25"/>
  <c r="J26"/>
  <c r="J28"/>
  <c r="J33"/>
  <c r="J36"/>
  <c r="J38"/>
  <c r="J41"/>
  <c r="J42"/>
  <c r="J43"/>
  <c r="J18" i="68"/>
  <c r="J20"/>
  <c r="J21"/>
  <c r="J22"/>
  <c r="J24"/>
  <c r="J25"/>
  <c r="J26"/>
  <c r="J28"/>
  <c r="J33"/>
  <c r="J34"/>
  <c r="J36"/>
  <c r="J38"/>
  <c r="J39"/>
  <c r="J41"/>
  <c r="J42"/>
  <c r="J43"/>
  <c r="J18" i="65"/>
  <c r="J20"/>
  <c r="J21"/>
  <c r="J22"/>
  <c r="J24"/>
  <c r="J25"/>
  <c r="J26"/>
  <c r="J28"/>
  <c r="J33"/>
  <c r="J34"/>
  <c r="J36"/>
  <c r="J37"/>
  <c r="J38"/>
  <c r="J41"/>
  <c r="J42"/>
  <c r="J43"/>
  <c r="J44"/>
  <c r="J20" i="62"/>
  <c r="J21"/>
  <c r="J23"/>
  <c r="J25"/>
  <c r="J26"/>
  <c r="J28"/>
  <c r="J29"/>
  <c r="J33"/>
  <c r="J36"/>
  <c r="J37"/>
  <c r="J38"/>
  <c r="J41"/>
  <c r="J42"/>
  <c r="J43"/>
  <c r="J18" i="59"/>
  <c r="J20"/>
  <c r="J21"/>
  <c r="J24"/>
  <c r="J25"/>
  <c r="J26"/>
  <c r="J28"/>
  <c r="J33"/>
  <c r="J36"/>
  <c r="J38"/>
  <c r="J41"/>
  <c r="J42"/>
  <c r="J43"/>
  <c r="J44"/>
  <c r="J23" i="57"/>
  <c r="J27"/>
  <c r="J29"/>
  <c r="J37"/>
  <c r="J20" i="54"/>
  <c r="J21"/>
  <c r="J25"/>
  <c r="J28"/>
  <c r="J33"/>
  <c r="J36"/>
  <c r="J38"/>
  <c r="J41"/>
  <c r="J42"/>
  <c r="J43"/>
  <c r="J18" i="50"/>
  <c r="J20"/>
  <c r="J21"/>
  <c r="J24"/>
  <c r="J25"/>
  <c r="J26"/>
  <c r="J28"/>
  <c r="J33"/>
  <c r="J36"/>
  <c r="J38"/>
  <c r="J41"/>
  <c r="J42"/>
  <c r="J43"/>
  <c r="J18" i="48"/>
  <c r="J20"/>
  <c r="J21"/>
  <c r="J25"/>
  <c r="J36"/>
  <c r="J38"/>
  <c r="J41"/>
  <c r="J42"/>
  <c r="J43"/>
  <c r="J20" i="47"/>
  <c r="J21"/>
  <c r="J24"/>
  <c r="J25"/>
  <c r="J36"/>
  <c r="J38"/>
  <c r="J41"/>
  <c r="J42"/>
  <c r="J18" i="45"/>
  <c r="J20"/>
  <c r="J21"/>
  <c r="J24"/>
  <c r="J25"/>
  <c r="J26"/>
  <c r="J33"/>
  <c r="J36"/>
  <c r="J38"/>
  <c r="J41"/>
  <c r="J42"/>
  <c r="J43"/>
  <c r="J23" i="56"/>
  <c r="J27"/>
  <c r="J29"/>
  <c r="J37"/>
  <c r="J18" i="53"/>
  <c r="J20"/>
  <c r="J21"/>
  <c r="J24"/>
  <c r="J25"/>
  <c r="J26"/>
  <c r="J28"/>
  <c r="J33"/>
  <c r="J36"/>
  <c r="J38"/>
  <c r="J41"/>
  <c r="J42"/>
  <c r="J43"/>
  <c r="J18" i="52"/>
  <c r="J20"/>
  <c r="J21"/>
  <c r="J24"/>
  <c r="J25"/>
  <c r="J28"/>
  <c r="J33"/>
  <c r="J36"/>
  <c r="J38"/>
  <c r="J41"/>
  <c r="J42"/>
  <c r="J43"/>
  <c r="J18" i="51"/>
  <c r="J20"/>
  <c r="J21"/>
  <c r="J24"/>
  <c r="J25"/>
  <c r="J28"/>
  <c r="J36"/>
  <c r="J38"/>
  <c r="J41"/>
  <c r="J42"/>
  <c r="J43"/>
  <c r="J18" i="41"/>
  <c r="J20"/>
  <c r="J21"/>
  <c r="J22"/>
  <c r="J24"/>
  <c r="J25"/>
  <c r="J26"/>
  <c r="J28"/>
  <c r="J33"/>
  <c r="J36"/>
  <c r="J38"/>
  <c r="J41"/>
  <c r="J42"/>
  <c r="J43"/>
  <c r="J44"/>
  <c r="J18" i="44"/>
  <c r="J20"/>
  <c r="J21"/>
  <c r="J24"/>
  <c r="J25"/>
  <c r="J26"/>
  <c r="J33"/>
  <c r="J36"/>
  <c r="J38"/>
  <c r="J41"/>
  <c r="J42"/>
  <c r="J43"/>
  <c r="J18" i="43"/>
  <c r="J20"/>
  <c r="J21"/>
  <c r="J24"/>
  <c r="J25"/>
  <c r="J26"/>
  <c r="J28"/>
  <c r="J33"/>
  <c r="J36"/>
  <c r="J38"/>
  <c r="J41"/>
  <c r="J42"/>
  <c r="J43"/>
  <c r="J20" i="40"/>
  <c r="J21"/>
  <c r="J24"/>
  <c r="J25"/>
  <c r="J26"/>
  <c r="J28"/>
  <c r="J33"/>
  <c r="J36"/>
  <c r="J38"/>
  <c r="J41"/>
  <c r="J42"/>
  <c r="J43"/>
  <c r="J20" i="39"/>
  <c r="J21"/>
  <c r="J24"/>
  <c r="J25"/>
  <c r="J28"/>
  <c r="J33"/>
  <c r="J36"/>
  <c r="J38"/>
  <c r="J41"/>
  <c r="J42"/>
  <c r="J43"/>
  <c r="J20" i="38"/>
  <c r="J21"/>
  <c r="J24"/>
  <c r="J25"/>
  <c r="J28"/>
  <c r="J33"/>
  <c r="J36"/>
  <c r="J38"/>
  <c r="J41"/>
  <c r="J42"/>
  <c r="J43"/>
  <c r="J18" i="36"/>
  <c r="J20"/>
  <c r="J21"/>
  <c r="J22"/>
  <c r="J24"/>
  <c r="J25"/>
  <c r="J26"/>
  <c r="J28"/>
  <c r="J33"/>
  <c r="J36"/>
  <c r="J38"/>
  <c r="J41"/>
  <c r="J42"/>
  <c r="J43"/>
  <c r="J44"/>
  <c r="J18" i="35"/>
  <c r="J20"/>
  <c r="J21"/>
  <c r="J22"/>
  <c r="J24"/>
  <c r="J25"/>
  <c r="J26"/>
  <c r="J28"/>
  <c r="J33"/>
  <c r="J34"/>
  <c r="J36"/>
  <c r="J38"/>
  <c r="J39"/>
  <c r="J41"/>
  <c r="J42"/>
  <c r="J43"/>
  <c r="J18" i="34"/>
  <c r="J20"/>
  <c r="J21"/>
  <c r="J22"/>
  <c r="J24"/>
  <c r="J25"/>
  <c r="J26"/>
  <c r="J28"/>
  <c r="J33"/>
  <c r="J34"/>
  <c r="J36"/>
  <c r="J38"/>
  <c r="J39"/>
  <c r="J41"/>
  <c r="J42"/>
  <c r="J43"/>
  <c r="J44"/>
  <c r="J44" i="67"/>
  <c r="K243" i="189" s="1"/>
  <c r="V243" s="1"/>
  <c r="J42" i="67"/>
  <c r="K241" i="189" s="1"/>
  <c r="V241" s="1"/>
  <c r="J38" i="67"/>
  <c r="K237" i="189" s="1"/>
  <c r="V237" s="1"/>
  <c r="J36" i="67"/>
  <c r="K235" i="189" s="1"/>
  <c r="V235" s="1"/>
  <c r="J33" i="67"/>
  <c r="K232" i="189" s="1"/>
  <c r="V232" s="1"/>
  <c r="J28" i="67"/>
  <c r="K227" i="189" s="1"/>
  <c r="V227" s="1"/>
  <c r="J26" i="67"/>
  <c r="K225" i="189" s="1"/>
  <c r="V225" s="1"/>
  <c r="J24" i="67"/>
  <c r="K223" i="189" s="1"/>
  <c r="V223" s="1"/>
  <c r="J21" i="67"/>
  <c r="K220" i="189" s="1"/>
  <c r="V220" s="1"/>
  <c r="J43" i="67"/>
  <c r="K242" i="189" s="1"/>
  <c r="V242" s="1"/>
  <c r="J41" i="67"/>
  <c r="K240" i="189" s="1"/>
  <c r="V240" s="1"/>
  <c r="J39" i="67"/>
  <c r="K238" i="189" s="1"/>
  <c r="V238" s="1"/>
  <c r="J37" i="67"/>
  <c r="K236" i="189" s="1"/>
  <c r="V236" s="1"/>
  <c r="J34" i="67"/>
  <c r="K233" i="189" s="1"/>
  <c r="V233" s="1"/>
  <c r="J29" i="67"/>
  <c r="K228" i="189" s="1"/>
  <c r="V228" s="1"/>
  <c r="J27" i="67"/>
  <c r="K226" i="189" s="1"/>
  <c r="V226" s="1"/>
  <c r="J25" i="67"/>
  <c r="K224" i="189" s="1"/>
  <c r="V224" s="1"/>
  <c r="J23" i="67"/>
  <c r="K222" i="189" s="1"/>
  <c r="V222" s="1"/>
  <c r="J22" i="67"/>
  <c r="K221" i="189" s="1"/>
  <c r="V221" s="1"/>
  <c r="J20" i="67"/>
  <c r="K219" i="189" s="1"/>
  <c r="V219" s="1"/>
  <c r="J18" i="67"/>
  <c r="K217" i="189" s="1"/>
  <c r="V217" s="1"/>
  <c r="J21" i="60"/>
  <c r="J23"/>
  <c r="J26"/>
  <c r="J37"/>
  <c r="J42"/>
  <c r="J43"/>
  <c r="J44"/>
  <c r="J23" i="55"/>
  <c r="J27"/>
  <c r="J29"/>
  <c r="J37"/>
  <c r="J18" i="49"/>
  <c r="J20"/>
  <c r="J21"/>
  <c r="J24"/>
  <c r="J25"/>
  <c r="J26"/>
  <c r="J28"/>
  <c r="J33"/>
  <c r="J36"/>
  <c r="J38"/>
  <c r="J41"/>
  <c r="J42"/>
  <c r="J43"/>
  <c r="J18" i="46"/>
  <c r="J20"/>
  <c r="J21"/>
  <c r="J24"/>
  <c r="J25"/>
  <c r="J36"/>
  <c r="J38"/>
  <c r="J41"/>
  <c r="J42"/>
  <c r="J43"/>
  <c r="J18" i="42"/>
  <c r="J20"/>
  <c r="J24"/>
  <c r="J26"/>
  <c r="J28"/>
  <c r="J33"/>
  <c r="J41"/>
  <c r="J43"/>
  <c r="J20" i="37"/>
  <c r="J21"/>
  <c r="J24"/>
  <c r="J25"/>
  <c r="J26"/>
  <c r="J28"/>
  <c r="J33"/>
  <c r="J36"/>
  <c r="J38"/>
  <c r="J41"/>
  <c r="J42"/>
  <c r="J43"/>
  <c r="J21" i="33"/>
  <c r="K156" i="189" s="1"/>
  <c r="V156" s="1"/>
  <c r="J23" i="33"/>
  <c r="K158" i="189" s="1"/>
  <c r="V158" s="1"/>
  <c r="J26" i="33"/>
  <c r="K161" i="189" s="1"/>
  <c r="V161" s="1"/>
  <c r="J37" i="33"/>
  <c r="K172" i="189" s="1"/>
  <c r="V172" s="1"/>
  <c r="J39" i="33"/>
  <c r="K174" i="189" s="1"/>
  <c r="V174" s="1"/>
  <c r="J42" i="33"/>
  <c r="K177" i="189" s="1"/>
  <c r="V177" s="1"/>
  <c r="J43" i="33"/>
  <c r="K178" i="189" s="1"/>
  <c r="V178" s="1"/>
  <c r="J44" i="33"/>
  <c r="K179" i="189" s="1"/>
  <c r="V179" s="1"/>
  <c r="J21" i="42"/>
  <c r="J25"/>
  <c r="J36"/>
  <c r="J38"/>
  <c r="J42"/>
  <c r="F18" i="77"/>
  <c r="F20"/>
  <c r="F21"/>
  <c r="F22"/>
  <c r="F24"/>
  <c r="F25"/>
  <c r="F26"/>
  <c r="F28"/>
  <c r="F29"/>
  <c r="F30"/>
  <c r="F33"/>
  <c r="F35"/>
  <c r="F36"/>
  <c r="F37"/>
  <c r="F38"/>
  <c r="F41"/>
  <c r="F42"/>
  <c r="F43"/>
  <c r="F18" i="76"/>
  <c r="F20"/>
  <c r="F21"/>
  <c r="F24"/>
  <c r="F25"/>
  <c r="F26"/>
  <c r="F28"/>
  <c r="F30"/>
  <c r="F33"/>
  <c r="F35"/>
  <c r="F36"/>
  <c r="F38"/>
  <c r="F41"/>
  <c r="F42"/>
  <c r="F43"/>
  <c r="F27" i="75"/>
  <c r="F29"/>
  <c r="F37"/>
  <c r="F20" i="74"/>
  <c r="F21"/>
  <c r="F24"/>
  <c r="F25"/>
  <c r="F28"/>
  <c r="F30"/>
  <c r="F33"/>
  <c r="F35"/>
  <c r="F36"/>
  <c r="F38"/>
  <c r="F41"/>
  <c r="F43"/>
  <c r="F18" i="73"/>
  <c r="F20"/>
  <c r="F21"/>
  <c r="F18" i="71"/>
  <c r="F20"/>
  <c r="F21"/>
  <c r="F24"/>
  <c r="F25"/>
  <c r="F26"/>
  <c r="F30"/>
  <c r="F33"/>
  <c r="F35"/>
  <c r="F36"/>
  <c r="F38"/>
  <c r="F41"/>
  <c r="F42"/>
  <c r="F43"/>
  <c r="F20" i="72"/>
  <c r="F21"/>
  <c r="F24"/>
  <c r="F25"/>
  <c r="F30"/>
  <c r="F35"/>
  <c r="F36"/>
  <c r="F38"/>
  <c r="F41"/>
  <c r="F42"/>
  <c r="F43"/>
  <c r="F24" i="73"/>
  <c r="F25"/>
  <c r="F26"/>
  <c r="F28"/>
  <c r="F30"/>
  <c r="F33"/>
  <c r="F35"/>
  <c r="F36"/>
  <c r="F38"/>
  <c r="F41"/>
  <c r="F42"/>
  <c r="F43"/>
  <c r="F18" i="70"/>
  <c r="F20"/>
  <c r="F21"/>
  <c r="F22"/>
  <c r="F24"/>
  <c r="F25"/>
  <c r="F26"/>
  <c r="F28"/>
  <c r="F30"/>
  <c r="F33"/>
  <c r="F35"/>
  <c r="F36"/>
  <c r="F38"/>
  <c r="F41"/>
  <c r="F42"/>
  <c r="F43"/>
  <c r="F20" i="69"/>
  <c r="F21"/>
  <c r="F24"/>
  <c r="F25"/>
  <c r="F28"/>
  <c r="F30"/>
  <c r="F33"/>
  <c r="F35"/>
  <c r="F36"/>
  <c r="F38"/>
  <c r="F41"/>
  <c r="F42"/>
  <c r="F43"/>
  <c r="F18" i="68"/>
  <c r="F20"/>
  <c r="F21"/>
  <c r="F24"/>
  <c r="F25"/>
  <c r="F26"/>
  <c r="F28"/>
  <c r="F30"/>
  <c r="F33"/>
  <c r="F35"/>
  <c r="F36"/>
  <c r="F38"/>
  <c r="F39"/>
  <c r="F41"/>
  <c r="F42"/>
  <c r="F43"/>
  <c r="F18" i="65"/>
  <c r="F20"/>
  <c r="F21"/>
  <c r="F22"/>
  <c r="F24"/>
  <c r="F25"/>
  <c r="F26"/>
  <c r="F28"/>
  <c r="F30"/>
  <c r="F33"/>
  <c r="F34"/>
  <c r="F35"/>
  <c r="F36"/>
  <c r="F38"/>
  <c r="F41"/>
  <c r="F42"/>
  <c r="F43"/>
  <c r="F20" i="62"/>
  <c r="F21"/>
  <c r="F24"/>
  <c r="F25"/>
  <c r="F26"/>
  <c r="F28"/>
  <c r="F29"/>
  <c r="F30"/>
  <c r="F33"/>
  <c r="F35"/>
  <c r="F36"/>
  <c r="F37"/>
  <c r="F38"/>
  <c r="F41"/>
  <c r="F42"/>
  <c r="F43"/>
  <c r="F18" i="59"/>
  <c r="F20"/>
  <c r="F21"/>
  <c r="F24"/>
  <c r="F25"/>
  <c r="F26"/>
  <c r="F28"/>
  <c r="F30"/>
  <c r="F33"/>
  <c r="F35"/>
  <c r="F36"/>
  <c r="F38"/>
  <c r="F41"/>
  <c r="F42"/>
  <c r="F43"/>
  <c r="F27" i="57"/>
  <c r="F29"/>
  <c r="F37"/>
  <c r="F20" i="54"/>
  <c r="F21"/>
  <c r="F25"/>
  <c r="F28"/>
  <c r="F30"/>
  <c r="F33"/>
  <c r="F35"/>
  <c r="F36"/>
  <c r="F38"/>
  <c r="F41"/>
  <c r="F43"/>
  <c r="F18" i="50"/>
  <c r="F20"/>
  <c r="F21"/>
  <c r="F24"/>
  <c r="F25"/>
  <c r="F26"/>
  <c r="F30"/>
  <c r="F33"/>
  <c r="F35"/>
  <c r="F36"/>
  <c r="F38"/>
  <c r="F41"/>
  <c r="F42"/>
  <c r="F43"/>
  <c r="F18" i="48"/>
  <c r="F20"/>
  <c r="F21"/>
  <c r="F25"/>
  <c r="F30"/>
  <c r="F33"/>
  <c r="F35"/>
  <c r="F36"/>
  <c r="F38"/>
  <c r="F41"/>
  <c r="F42"/>
  <c r="F43"/>
  <c r="F20" i="47"/>
  <c r="F21"/>
  <c r="F24"/>
  <c r="F25"/>
  <c r="F30"/>
  <c r="F36"/>
  <c r="F38"/>
  <c r="F41"/>
  <c r="F42"/>
  <c r="F18" i="45"/>
  <c r="F20"/>
  <c r="F21"/>
  <c r="F24"/>
  <c r="F25"/>
  <c r="F26"/>
  <c r="F30"/>
  <c r="F33"/>
  <c r="F35"/>
  <c r="F36"/>
  <c r="F38"/>
  <c r="F41"/>
  <c r="F42"/>
  <c r="F43"/>
  <c r="F27" i="56"/>
  <c r="F29"/>
  <c r="F37"/>
  <c r="F18" i="53"/>
  <c r="F20"/>
  <c r="F21"/>
  <c r="F24"/>
  <c r="F25"/>
  <c r="F26"/>
  <c r="F28"/>
  <c r="F30"/>
  <c r="F33"/>
  <c r="F35"/>
  <c r="F36"/>
  <c r="F38"/>
  <c r="F41"/>
  <c r="F42"/>
  <c r="F43"/>
  <c r="F18" i="52"/>
  <c r="F20"/>
  <c r="F21"/>
  <c r="F24"/>
  <c r="F25"/>
  <c r="F28"/>
  <c r="F30"/>
  <c r="F33"/>
  <c r="F35"/>
  <c r="F36"/>
  <c r="F38"/>
  <c r="F41"/>
  <c r="F42"/>
  <c r="F43"/>
  <c r="F18" i="51"/>
  <c r="F20"/>
  <c r="F21"/>
  <c r="F24"/>
  <c r="F25"/>
  <c r="F28"/>
  <c r="F30"/>
  <c r="F35"/>
  <c r="F36"/>
  <c r="F38"/>
  <c r="F41"/>
  <c r="F42"/>
  <c r="F43"/>
  <c r="F18" i="41"/>
  <c r="F20"/>
  <c r="F21"/>
  <c r="F22"/>
  <c r="F24"/>
  <c r="F25"/>
  <c r="F26"/>
  <c r="F28"/>
  <c r="F30"/>
  <c r="F33"/>
  <c r="F35"/>
  <c r="F36"/>
  <c r="F38"/>
  <c r="F41"/>
  <c r="F42"/>
  <c r="F43"/>
  <c r="F18" i="44"/>
  <c r="F20"/>
  <c r="F21"/>
  <c r="F24"/>
  <c r="F25"/>
  <c r="F26"/>
  <c r="F30"/>
  <c r="F33"/>
  <c r="F35"/>
  <c r="F36"/>
  <c r="F38"/>
  <c r="F41"/>
  <c r="F42"/>
  <c r="F43"/>
  <c r="F18" i="43"/>
  <c r="F20"/>
  <c r="F21"/>
  <c r="F24"/>
  <c r="F25"/>
  <c r="F26"/>
  <c r="F28"/>
  <c r="F30"/>
  <c r="F33"/>
  <c r="F35"/>
  <c r="F36"/>
  <c r="F38"/>
  <c r="F41"/>
  <c r="F42"/>
  <c r="F43"/>
  <c r="F20" i="40"/>
  <c r="F21"/>
  <c r="F24"/>
  <c r="F25"/>
  <c r="F28"/>
  <c r="F30"/>
  <c r="F33"/>
  <c r="F35"/>
  <c r="F36"/>
  <c r="F38"/>
  <c r="F41"/>
  <c r="F42"/>
  <c r="F43"/>
  <c r="F20" i="39"/>
  <c r="F21"/>
  <c r="F24"/>
  <c r="F25"/>
  <c r="F28"/>
  <c r="F30"/>
  <c r="F33"/>
  <c r="F35"/>
  <c r="F36"/>
  <c r="F38"/>
  <c r="F41"/>
  <c r="F42"/>
  <c r="F43"/>
  <c r="F20" i="38"/>
  <c r="F21"/>
  <c r="F24"/>
  <c r="F25"/>
  <c r="F28"/>
  <c r="F30"/>
  <c r="F33"/>
  <c r="F35"/>
  <c r="F36"/>
  <c r="F38"/>
  <c r="F41"/>
  <c r="F42"/>
  <c r="F43"/>
  <c r="F18" i="36"/>
  <c r="F20"/>
  <c r="F21"/>
  <c r="F24"/>
  <c r="F25"/>
  <c r="F26"/>
  <c r="F28"/>
  <c r="F30"/>
  <c r="F33"/>
  <c r="F35"/>
  <c r="F36"/>
  <c r="F38"/>
  <c r="F41"/>
  <c r="F42"/>
  <c r="F43"/>
  <c r="F18" i="35"/>
  <c r="F20"/>
  <c r="F21"/>
  <c r="F24"/>
  <c r="F25"/>
  <c r="F26"/>
  <c r="F28"/>
  <c r="F30"/>
  <c r="F33"/>
  <c r="F34"/>
  <c r="F35"/>
  <c r="F36"/>
  <c r="F38"/>
  <c r="F39"/>
  <c r="F41"/>
  <c r="F42"/>
  <c r="F43"/>
  <c r="F18" i="34"/>
  <c r="F20"/>
  <c r="F21"/>
  <c r="F24"/>
  <c r="F25"/>
  <c r="F26"/>
  <c r="F28"/>
  <c r="F30"/>
  <c r="F33"/>
  <c r="F34"/>
  <c r="F35"/>
  <c r="F36"/>
  <c r="F38"/>
  <c r="F39"/>
  <c r="F41"/>
  <c r="F42"/>
  <c r="F43"/>
  <c r="F42" i="67"/>
  <c r="G241" i="189" s="1"/>
  <c r="R241" s="1"/>
  <c r="F38" i="67"/>
  <c r="G237" i="189" s="1"/>
  <c r="R237" s="1"/>
  <c r="F36" i="67"/>
  <c r="G235" i="189" s="1"/>
  <c r="R235" s="1"/>
  <c r="F35" i="67"/>
  <c r="G234" i="189" s="1"/>
  <c r="R234" s="1"/>
  <c r="F33" i="67"/>
  <c r="G232" i="189" s="1"/>
  <c r="R232" s="1"/>
  <c r="F30" i="67"/>
  <c r="G229" i="189" s="1"/>
  <c r="R229" s="1"/>
  <c r="F28" i="67"/>
  <c r="G227" i="189" s="1"/>
  <c r="R227" s="1"/>
  <c r="F26" i="67"/>
  <c r="G225" i="189" s="1"/>
  <c r="R225" s="1"/>
  <c r="F24" i="67"/>
  <c r="G223" i="189" s="1"/>
  <c r="R223" s="1"/>
  <c r="F21" i="67"/>
  <c r="G220" i="189" s="1"/>
  <c r="R220" s="1"/>
  <c r="F43" i="67"/>
  <c r="G242" i="189" s="1"/>
  <c r="R242" s="1"/>
  <c r="F41" i="67"/>
  <c r="G240" i="189" s="1"/>
  <c r="R240" s="1"/>
  <c r="F39" i="67"/>
  <c r="G238" i="189" s="1"/>
  <c r="R238" s="1"/>
  <c r="F37" i="67"/>
  <c r="G236" i="189" s="1"/>
  <c r="R236" s="1"/>
  <c r="F29" i="67"/>
  <c r="G228" i="189" s="1"/>
  <c r="R228" s="1"/>
  <c r="F27" i="67"/>
  <c r="G226" i="189" s="1"/>
  <c r="R226" s="1"/>
  <c r="F25" i="67"/>
  <c r="G224" i="189" s="1"/>
  <c r="R224" s="1"/>
  <c r="F22" i="67"/>
  <c r="G221" i="189" s="1"/>
  <c r="R221" s="1"/>
  <c r="F20" i="67"/>
  <c r="G219" i="189" s="1"/>
  <c r="R219" s="1"/>
  <c r="F18" i="67"/>
  <c r="G217" i="189" s="1"/>
  <c r="R217" s="1"/>
  <c r="F21" i="60"/>
  <c r="F26"/>
  <c r="F30"/>
  <c r="F35"/>
  <c r="F37"/>
  <c r="F42"/>
  <c r="F43"/>
  <c r="F27" i="55"/>
  <c r="F29"/>
  <c r="F37"/>
  <c r="F18" i="49"/>
  <c r="F20"/>
  <c r="F21"/>
  <c r="F24"/>
  <c r="F25"/>
  <c r="F26"/>
  <c r="F28"/>
  <c r="F30"/>
  <c r="F33"/>
  <c r="F35"/>
  <c r="F36"/>
  <c r="F38"/>
  <c r="F41"/>
  <c r="F42"/>
  <c r="F43"/>
  <c r="F18" i="46"/>
  <c r="F20"/>
  <c r="F21"/>
  <c r="F24"/>
  <c r="F25"/>
  <c r="F30"/>
  <c r="F33"/>
  <c r="F35"/>
  <c r="F36"/>
  <c r="F38"/>
  <c r="F41"/>
  <c r="F42"/>
  <c r="F43"/>
  <c r="F18" i="42"/>
  <c r="F20"/>
  <c r="F24"/>
  <c r="F26"/>
  <c r="F28"/>
  <c r="F30"/>
  <c r="F33"/>
  <c r="F35"/>
  <c r="F41"/>
  <c r="F43"/>
  <c r="F20" i="37"/>
  <c r="F21"/>
  <c r="F24"/>
  <c r="F25"/>
  <c r="F28"/>
  <c r="F30"/>
  <c r="F33"/>
  <c r="F35"/>
  <c r="F36"/>
  <c r="F38"/>
  <c r="F41"/>
  <c r="F42"/>
  <c r="F43"/>
  <c r="F21" i="33"/>
  <c r="G156" i="189" s="1"/>
  <c r="R156" s="1"/>
  <c r="F26" i="33"/>
  <c r="G161" i="189" s="1"/>
  <c r="R161" s="1"/>
  <c r="F30" i="33"/>
  <c r="G165" i="189" s="1"/>
  <c r="R165" s="1"/>
  <c r="F35" i="33"/>
  <c r="G170" i="189" s="1"/>
  <c r="R170" s="1"/>
  <c r="F37" i="33"/>
  <c r="G172" i="189" s="1"/>
  <c r="R172" s="1"/>
  <c r="F39" i="33"/>
  <c r="G174" i="189" s="1"/>
  <c r="R174" s="1"/>
  <c r="F42" i="33"/>
  <c r="G177" i="189" s="1"/>
  <c r="R177" s="1"/>
  <c r="F43" i="33"/>
  <c r="G178" i="189" s="1"/>
  <c r="R178" s="1"/>
  <c r="F21" i="42"/>
  <c r="F25"/>
  <c r="F36"/>
  <c r="F38"/>
  <c r="F42"/>
  <c r="F17" i="47"/>
  <c r="L18" i="77"/>
  <c r="L20"/>
  <c r="L21"/>
  <c r="L22"/>
  <c r="L23"/>
  <c r="L24"/>
  <c r="L25"/>
  <c r="L26"/>
  <c r="L28"/>
  <c r="L29"/>
  <c r="L33"/>
  <c r="L34"/>
  <c r="L36"/>
  <c r="L37"/>
  <c r="L38"/>
  <c r="L41"/>
  <c r="L42"/>
  <c r="L43"/>
  <c r="L44"/>
  <c r="L46"/>
  <c r="L18" i="76"/>
  <c r="L20"/>
  <c r="L21"/>
  <c r="L24"/>
  <c r="L25"/>
  <c r="L26"/>
  <c r="L28"/>
  <c r="L33"/>
  <c r="L36"/>
  <c r="L38"/>
  <c r="L41"/>
  <c r="L42"/>
  <c r="L43"/>
  <c r="L19" i="75"/>
  <c r="L23"/>
  <c r="L27"/>
  <c r="L29"/>
  <c r="L37"/>
  <c r="L20" i="74"/>
  <c r="L21"/>
  <c r="L25"/>
  <c r="L28"/>
  <c r="L33"/>
  <c r="L36"/>
  <c r="L38"/>
  <c r="L41"/>
  <c r="L42"/>
  <c r="L43"/>
  <c r="L46"/>
  <c r="L18" i="73"/>
  <c r="L20"/>
  <c r="L18" i="71"/>
  <c r="L20"/>
  <c r="L21"/>
  <c r="L24"/>
  <c r="L25"/>
  <c r="L26"/>
  <c r="L28"/>
  <c r="L33"/>
  <c r="L36"/>
  <c r="L38"/>
  <c r="L40"/>
  <c r="L41"/>
  <c r="L42"/>
  <c r="L43"/>
  <c r="L20" i="72"/>
  <c r="L21"/>
  <c r="L24"/>
  <c r="L25"/>
  <c r="L36"/>
  <c r="L38"/>
  <c r="L40"/>
  <c r="L41"/>
  <c r="L42"/>
  <c r="L43"/>
  <c r="L21" i="73"/>
  <c r="L24"/>
  <c r="L25"/>
  <c r="L26"/>
  <c r="L28"/>
  <c r="L33"/>
  <c r="L36"/>
  <c r="L38"/>
  <c r="L41"/>
  <c r="L42"/>
  <c r="L43"/>
  <c r="L18" i="70"/>
  <c r="L20"/>
  <c r="L21"/>
  <c r="L22"/>
  <c r="L24"/>
  <c r="L25"/>
  <c r="L26"/>
  <c r="L28"/>
  <c r="L33"/>
  <c r="L36"/>
  <c r="L38"/>
  <c r="L41"/>
  <c r="L42"/>
  <c r="L43"/>
  <c r="L44"/>
  <c r="L20" i="69"/>
  <c r="L21"/>
  <c r="L24"/>
  <c r="L25"/>
  <c r="L26"/>
  <c r="L28"/>
  <c r="L33"/>
  <c r="L36"/>
  <c r="L38"/>
  <c r="L41"/>
  <c r="L42"/>
  <c r="L43"/>
  <c r="L46"/>
  <c r="L18" i="68"/>
  <c r="L20"/>
  <c r="L21"/>
  <c r="L22"/>
  <c r="L24"/>
  <c r="L25"/>
  <c r="L26"/>
  <c r="L28"/>
  <c r="L33"/>
  <c r="L36"/>
  <c r="L38"/>
  <c r="L39"/>
  <c r="L40"/>
  <c r="L41"/>
  <c r="L42"/>
  <c r="L43"/>
  <c r="L44"/>
  <c r="L46"/>
  <c r="L18" i="65"/>
  <c r="L20"/>
  <c r="L21"/>
  <c r="L22"/>
  <c r="L24"/>
  <c r="L25"/>
  <c r="L26"/>
  <c r="L28"/>
  <c r="L32"/>
  <c r="L33"/>
  <c r="L34"/>
  <c r="L36"/>
  <c r="L37"/>
  <c r="L38"/>
  <c r="L40"/>
  <c r="L41"/>
  <c r="L42"/>
  <c r="L43"/>
  <c r="L44"/>
  <c r="L46"/>
  <c r="L19" i="62"/>
  <c r="L20"/>
  <c r="L21"/>
  <c r="L23"/>
  <c r="L25"/>
  <c r="L26"/>
  <c r="L28"/>
  <c r="L29"/>
  <c r="L33"/>
  <c r="L36"/>
  <c r="L37"/>
  <c r="L38"/>
  <c r="L40"/>
  <c r="L41"/>
  <c r="L42"/>
  <c r="L43"/>
  <c r="L18" i="59"/>
  <c r="L20"/>
  <c r="L21"/>
  <c r="L24"/>
  <c r="L25"/>
  <c r="L26"/>
  <c r="L28"/>
  <c r="L33"/>
  <c r="L36"/>
  <c r="L38"/>
  <c r="L40"/>
  <c r="L41"/>
  <c r="L42"/>
  <c r="L43"/>
  <c r="L44"/>
  <c r="L46"/>
  <c r="L19" i="57"/>
  <c r="L23"/>
  <c r="L27"/>
  <c r="L29"/>
  <c r="L31"/>
  <c r="L37"/>
  <c r="L20" i="54"/>
  <c r="L21"/>
  <c r="L25"/>
  <c r="L28"/>
  <c r="L33"/>
  <c r="L36"/>
  <c r="L38"/>
  <c r="L41"/>
  <c r="L42"/>
  <c r="L43"/>
  <c r="L46"/>
  <c r="L18" i="50"/>
  <c r="L20"/>
  <c r="L21"/>
  <c r="L24"/>
  <c r="L25"/>
  <c r="L26"/>
  <c r="L28"/>
  <c r="L33"/>
  <c r="L36"/>
  <c r="L38"/>
  <c r="L40"/>
  <c r="L41"/>
  <c r="L42"/>
  <c r="L43"/>
  <c r="L20" i="48"/>
  <c r="L21"/>
  <c r="L25"/>
  <c r="L36"/>
  <c r="L38"/>
  <c r="L40"/>
  <c r="L41"/>
  <c r="L42"/>
  <c r="L43"/>
  <c r="L20" i="47"/>
  <c r="L21"/>
  <c r="L24"/>
  <c r="L36"/>
  <c r="L38"/>
  <c r="L40"/>
  <c r="L41"/>
  <c r="L42"/>
  <c r="L43"/>
  <c r="L18" i="45"/>
  <c r="L20"/>
  <c r="L21"/>
  <c r="L24"/>
  <c r="L25"/>
  <c r="L26"/>
  <c r="L33"/>
  <c r="L36"/>
  <c r="L38"/>
  <c r="L40"/>
  <c r="L41"/>
  <c r="L42"/>
  <c r="L43"/>
  <c r="L19" i="56"/>
  <c r="L23"/>
  <c r="L27"/>
  <c r="L29"/>
  <c r="L31"/>
  <c r="L37"/>
  <c r="L31" i="55"/>
  <c r="L18" i="53"/>
  <c r="L20"/>
  <c r="L21"/>
  <c r="L24"/>
  <c r="L25"/>
  <c r="L26"/>
  <c r="L28"/>
  <c r="L33"/>
  <c r="L36"/>
  <c r="L38"/>
  <c r="L41"/>
  <c r="L42"/>
  <c r="L43"/>
  <c r="L18" i="52"/>
  <c r="L20"/>
  <c r="L21"/>
  <c r="L24"/>
  <c r="L25"/>
  <c r="L26"/>
  <c r="L28"/>
  <c r="L33"/>
  <c r="L36"/>
  <c r="L38"/>
  <c r="L41"/>
  <c r="L42"/>
  <c r="L43"/>
  <c r="L18" i="51"/>
  <c r="L20"/>
  <c r="L21"/>
  <c r="L24"/>
  <c r="L25"/>
  <c r="L28"/>
  <c r="L36"/>
  <c r="L38"/>
  <c r="L40"/>
  <c r="L41"/>
  <c r="L42"/>
  <c r="L43"/>
  <c r="L18" i="41"/>
  <c r="L20"/>
  <c r="L21"/>
  <c r="L22"/>
  <c r="L24"/>
  <c r="L25"/>
  <c r="L26"/>
  <c r="L28"/>
  <c r="L33"/>
  <c r="L36"/>
  <c r="L38"/>
  <c r="L41"/>
  <c r="L42"/>
  <c r="L43"/>
  <c r="L44"/>
  <c r="L18" i="44"/>
  <c r="L20"/>
  <c r="L21"/>
  <c r="L24"/>
  <c r="L25"/>
  <c r="L26"/>
  <c r="L33"/>
  <c r="L36"/>
  <c r="L38"/>
  <c r="L40"/>
  <c r="L41"/>
  <c r="L42"/>
  <c r="L43"/>
  <c r="L18" i="43"/>
  <c r="L20"/>
  <c r="L21"/>
  <c r="L24"/>
  <c r="L25"/>
  <c r="L26"/>
  <c r="L28"/>
  <c r="L33"/>
  <c r="L36"/>
  <c r="L38"/>
  <c r="L40"/>
  <c r="L41"/>
  <c r="L42"/>
  <c r="L43"/>
  <c r="L46"/>
  <c r="L20" i="40"/>
  <c r="L21"/>
  <c r="L24"/>
  <c r="L25"/>
  <c r="L26"/>
  <c r="L28"/>
  <c r="L33"/>
  <c r="L36"/>
  <c r="L38"/>
  <c r="L41"/>
  <c r="L42"/>
  <c r="L43"/>
  <c r="L46"/>
  <c r="L20" i="39"/>
  <c r="L21"/>
  <c r="L24"/>
  <c r="L25"/>
  <c r="L28"/>
  <c r="L33"/>
  <c r="L36"/>
  <c r="L38"/>
  <c r="L41"/>
  <c r="L42"/>
  <c r="L43"/>
  <c r="L46"/>
  <c r="L20" i="38"/>
  <c r="L21"/>
  <c r="L24"/>
  <c r="L25"/>
  <c r="L28"/>
  <c r="L33"/>
  <c r="L34"/>
  <c r="L36"/>
  <c r="L38"/>
  <c r="L41"/>
  <c r="L42"/>
  <c r="L43"/>
  <c r="L46"/>
  <c r="L18" i="36"/>
  <c r="L20"/>
  <c r="L21"/>
  <c r="L22"/>
  <c r="L24"/>
  <c r="L25"/>
  <c r="L26"/>
  <c r="L28"/>
  <c r="L33"/>
  <c r="L36"/>
  <c r="L38"/>
  <c r="L39"/>
  <c r="L40"/>
  <c r="L41"/>
  <c r="L42"/>
  <c r="L43"/>
  <c r="L44"/>
  <c r="L46"/>
  <c r="L18" i="35"/>
  <c r="L20"/>
  <c r="L21"/>
  <c r="L22"/>
  <c r="L24"/>
  <c r="L25"/>
  <c r="L26"/>
  <c r="L28"/>
  <c r="L33"/>
  <c r="L34"/>
  <c r="L36"/>
  <c r="L38"/>
  <c r="L39"/>
  <c r="L40"/>
  <c r="L41"/>
  <c r="L42"/>
  <c r="L43"/>
  <c r="L46"/>
  <c r="L18" i="34"/>
  <c r="L20"/>
  <c r="L21"/>
  <c r="L22"/>
  <c r="L24"/>
  <c r="L25"/>
  <c r="L26"/>
  <c r="L28"/>
  <c r="L33"/>
  <c r="L34"/>
  <c r="L36"/>
  <c r="L38"/>
  <c r="L39"/>
  <c r="L40"/>
  <c r="L41"/>
  <c r="L42"/>
  <c r="L43"/>
  <c r="L44"/>
  <c r="L46"/>
  <c r="L43" i="67"/>
  <c r="M242" i="189" s="1"/>
  <c r="X242" s="1"/>
  <c r="L41" i="67"/>
  <c r="M240" i="189" s="1"/>
  <c r="X240" s="1"/>
  <c r="L39" i="67"/>
  <c r="M238" i="189" s="1"/>
  <c r="X238" s="1"/>
  <c r="L37" i="67"/>
  <c r="M236" i="189" s="1"/>
  <c r="X236" s="1"/>
  <c r="L34" i="67"/>
  <c r="M233" i="189" s="1"/>
  <c r="X233" s="1"/>
  <c r="L29" i="67"/>
  <c r="M228" i="189" s="1"/>
  <c r="X228" s="1"/>
  <c r="L27" i="67"/>
  <c r="M226" i="189" s="1"/>
  <c r="X226" s="1"/>
  <c r="L25" i="67"/>
  <c r="M224" i="189" s="1"/>
  <c r="X224" s="1"/>
  <c r="L23" i="67"/>
  <c r="M222" i="189" s="1"/>
  <c r="X222" s="1"/>
  <c r="L22" i="67"/>
  <c r="M221" i="189" s="1"/>
  <c r="X221" s="1"/>
  <c r="L20" i="67"/>
  <c r="M219" i="189" s="1"/>
  <c r="X219" s="1"/>
  <c r="L18" i="67"/>
  <c r="M217" i="189" s="1"/>
  <c r="X217" s="1"/>
  <c r="L46" i="67"/>
  <c r="M245" i="189" s="1"/>
  <c r="X245" s="1"/>
  <c r="L44" i="67"/>
  <c r="M243" i="189" s="1"/>
  <c r="X243" s="1"/>
  <c r="L42" i="67"/>
  <c r="M241" i="189" s="1"/>
  <c r="X241" s="1"/>
  <c r="L40" i="67"/>
  <c r="M239" i="189" s="1"/>
  <c r="X239" s="1"/>
  <c r="L38" i="67"/>
  <c r="M237" i="189" s="1"/>
  <c r="X237" s="1"/>
  <c r="L36" i="67"/>
  <c r="M235" i="189" s="1"/>
  <c r="X235" s="1"/>
  <c r="L33" i="67"/>
  <c r="M232" i="189" s="1"/>
  <c r="X232" s="1"/>
  <c r="L28" i="67"/>
  <c r="M227" i="189" s="1"/>
  <c r="X227" s="1"/>
  <c r="L26" i="67"/>
  <c r="M225" i="189" s="1"/>
  <c r="X225" s="1"/>
  <c r="L24" i="67"/>
  <c r="M223" i="189" s="1"/>
  <c r="X223" s="1"/>
  <c r="L21" i="67"/>
  <c r="M220" i="189" s="1"/>
  <c r="X220" s="1"/>
  <c r="L19" i="67"/>
  <c r="M218" i="189" s="1"/>
  <c r="X218" s="1"/>
  <c r="L19" i="60"/>
  <c r="L21"/>
  <c r="L23"/>
  <c r="L26"/>
  <c r="L32"/>
  <c r="L37"/>
  <c r="L40"/>
  <c r="L42"/>
  <c r="L43"/>
  <c r="L44"/>
  <c r="L19" i="55"/>
  <c r="L23"/>
  <c r="L27"/>
  <c r="L29"/>
  <c r="L37"/>
  <c r="L18" i="49"/>
  <c r="L20"/>
  <c r="L21"/>
  <c r="L24"/>
  <c r="L25"/>
  <c r="L26"/>
  <c r="L28"/>
  <c r="L33"/>
  <c r="L36"/>
  <c r="L38"/>
  <c r="L40"/>
  <c r="L41"/>
  <c r="L42"/>
  <c r="L43"/>
  <c r="L20" i="46"/>
  <c r="L21"/>
  <c r="L24"/>
  <c r="L25"/>
  <c r="L36"/>
  <c r="L38"/>
  <c r="L40"/>
  <c r="L41"/>
  <c r="L42"/>
  <c r="L43"/>
  <c r="L18" i="42"/>
  <c r="L20"/>
  <c r="L24"/>
  <c r="L26"/>
  <c r="L28"/>
  <c r="L33"/>
  <c r="L41"/>
  <c r="L43"/>
  <c r="L46"/>
  <c r="L20" i="37"/>
  <c r="L21"/>
  <c r="L24"/>
  <c r="L25"/>
  <c r="L26"/>
  <c r="L28"/>
  <c r="L33"/>
  <c r="L34"/>
  <c r="L36"/>
  <c r="L38"/>
  <c r="L41"/>
  <c r="L42"/>
  <c r="L43"/>
  <c r="L46"/>
  <c r="L26" i="33"/>
  <c r="M161" i="189" s="1"/>
  <c r="X161" s="1"/>
  <c r="L32" i="33"/>
  <c r="M167" i="189" s="1"/>
  <c r="X167" s="1"/>
  <c r="L40" i="33"/>
  <c r="M175" i="189" s="1"/>
  <c r="X175" s="1"/>
  <c r="L42" i="33"/>
  <c r="M177" i="189" s="1"/>
  <c r="X177" s="1"/>
  <c r="L44" i="33"/>
  <c r="M179" i="189" s="1"/>
  <c r="X179" s="1"/>
  <c r="L21" i="42"/>
  <c r="L25"/>
  <c r="L36"/>
  <c r="L38"/>
  <c r="L40"/>
  <c r="L42"/>
  <c r="L19" i="33"/>
  <c r="M154" i="189" s="1"/>
  <c r="X154" s="1"/>
  <c r="L21" i="33"/>
  <c r="M156" i="189" s="1"/>
  <c r="X156" s="1"/>
  <c r="L23" i="33"/>
  <c r="M158" i="189" s="1"/>
  <c r="X158" s="1"/>
  <c r="L37" i="33"/>
  <c r="M172" i="189" s="1"/>
  <c r="X172" s="1"/>
  <c r="L39" i="33"/>
  <c r="M174" i="189" s="1"/>
  <c r="X174" s="1"/>
  <c r="L43" i="33"/>
  <c r="M178" i="189" s="1"/>
  <c r="X178" s="1"/>
  <c r="I18" i="73"/>
  <c r="I20"/>
  <c r="I21"/>
  <c r="I18" i="77"/>
  <c r="I20"/>
  <c r="I21"/>
  <c r="I22"/>
  <c r="I24"/>
  <c r="I25"/>
  <c r="I26"/>
  <c r="I28"/>
  <c r="I29"/>
  <c r="I33"/>
  <c r="I34"/>
  <c r="I36"/>
  <c r="I37"/>
  <c r="I38"/>
  <c r="I41"/>
  <c r="I42"/>
  <c r="I43"/>
  <c r="I44"/>
  <c r="I18" i="76"/>
  <c r="I20"/>
  <c r="I21"/>
  <c r="I24"/>
  <c r="I25"/>
  <c r="I26"/>
  <c r="I28"/>
  <c r="I33"/>
  <c r="I36"/>
  <c r="I38"/>
  <c r="I41"/>
  <c r="I42"/>
  <c r="I43"/>
  <c r="I27" i="75"/>
  <c r="I29"/>
  <c r="I37"/>
  <c r="I20" i="74"/>
  <c r="I21"/>
  <c r="I25"/>
  <c r="I28"/>
  <c r="I33"/>
  <c r="I36"/>
  <c r="I38"/>
  <c r="I41"/>
  <c r="I42"/>
  <c r="I43"/>
  <c r="I24" i="73"/>
  <c r="I25"/>
  <c r="I26"/>
  <c r="I28"/>
  <c r="I33"/>
  <c r="I36"/>
  <c r="I38"/>
  <c r="I41"/>
  <c r="I42"/>
  <c r="I43"/>
  <c r="I18" i="70"/>
  <c r="I20"/>
  <c r="I21"/>
  <c r="I22"/>
  <c r="I24"/>
  <c r="I25"/>
  <c r="I26"/>
  <c r="I28"/>
  <c r="I33"/>
  <c r="I36"/>
  <c r="I38"/>
  <c r="I41"/>
  <c r="I42"/>
  <c r="I43"/>
  <c r="I44"/>
  <c r="I18" i="71"/>
  <c r="I20"/>
  <c r="I21"/>
  <c r="I24"/>
  <c r="I25"/>
  <c r="I26"/>
  <c r="I33"/>
  <c r="I36"/>
  <c r="I38"/>
  <c r="I41"/>
  <c r="I42"/>
  <c r="I43"/>
  <c r="I20" i="72"/>
  <c r="I21"/>
  <c r="I25"/>
  <c r="I36"/>
  <c r="I38"/>
  <c r="I41"/>
  <c r="I42"/>
  <c r="I43"/>
  <c r="I20" i="62"/>
  <c r="I21"/>
  <c r="I25"/>
  <c r="I26"/>
  <c r="I28"/>
  <c r="I29"/>
  <c r="I33"/>
  <c r="I36"/>
  <c r="I37"/>
  <c r="I38"/>
  <c r="I41"/>
  <c r="I42"/>
  <c r="I43"/>
  <c r="I18" i="59"/>
  <c r="I20"/>
  <c r="I21"/>
  <c r="I24"/>
  <c r="I25"/>
  <c r="I26"/>
  <c r="I28"/>
  <c r="I33"/>
  <c r="I36"/>
  <c r="I38"/>
  <c r="I41"/>
  <c r="I42"/>
  <c r="I43"/>
  <c r="I44"/>
  <c r="I27" i="57"/>
  <c r="I29"/>
  <c r="I37"/>
  <c r="I20" i="69"/>
  <c r="I21"/>
  <c r="I24"/>
  <c r="I25"/>
  <c r="I26"/>
  <c r="I28"/>
  <c r="I33"/>
  <c r="I36"/>
  <c r="I38"/>
  <c r="I41"/>
  <c r="I42"/>
  <c r="I43"/>
  <c r="I18" i="68"/>
  <c r="I20"/>
  <c r="I21"/>
  <c r="I24"/>
  <c r="I25"/>
  <c r="I26"/>
  <c r="I28"/>
  <c r="I33"/>
  <c r="I34"/>
  <c r="I36"/>
  <c r="I38"/>
  <c r="I39"/>
  <c r="I41"/>
  <c r="I42"/>
  <c r="I43"/>
  <c r="I18" i="65"/>
  <c r="I20"/>
  <c r="I21"/>
  <c r="I22"/>
  <c r="I24"/>
  <c r="I25"/>
  <c r="I26"/>
  <c r="I28"/>
  <c r="I33"/>
  <c r="I34"/>
  <c r="I36"/>
  <c r="I38"/>
  <c r="I41"/>
  <c r="I42"/>
  <c r="I43"/>
  <c r="I44"/>
  <c r="I27" i="56"/>
  <c r="I29"/>
  <c r="I37"/>
  <c r="I18" i="53"/>
  <c r="I20"/>
  <c r="I21"/>
  <c r="I24"/>
  <c r="I25"/>
  <c r="I26"/>
  <c r="I28"/>
  <c r="I33"/>
  <c r="I36"/>
  <c r="I38"/>
  <c r="I41"/>
  <c r="I42"/>
  <c r="I43"/>
  <c r="I18" i="52"/>
  <c r="I20"/>
  <c r="I21"/>
  <c r="I24"/>
  <c r="I25"/>
  <c r="I28"/>
  <c r="I33"/>
  <c r="I36"/>
  <c r="I38"/>
  <c r="I41"/>
  <c r="I42"/>
  <c r="I43"/>
  <c r="I18" i="51"/>
  <c r="I20"/>
  <c r="I21"/>
  <c r="I24"/>
  <c r="I25"/>
  <c r="I28"/>
  <c r="I36"/>
  <c r="I38"/>
  <c r="I41"/>
  <c r="I42"/>
  <c r="I43"/>
  <c r="I20" i="54"/>
  <c r="I21"/>
  <c r="I25"/>
  <c r="I28"/>
  <c r="I33"/>
  <c r="I36"/>
  <c r="I38"/>
  <c r="I41"/>
  <c r="I42"/>
  <c r="I43"/>
  <c r="I18" i="50"/>
  <c r="I20"/>
  <c r="I21"/>
  <c r="I24"/>
  <c r="I25"/>
  <c r="I26"/>
  <c r="I28"/>
  <c r="I33"/>
  <c r="I36"/>
  <c r="I38"/>
  <c r="I41"/>
  <c r="I42"/>
  <c r="I43"/>
  <c r="I18" i="48"/>
  <c r="I20"/>
  <c r="I21"/>
  <c r="I25"/>
  <c r="I36"/>
  <c r="I38"/>
  <c r="I41"/>
  <c r="I42"/>
  <c r="I43"/>
  <c r="I20" i="47"/>
  <c r="I21"/>
  <c r="I24"/>
  <c r="I25"/>
  <c r="I36"/>
  <c r="I38"/>
  <c r="I41"/>
  <c r="I42"/>
  <c r="I18" i="45"/>
  <c r="I20"/>
  <c r="I21"/>
  <c r="I24"/>
  <c r="I25"/>
  <c r="I26"/>
  <c r="I33"/>
  <c r="I36"/>
  <c r="I38"/>
  <c r="I41"/>
  <c r="I43"/>
  <c r="I18" i="44"/>
  <c r="I20"/>
  <c r="I21"/>
  <c r="I24"/>
  <c r="I25"/>
  <c r="I26"/>
  <c r="I33"/>
  <c r="I36"/>
  <c r="I38"/>
  <c r="I41"/>
  <c r="I42"/>
  <c r="I43"/>
  <c r="I18" i="43"/>
  <c r="I20"/>
  <c r="I21"/>
  <c r="I24"/>
  <c r="I25"/>
  <c r="I26"/>
  <c r="I28"/>
  <c r="I33"/>
  <c r="I36"/>
  <c r="I38"/>
  <c r="I41"/>
  <c r="I42"/>
  <c r="I43"/>
  <c r="I20" i="40"/>
  <c r="I21"/>
  <c r="I24"/>
  <c r="I25"/>
  <c r="I26"/>
  <c r="I28"/>
  <c r="I33"/>
  <c r="I36"/>
  <c r="I38"/>
  <c r="I41"/>
  <c r="I42"/>
  <c r="I43"/>
  <c r="I20" i="39"/>
  <c r="I21"/>
  <c r="I24"/>
  <c r="I25"/>
  <c r="I28"/>
  <c r="I33"/>
  <c r="I36"/>
  <c r="I38"/>
  <c r="I41"/>
  <c r="I42"/>
  <c r="I43"/>
  <c r="I20" i="38"/>
  <c r="I21"/>
  <c r="I24"/>
  <c r="I25"/>
  <c r="I28"/>
  <c r="I33"/>
  <c r="I36"/>
  <c r="I38"/>
  <c r="I41"/>
  <c r="I42"/>
  <c r="I43"/>
  <c r="I18" i="36"/>
  <c r="I20"/>
  <c r="I21"/>
  <c r="I22"/>
  <c r="I24"/>
  <c r="I25"/>
  <c r="I26"/>
  <c r="I28"/>
  <c r="I33"/>
  <c r="I36"/>
  <c r="I38"/>
  <c r="I41"/>
  <c r="I42"/>
  <c r="I43"/>
  <c r="I44"/>
  <c r="I18" i="35"/>
  <c r="I20"/>
  <c r="I21"/>
  <c r="I22"/>
  <c r="I24"/>
  <c r="I25"/>
  <c r="I26"/>
  <c r="I28"/>
  <c r="I33"/>
  <c r="I34"/>
  <c r="I36"/>
  <c r="I38"/>
  <c r="I39"/>
  <c r="I41"/>
  <c r="I42"/>
  <c r="I43"/>
  <c r="I18" i="34"/>
  <c r="I20"/>
  <c r="I21"/>
  <c r="I22"/>
  <c r="I24"/>
  <c r="I25"/>
  <c r="I26"/>
  <c r="I28"/>
  <c r="I33"/>
  <c r="I34"/>
  <c r="I36"/>
  <c r="I38"/>
  <c r="I39"/>
  <c r="I41"/>
  <c r="I42"/>
  <c r="I43"/>
  <c r="I44"/>
  <c r="I42" i="45"/>
  <c r="I18" i="41"/>
  <c r="I20"/>
  <c r="I21"/>
  <c r="I22"/>
  <c r="I24"/>
  <c r="I25"/>
  <c r="I26"/>
  <c r="I28"/>
  <c r="I33"/>
  <c r="I36"/>
  <c r="I38"/>
  <c r="I41"/>
  <c r="I42"/>
  <c r="I43"/>
  <c r="I44"/>
  <c r="I42" i="67"/>
  <c r="J241" i="189" s="1"/>
  <c r="U241" s="1"/>
  <c r="I36" i="67"/>
  <c r="J235" i="189" s="1"/>
  <c r="U235" s="1"/>
  <c r="I34" i="67"/>
  <c r="J233" i="189" s="1"/>
  <c r="U233" s="1"/>
  <c r="I28" i="67"/>
  <c r="J227" i="189" s="1"/>
  <c r="U227" s="1"/>
  <c r="I26" i="67"/>
  <c r="J225" i="189" s="1"/>
  <c r="U225" s="1"/>
  <c r="I24" i="67"/>
  <c r="J223" i="189" s="1"/>
  <c r="U223" s="1"/>
  <c r="I22" i="67"/>
  <c r="J221" i="189" s="1"/>
  <c r="U221" s="1"/>
  <c r="I20" i="67"/>
  <c r="J219" i="189" s="1"/>
  <c r="U219" s="1"/>
  <c r="I44" i="67"/>
  <c r="J243" i="189" s="1"/>
  <c r="U243" s="1"/>
  <c r="I43" i="67"/>
  <c r="J242" i="189" s="1"/>
  <c r="U242" s="1"/>
  <c r="I41" i="67"/>
  <c r="J240" i="189" s="1"/>
  <c r="U240" s="1"/>
  <c r="I39" i="67"/>
  <c r="J238" i="189" s="1"/>
  <c r="U238" s="1"/>
  <c r="I37" i="67"/>
  <c r="J236" i="189" s="1"/>
  <c r="U236" s="1"/>
  <c r="I33" i="67"/>
  <c r="J232" i="189" s="1"/>
  <c r="U232" s="1"/>
  <c r="I29" i="67"/>
  <c r="J228" i="189" s="1"/>
  <c r="U228" s="1"/>
  <c r="I27" i="67"/>
  <c r="J226" i="189" s="1"/>
  <c r="U226" s="1"/>
  <c r="I25" i="67"/>
  <c r="J224" i="189" s="1"/>
  <c r="U224" s="1"/>
  <c r="I21" i="67"/>
  <c r="J220" i="189" s="1"/>
  <c r="U220" s="1"/>
  <c r="I18" i="67"/>
  <c r="J217" i="189" s="1"/>
  <c r="U217" s="1"/>
  <c r="I21" i="42"/>
  <c r="I25"/>
  <c r="I36"/>
  <c r="I38"/>
  <c r="I42"/>
  <c r="I21" i="60"/>
  <c r="I26"/>
  <c r="I37"/>
  <c r="I42"/>
  <c r="I43"/>
  <c r="I44"/>
  <c r="I27" i="55"/>
  <c r="I29"/>
  <c r="I37"/>
  <c r="I18" i="49"/>
  <c r="I20"/>
  <c r="I21"/>
  <c r="I24"/>
  <c r="I25"/>
  <c r="I26"/>
  <c r="I28"/>
  <c r="I33"/>
  <c r="I36"/>
  <c r="I38"/>
  <c r="I41"/>
  <c r="I42"/>
  <c r="I43"/>
  <c r="I18" i="46"/>
  <c r="I20"/>
  <c r="I21"/>
  <c r="I24"/>
  <c r="I25"/>
  <c r="I36"/>
  <c r="I38"/>
  <c r="I41"/>
  <c r="I42"/>
  <c r="I43"/>
  <c r="I18" i="42"/>
  <c r="I20"/>
  <c r="I24"/>
  <c r="I26"/>
  <c r="I28"/>
  <c r="I33"/>
  <c r="I41"/>
  <c r="I43"/>
  <c r="I20" i="37"/>
  <c r="I21"/>
  <c r="I24"/>
  <c r="I25"/>
  <c r="I26"/>
  <c r="I28"/>
  <c r="I33"/>
  <c r="I36"/>
  <c r="I38"/>
  <c r="I41"/>
  <c r="I42"/>
  <c r="I43"/>
  <c r="I26" i="33"/>
  <c r="J161" i="189" s="1"/>
  <c r="U161" s="1"/>
  <c r="I42" i="33"/>
  <c r="J177" i="189" s="1"/>
  <c r="U177" s="1"/>
  <c r="I44" i="33"/>
  <c r="J179" i="189" s="1"/>
  <c r="U179" s="1"/>
  <c r="I43" i="33"/>
  <c r="J178" i="189" s="1"/>
  <c r="U178" s="1"/>
  <c r="I39" i="33"/>
  <c r="J174" i="189" s="1"/>
  <c r="U174" s="1"/>
  <c r="I37" i="33"/>
  <c r="J172" i="189" s="1"/>
  <c r="U172" s="1"/>
  <c r="I21" i="33"/>
  <c r="J156" i="189" s="1"/>
  <c r="U156" s="1"/>
  <c r="I44" i="63"/>
  <c r="G18" i="73"/>
  <c r="G20"/>
  <c r="G21"/>
  <c r="G18" i="77"/>
  <c r="G20"/>
  <c r="G21"/>
  <c r="G22"/>
  <c r="G24"/>
  <c r="G25"/>
  <c r="G26"/>
  <c r="G28"/>
  <c r="G29"/>
  <c r="G30"/>
  <c r="G33"/>
  <c r="G34"/>
  <c r="G35"/>
  <c r="G36"/>
  <c r="G37"/>
  <c r="G38"/>
  <c r="G41"/>
  <c r="G42"/>
  <c r="G43"/>
  <c r="G18" i="76"/>
  <c r="G20"/>
  <c r="G21"/>
  <c r="G24"/>
  <c r="G25"/>
  <c r="G26"/>
  <c r="G28"/>
  <c r="G30"/>
  <c r="G33"/>
  <c r="G35"/>
  <c r="G36"/>
  <c r="G38"/>
  <c r="G41"/>
  <c r="G42"/>
  <c r="G43"/>
  <c r="G27" i="75"/>
  <c r="G29"/>
  <c r="G37"/>
  <c r="G20" i="74"/>
  <c r="G21"/>
  <c r="G24"/>
  <c r="G25"/>
  <c r="G28"/>
  <c r="G30"/>
  <c r="G33"/>
  <c r="G35"/>
  <c r="G36"/>
  <c r="G38"/>
  <c r="G41"/>
  <c r="G43"/>
  <c r="G24" i="73"/>
  <c r="G25"/>
  <c r="G26"/>
  <c r="G28"/>
  <c r="G30"/>
  <c r="G33"/>
  <c r="G35"/>
  <c r="G36"/>
  <c r="G38"/>
  <c r="G41"/>
  <c r="G42"/>
  <c r="G43"/>
  <c r="G18" i="70"/>
  <c r="G20"/>
  <c r="G21"/>
  <c r="G22"/>
  <c r="G24"/>
  <c r="G25"/>
  <c r="G26"/>
  <c r="G28"/>
  <c r="G30"/>
  <c r="G33"/>
  <c r="G35"/>
  <c r="G36"/>
  <c r="G38"/>
  <c r="G41"/>
  <c r="G42"/>
  <c r="G43"/>
  <c r="G18" i="71"/>
  <c r="G20"/>
  <c r="G21"/>
  <c r="G24"/>
  <c r="G25"/>
  <c r="G26"/>
  <c r="G30"/>
  <c r="G33"/>
  <c r="G35"/>
  <c r="G36"/>
  <c r="G38"/>
  <c r="G41"/>
  <c r="G42"/>
  <c r="G43"/>
  <c r="G20" i="72"/>
  <c r="G21"/>
  <c r="G24"/>
  <c r="G25"/>
  <c r="G30"/>
  <c r="G33"/>
  <c r="G35"/>
  <c r="G36"/>
  <c r="G38"/>
  <c r="G41"/>
  <c r="G42"/>
  <c r="G43"/>
  <c r="G20" i="62"/>
  <c r="G21"/>
  <c r="G25"/>
  <c r="G26"/>
  <c r="G28"/>
  <c r="G29"/>
  <c r="G30"/>
  <c r="G33"/>
  <c r="G35"/>
  <c r="G36"/>
  <c r="G37"/>
  <c r="G38"/>
  <c r="G41"/>
  <c r="G42"/>
  <c r="G43"/>
  <c r="G18" i="59"/>
  <c r="G20"/>
  <c r="G21"/>
  <c r="G24"/>
  <c r="G25"/>
  <c r="G26"/>
  <c r="G28"/>
  <c r="G30"/>
  <c r="G33"/>
  <c r="G35"/>
  <c r="G36"/>
  <c r="G38"/>
  <c r="G41"/>
  <c r="G42"/>
  <c r="G43"/>
  <c r="G27" i="57"/>
  <c r="G29"/>
  <c r="G37"/>
  <c r="G20" i="69"/>
  <c r="G21"/>
  <c r="G24"/>
  <c r="G25"/>
  <c r="G26"/>
  <c r="G28"/>
  <c r="G30"/>
  <c r="G33"/>
  <c r="G35"/>
  <c r="G36"/>
  <c r="G38"/>
  <c r="G41"/>
  <c r="G42"/>
  <c r="G43"/>
  <c r="G18" i="68"/>
  <c r="G20"/>
  <c r="G21"/>
  <c r="G24"/>
  <c r="G25"/>
  <c r="G26"/>
  <c r="G28"/>
  <c r="G30"/>
  <c r="G33"/>
  <c r="G35"/>
  <c r="G36"/>
  <c r="G38"/>
  <c r="G39"/>
  <c r="G41"/>
  <c r="G42"/>
  <c r="G43"/>
  <c r="G18" i="65"/>
  <c r="G20"/>
  <c r="G21"/>
  <c r="G22"/>
  <c r="G24"/>
  <c r="G25"/>
  <c r="G26"/>
  <c r="G28"/>
  <c r="G30"/>
  <c r="G33"/>
  <c r="G34"/>
  <c r="G35"/>
  <c r="G36"/>
  <c r="G38"/>
  <c r="G41"/>
  <c r="G42"/>
  <c r="G43"/>
  <c r="G27" i="56"/>
  <c r="G29"/>
  <c r="G37"/>
  <c r="G18" i="53"/>
  <c r="G20"/>
  <c r="G21"/>
  <c r="G24"/>
  <c r="G25"/>
  <c r="G26"/>
  <c r="G28"/>
  <c r="G30"/>
  <c r="G33"/>
  <c r="G35"/>
  <c r="G36"/>
  <c r="G38"/>
  <c r="G41"/>
  <c r="G42"/>
  <c r="G43"/>
  <c r="G18" i="52"/>
  <c r="G20"/>
  <c r="G21"/>
  <c r="G24"/>
  <c r="G25"/>
  <c r="G28"/>
  <c r="G30"/>
  <c r="G33"/>
  <c r="G35"/>
  <c r="G36"/>
  <c r="G38"/>
  <c r="G41"/>
  <c r="G42"/>
  <c r="G43"/>
  <c r="G18" i="51"/>
  <c r="G20"/>
  <c r="G21"/>
  <c r="G24"/>
  <c r="G25"/>
  <c r="G30"/>
  <c r="G35"/>
  <c r="G36"/>
  <c r="G38"/>
  <c r="G41"/>
  <c r="G42"/>
  <c r="G43"/>
  <c r="G20" i="54"/>
  <c r="G21"/>
  <c r="G25"/>
  <c r="G28"/>
  <c r="G30"/>
  <c r="G33"/>
  <c r="G36"/>
  <c r="G38"/>
  <c r="G41"/>
  <c r="G43"/>
  <c r="G18" i="50"/>
  <c r="G20"/>
  <c r="G21"/>
  <c r="G24"/>
  <c r="G25"/>
  <c r="G26"/>
  <c r="G30"/>
  <c r="G33"/>
  <c r="G35"/>
  <c r="G36"/>
  <c r="G38"/>
  <c r="G41"/>
  <c r="G42"/>
  <c r="G43"/>
  <c r="G18" i="48"/>
  <c r="G20"/>
  <c r="G21"/>
  <c r="G25"/>
  <c r="G30"/>
  <c r="G33"/>
  <c r="G35"/>
  <c r="G36"/>
  <c r="G38"/>
  <c r="G41"/>
  <c r="G42"/>
  <c r="G43"/>
  <c r="G20" i="47"/>
  <c r="G21"/>
  <c r="G24"/>
  <c r="G25"/>
  <c r="G30"/>
  <c r="G36"/>
  <c r="G38"/>
  <c r="G41"/>
  <c r="G42"/>
  <c r="G18" i="45"/>
  <c r="G20"/>
  <c r="G21"/>
  <c r="G24"/>
  <c r="G25"/>
  <c r="G26"/>
  <c r="G30"/>
  <c r="G33"/>
  <c r="G35"/>
  <c r="G36"/>
  <c r="G38"/>
  <c r="G41"/>
  <c r="G42"/>
  <c r="G18" i="44"/>
  <c r="G20"/>
  <c r="G21"/>
  <c r="G24"/>
  <c r="G25"/>
  <c r="G26"/>
  <c r="G30"/>
  <c r="G33"/>
  <c r="G35"/>
  <c r="G36"/>
  <c r="G38"/>
  <c r="G41"/>
  <c r="G42"/>
  <c r="G43"/>
  <c r="G18" i="43"/>
  <c r="G20"/>
  <c r="G21"/>
  <c r="G24"/>
  <c r="G25"/>
  <c r="G26"/>
  <c r="G28"/>
  <c r="G30"/>
  <c r="G33"/>
  <c r="G35"/>
  <c r="G36"/>
  <c r="G38"/>
  <c r="G41"/>
  <c r="G42"/>
  <c r="G43"/>
  <c r="G20" i="40"/>
  <c r="G21"/>
  <c r="G24"/>
  <c r="G25"/>
  <c r="G26"/>
  <c r="G28"/>
  <c r="G30"/>
  <c r="G33"/>
  <c r="G35"/>
  <c r="G36"/>
  <c r="G38"/>
  <c r="G41"/>
  <c r="G42"/>
  <c r="G43"/>
  <c r="G20" i="39"/>
  <c r="G21"/>
  <c r="G24"/>
  <c r="G25"/>
  <c r="G28"/>
  <c r="G30"/>
  <c r="G33"/>
  <c r="G35"/>
  <c r="G36"/>
  <c r="G38"/>
  <c r="G41"/>
  <c r="G42"/>
  <c r="G43"/>
  <c r="G20" i="38"/>
  <c r="G21"/>
  <c r="G24"/>
  <c r="G25"/>
  <c r="G28"/>
  <c r="G30"/>
  <c r="G33"/>
  <c r="G35"/>
  <c r="G36"/>
  <c r="G38"/>
  <c r="G41"/>
  <c r="G42"/>
  <c r="G43"/>
  <c r="G18" i="36"/>
  <c r="G20"/>
  <c r="G21"/>
  <c r="G24"/>
  <c r="G25"/>
  <c r="G26"/>
  <c r="G28"/>
  <c r="G30"/>
  <c r="G33"/>
  <c r="G35"/>
  <c r="G36"/>
  <c r="G38"/>
  <c r="G41"/>
  <c r="G42"/>
  <c r="G43"/>
  <c r="G18" i="35"/>
  <c r="G20"/>
  <c r="G21"/>
  <c r="G24"/>
  <c r="G25"/>
  <c r="G26"/>
  <c r="G28"/>
  <c r="G30"/>
  <c r="G33"/>
  <c r="G34"/>
  <c r="G35"/>
  <c r="G36"/>
  <c r="G38"/>
  <c r="G39"/>
  <c r="G41"/>
  <c r="G42"/>
  <c r="G43"/>
  <c r="G18" i="34"/>
  <c r="G20"/>
  <c r="G21"/>
  <c r="G24"/>
  <c r="G25"/>
  <c r="G26"/>
  <c r="G28"/>
  <c r="G30"/>
  <c r="G33"/>
  <c r="G34"/>
  <c r="G35"/>
  <c r="G36"/>
  <c r="G38"/>
  <c r="G39"/>
  <c r="G41"/>
  <c r="G42"/>
  <c r="G43"/>
  <c r="G43" i="45"/>
  <c r="G18" i="41"/>
  <c r="G20"/>
  <c r="G21"/>
  <c r="G22"/>
  <c r="G24"/>
  <c r="G25"/>
  <c r="G26"/>
  <c r="G28"/>
  <c r="G30"/>
  <c r="G33"/>
  <c r="G35"/>
  <c r="G36"/>
  <c r="G38"/>
  <c r="G41"/>
  <c r="G42"/>
  <c r="G43"/>
  <c r="G43" i="67"/>
  <c r="H242" i="189" s="1"/>
  <c r="S242" s="1"/>
  <c r="G41" i="67"/>
  <c r="H240" i="189" s="1"/>
  <c r="S240" s="1"/>
  <c r="G39" i="67"/>
  <c r="H238" i="189" s="1"/>
  <c r="S238" s="1"/>
  <c r="G37" i="67"/>
  <c r="H236" i="189" s="1"/>
  <c r="S236" s="1"/>
  <c r="G35" i="67"/>
  <c r="H234" i="189" s="1"/>
  <c r="S234" s="1"/>
  <c r="G33" i="67"/>
  <c r="H232" i="189" s="1"/>
  <c r="S232" s="1"/>
  <c r="G29" i="67"/>
  <c r="H228" i="189" s="1"/>
  <c r="S228" s="1"/>
  <c r="G27" i="67"/>
  <c r="H226" i="189" s="1"/>
  <c r="S226" s="1"/>
  <c r="G25" i="67"/>
  <c r="H224" i="189" s="1"/>
  <c r="S224" s="1"/>
  <c r="G21" i="67"/>
  <c r="H220" i="189" s="1"/>
  <c r="S220" s="1"/>
  <c r="G18" i="67"/>
  <c r="H217" i="189" s="1"/>
  <c r="S217" s="1"/>
  <c r="G42" i="67"/>
  <c r="H241" i="189" s="1"/>
  <c r="S241" s="1"/>
  <c r="G38" i="67"/>
  <c r="H237" i="189" s="1"/>
  <c r="S237" s="1"/>
  <c r="G36" i="67"/>
  <c r="H235" i="189" s="1"/>
  <c r="S235" s="1"/>
  <c r="G34" i="67"/>
  <c r="H233" i="189" s="1"/>
  <c r="S233" s="1"/>
  <c r="G30" i="67"/>
  <c r="H229" i="189" s="1"/>
  <c r="S229" s="1"/>
  <c r="G28" i="67"/>
  <c r="H227" i="189" s="1"/>
  <c r="S227" s="1"/>
  <c r="G26" i="67"/>
  <c r="H225" i="189" s="1"/>
  <c r="S225" s="1"/>
  <c r="G24" i="67"/>
  <c r="H223" i="189" s="1"/>
  <c r="S223" s="1"/>
  <c r="G22" i="67"/>
  <c r="H221" i="189" s="1"/>
  <c r="S221" s="1"/>
  <c r="G20" i="67"/>
  <c r="H219" i="189" s="1"/>
  <c r="S219" s="1"/>
  <c r="G21" i="42"/>
  <c r="G25"/>
  <c r="G36"/>
  <c r="G38"/>
  <c r="G42"/>
  <c r="G21" i="60"/>
  <c r="G26"/>
  <c r="G30"/>
  <c r="G35"/>
  <c r="G37"/>
  <c r="G42"/>
  <c r="G43"/>
  <c r="G27" i="55"/>
  <c r="G29"/>
  <c r="G37"/>
  <c r="G18" i="49"/>
  <c r="G20"/>
  <c r="G21"/>
  <c r="G24"/>
  <c r="G25"/>
  <c r="G26"/>
  <c r="G28"/>
  <c r="G30"/>
  <c r="G33"/>
  <c r="G35"/>
  <c r="G36"/>
  <c r="G38"/>
  <c r="G41"/>
  <c r="G42"/>
  <c r="G43"/>
  <c r="G18" i="46"/>
  <c r="G20"/>
  <c r="G21"/>
  <c r="G24"/>
  <c r="G25"/>
  <c r="G30"/>
  <c r="G33"/>
  <c r="G35"/>
  <c r="G36"/>
  <c r="G38"/>
  <c r="G41"/>
  <c r="G42"/>
  <c r="G43"/>
  <c r="G18" i="42"/>
  <c r="G20"/>
  <c r="G24"/>
  <c r="G26"/>
  <c r="G28"/>
  <c r="G30"/>
  <c r="G33"/>
  <c r="G35"/>
  <c r="G41"/>
  <c r="G43"/>
  <c r="G20" i="37"/>
  <c r="G21"/>
  <c r="G24"/>
  <c r="G25"/>
  <c r="G26"/>
  <c r="G28"/>
  <c r="G30"/>
  <c r="G33"/>
  <c r="G35"/>
  <c r="G36"/>
  <c r="G38"/>
  <c r="G41"/>
  <c r="G42"/>
  <c r="G43"/>
  <c r="G26" i="33"/>
  <c r="H161" i="189" s="1"/>
  <c r="S161" s="1"/>
  <c r="G30" i="33"/>
  <c r="H165" i="189" s="1"/>
  <c r="S165" s="1"/>
  <c r="G42" i="33"/>
  <c r="H177" i="189" s="1"/>
  <c r="S177" s="1"/>
  <c r="G21" i="33"/>
  <c r="H156" i="189" s="1"/>
  <c r="S156" s="1"/>
  <c r="G43" i="33"/>
  <c r="H178" i="189" s="1"/>
  <c r="S178" s="1"/>
  <c r="G39" i="33"/>
  <c r="H174" i="189" s="1"/>
  <c r="S174" s="1"/>
  <c r="G37" i="33"/>
  <c r="H172" i="189" s="1"/>
  <c r="S172" s="1"/>
  <c r="G35" i="33"/>
  <c r="H170" i="189" s="1"/>
  <c r="S170" s="1"/>
  <c r="G17" i="72"/>
  <c r="G24" i="63"/>
  <c r="E18" i="73"/>
  <c r="E20"/>
  <c r="E21"/>
  <c r="E18" i="77"/>
  <c r="E20"/>
  <c r="E21"/>
  <c r="E22"/>
  <c r="E24"/>
  <c r="E25"/>
  <c r="E26"/>
  <c r="E28"/>
  <c r="E29"/>
  <c r="E30"/>
  <c r="E33"/>
  <c r="E35"/>
  <c r="E36"/>
  <c r="E37"/>
  <c r="E38"/>
  <c r="E41"/>
  <c r="E42"/>
  <c r="E43"/>
  <c r="E45"/>
  <c r="E18" i="76"/>
  <c r="E20"/>
  <c r="E21"/>
  <c r="E24"/>
  <c r="E25"/>
  <c r="E26"/>
  <c r="E28"/>
  <c r="E30"/>
  <c r="E33"/>
  <c r="E35"/>
  <c r="E36"/>
  <c r="E38"/>
  <c r="E41"/>
  <c r="E42"/>
  <c r="E43"/>
  <c r="E45"/>
  <c r="E27" i="75"/>
  <c r="E29"/>
  <c r="E37"/>
  <c r="E20" i="74"/>
  <c r="E21"/>
  <c r="E24"/>
  <c r="E25"/>
  <c r="E28"/>
  <c r="E30"/>
  <c r="E33"/>
  <c r="E35"/>
  <c r="E36"/>
  <c r="E38"/>
  <c r="E41"/>
  <c r="E42"/>
  <c r="E43"/>
  <c r="E45"/>
  <c r="E24" i="73"/>
  <c r="E25"/>
  <c r="E26"/>
  <c r="E28"/>
  <c r="E30"/>
  <c r="E33"/>
  <c r="E35"/>
  <c r="E36"/>
  <c r="E38"/>
  <c r="E41"/>
  <c r="E42"/>
  <c r="E43"/>
  <c r="E45"/>
  <c r="E18" i="70"/>
  <c r="E20"/>
  <c r="E21"/>
  <c r="E22"/>
  <c r="E24"/>
  <c r="E25"/>
  <c r="E26"/>
  <c r="E28"/>
  <c r="E30"/>
  <c r="E33"/>
  <c r="E35"/>
  <c r="E36"/>
  <c r="E38"/>
  <c r="E41"/>
  <c r="E42"/>
  <c r="E43"/>
  <c r="E45"/>
  <c r="E18" i="71"/>
  <c r="E20"/>
  <c r="E21"/>
  <c r="E24"/>
  <c r="E25"/>
  <c r="E26"/>
  <c r="E30"/>
  <c r="E33"/>
  <c r="E35"/>
  <c r="E36"/>
  <c r="E38"/>
  <c r="E41"/>
  <c r="E42"/>
  <c r="E43"/>
  <c r="E45"/>
  <c r="E20" i="72"/>
  <c r="E21"/>
  <c r="E24"/>
  <c r="E25"/>
  <c r="E30"/>
  <c r="E33"/>
  <c r="E35"/>
  <c r="E36"/>
  <c r="E38"/>
  <c r="E41"/>
  <c r="E42"/>
  <c r="E43"/>
  <c r="E45"/>
  <c r="E20" i="62"/>
  <c r="E21"/>
  <c r="E25"/>
  <c r="E26"/>
  <c r="E28"/>
  <c r="E29"/>
  <c r="E30"/>
  <c r="E33"/>
  <c r="E35"/>
  <c r="E36"/>
  <c r="E37"/>
  <c r="E38"/>
  <c r="E41"/>
  <c r="E42"/>
  <c r="E43"/>
  <c r="E45"/>
  <c r="E18" i="59"/>
  <c r="E20"/>
  <c r="E21"/>
  <c r="E24"/>
  <c r="E25"/>
  <c r="E26"/>
  <c r="E28"/>
  <c r="E30"/>
  <c r="E33"/>
  <c r="E35"/>
  <c r="E36"/>
  <c r="E38"/>
  <c r="E41"/>
  <c r="E42"/>
  <c r="E43"/>
  <c r="E45"/>
  <c r="E27" i="57"/>
  <c r="E29"/>
  <c r="E37"/>
  <c r="E20" i="69"/>
  <c r="E21"/>
  <c r="E24"/>
  <c r="E25"/>
  <c r="E28"/>
  <c r="E30"/>
  <c r="E33"/>
  <c r="E35"/>
  <c r="E36"/>
  <c r="E38"/>
  <c r="E41"/>
  <c r="E42"/>
  <c r="E43"/>
  <c r="E45"/>
  <c r="E18" i="68"/>
  <c r="E20"/>
  <c r="E21"/>
  <c r="E24"/>
  <c r="E25"/>
  <c r="E26"/>
  <c r="E28"/>
  <c r="E30"/>
  <c r="E33"/>
  <c r="E35"/>
  <c r="E36"/>
  <c r="E38"/>
  <c r="E39"/>
  <c r="E41"/>
  <c r="E42"/>
  <c r="E43"/>
  <c r="E45"/>
  <c r="E18" i="65"/>
  <c r="E20"/>
  <c r="E21"/>
  <c r="E22"/>
  <c r="E24"/>
  <c r="E25"/>
  <c r="E26"/>
  <c r="E28"/>
  <c r="E30"/>
  <c r="E33"/>
  <c r="E34"/>
  <c r="E35"/>
  <c r="E36"/>
  <c r="E38"/>
  <c r="E41"/>
  <c r="E42"/>
  <c r="E43"/>
  <c r="E45"/>
  <c r="E27" i="56"/>
  <c r="E29"/>
  <c r="E37"/>
  <c r="E18" i="53"/>
  <c r="E20"/>
  <c r="E21"/>
  <c r="E24"/>
  <c r="E25"/>
  <c r="E26"/>
  <c r="E28"/>
  <c r="E30"/>
  <c r="E33"/>
  <c r="E35"/>
  <c r="E36"/>
  <c r="E38"/>
  <c r="E41"/>
  <c r="E42"/>
  <c r="E43"/>
  <c r="E45"/>
  <c r="E18" i="52"/>
  <c r="E20"/>
  <c r="E21"/>
  <c r="E24"/>
  <c r="E25"/>
  <c r="E28"/>
  <c r="E30"/>
  <c r="E33"/>
  <c r="E35"/>
  <c r="E36"/>
  <c r="E38"/>
  <c r="E41"/>
  <c r="E42"/>
  <c r="E43"/>
  <c r="E45"/>
  <c r="E18" i="51"/>
  <c r="E20"/>
  <c r="E21"/>
  <c r="E24"/>
  <c r="E25"/>
  <c r="E28"/>
  <c r="E30"/>
  <c r="E35"/>
  <c r="E36"/>
  <c r="E38"/>
  <c r="E41"/>
  <c r="E42"/>
  <c r="E43"/>
  <c r="E45"/>
  <c r="E20" i="54"/>
  <c r="E21"/>
  <c r="E24"/>
  <c r="E25"/>
  <c r="E28"/>
  <c r="E30"/>
  <c r="E33"/>
  <c r="E35"/>
  <c r="E36"/>
  <c r="E38"/>
  <c r="E41"/>
  <c r="E43"/>
  <c r="E45"/>
  <c r="E18" i="50"/>
  <c r="E20"/>
  <c r="E21"/>
  <c r="E24"/>
  <c r="E25"/>
  <c r="E26"/>
  <c r="E28"/>
  <c r="E30"/>
  <c r="E33"/>
  <c r="E35"/>
  <c r="E36"/>
  <c r="E38"/>
  <c r="E41"/>
  <c r="E42"/>
  <c r="E43"/>
  <c r="E45"/>
  <c r="E20" i="48"/>
  <c r="E21"/>
  <c r="E25"/>
  <c r="E30"/>
  <c r="E33"/>
  <c r="E35"/>
  <c r="E36"/>
  <c r="E38"/>
  <c r="E41"/>
  <c r="E42"/>
  <c r="E43"/>
  <c r="E45"/>
  <c r="E20" i="47"/>
  <c r="E24"/>
  <c r="E25"/>
  <c r="E30"/>
  <c r="E35"/>
  <c r="E36"/>
  <c r="E38"/>
  <c r="E41"/>
  <c r="E42"/>
  <c r="E43"/>
  <c r="E45"/>
  <c r="E18" i="45"/>
  <c r="E20"/>
  <c r="E21"/>
  <c r="E24"/>
  <c r="E25"/>
  <c r="E26"/>
  <c r="E30"/>
  <c r="E33"/>
  <c r="E35"/>
  <c r="E36"/>
  <c r="E38"/>
  <c r="E41"/>
  <c r="E42"/>
  <c r="E43"/>
  <c r="E18" i="44"/>
  <c r="E20"/>
  <c r="E21"/>
  <c r="E24"/>
  <c r="E25"/>
  <c r="E26"/>
  <c r="E30"/>
  <c r="E33"/>
  <c r="E35"/>
  <c r="E36"/>
  <c r="E38"/>
  <c r="E41"/>
  <c r="E42"/>
  <c r="E43"/>
  <c r="E45"/>
  <c r="E18" i="43"/>
  <c r="E20"/>
  <c r="E21"/>
  <c r="E24"/>
  <c r="E25"/>
  <c r="E26"/>
  <c r="E28"/>
  <c r="E30"/>
  <c r="E33"/>
  <c r="E35"/>
  <c r="E36"/>
  <c r="E38"/>
  <c r="E41"/>
  <c r="E42"/>
  <c r="E43"/>
  <c r="E45"/>
  <c r="E20" i="40"/>
  <c r="E21"/>
  <c r="E24"/>
  <c r="E25"/>
  <c r="E26"/>
  <c r="E28"/>
  <c r="E30"/>
  <c r="E33"/>
  <c r="E35"/>
  <c r="E36"/>
  <c r="E38"/>
  <c r="E41"/>
  <c r="E42"/>
  <c r="E43"/>
  <c r="E45"/>
  <c r="E20" i="39"/>
  <c r="E21"/>
  <c r="E24"/>
  <c r="E25"/>
  <c r="E28"/>
  <c r="E30"/>
  <c r="E33"/>
  <c r="E35"/>
  <c r="E36"/>
  <c r="E38"/>
  <c r="E41"/>
  <c r="E42"/>
  <c r="E43"/>
  <c r="E45"/>
  <c r="E20" i="38"/>
  <c r="E21"/>
  <c r="E24"/>
  <c r="E25"/>
  <c r="E28"/>
  <c r="E30"/>
  <c r="E33"/>
  <c r="E35"/>
  <c r="E36"/>
  <c r="E38"/>
  <c r="E41"/>
  <c r="E42"/>
  <c r="E43"/>
  <c r="E45"/>
  <c r="E18" i="36"/>
  <c r="E20"/>
  <c r="E21"/>
  <c r="E24"/>
  <c r="E25"/>
  <c r="E26"/>
  <c r="E28"/>
  <c r="E30"/>
  <c r="E33"/>
  <c r="E35"/>
  <c r="E36"/>
  <c r="E38"/>
  <c r="E41"/>
  <c r="E42"/>
  <c r="E43"/>
  <c r="E45"/>
  <c r="E18" i="35"/>
  <c r="E20"/>
  <c r="E21"/>
  <c r="E24"/>
  <c r="E25"/>
  <c r="E26"/>
  <c r="E28"/>
  <c r="E30"/>
  <c r="E33"/>
  <c r="E34"/>
  <c r="E35"/>
  <c r="E36"/>
  <c r="E38"/>
  <c r="E39"/>
  <c r="E41"/>
  <c r="E42"/>
  <c r="E43"/>
  <c r="E45"/>
  <c r="E18" i="34"/>
  <c r="E20"/>
  <c r="E21"/>
  <c r="E24"/>
  <c r="E25"/>
  <c r="E26"/>
  <c r="E28"/>
  <c r="E30"/>
  <c r="E33"/>
  <c r="E34"/>
  <c r="E35"/>
  <c r="E36"/>
  <c r="E38"/>
  <c r="E39"/>
  <c r="E41"/>
  <c r="E42"/>
  <c r="E43"/>
  <c r="E45"/>
  <c r="E45" i="45"/>
  <c r="E18" i="41"/>
  <c r="E20"/>
  <c r="E21"/>
  <c r="E22"/>
  <c r="E24"/>
  <c r="E25"/>
  <c r="E26"/>
  <c r="E28"/>
  <c r="E30"/>
  <c r="E33"/>
  <c r="E35"/>
  <c r="E36"/>
  <c r="E38"/>
  <c r="E41"/>
  <c r="E42"/>
  <c r="E43"/>
  <c r="E45"/>
  <c r="E45" i="67"/>
  <c r="F244" i="189" s="1"/>
  <c r="Q244" s="1"/>
  <c r="E42" i="67"/>
  <c r="F241" i="189" s="1"/>
  <c r="Q241" s="1"/>
  <c r="E38" i="67"/>
  <c r="F237" i="189" s="1"/>
  <c r="Q237" s="1"/>
  <c r="E36" i="67"/>
  <c r="F235" i="189" s="1"/>
  <c r="Q235" s="1"/>
  <c r="E30" i="67"/>
  <c r="F229" i="189" s="1"/>
  <c r="Q229" s="1"/>
  <c r="E28" i="67"/>
  <c r="F227" i="189" s="1"/>
  <c r="Q227" s="1"/>
  <c r="E26" i="67"/>
  <c r="F225" i="189" s="1"/>
  <c r="Q225" s="1"/>
  <c r="E24" i="67"/>
  <c r="F223" i="189" s="1"/>
  <c r="Q223" s="1"/>
  <c r="E22" i="67"/>
  <c r="F221" i="189" s="1"/>
  <c r="Q221" s="1"/>
  <c r="E20" i="67"/>
  <c r="F219" i="189" s="1"/>
  <c r="Q219" s="1"/>
  <c r="E43" i="67"/>
  <c r="F242" i="189" s="1"/>
  <c r="Q242" s="1"/>
  <c r="E41" i="67"/>
  <c r="F240" i="189" s="1"/>
  <c r="Q240" s="1"/>
  <c r="E39" i="67"/>
  <c r="F238" i="189" s="1"/>
  <c r="Q238" s="1"/>
  <c r="E37" i="67"/>
  <c r="F236" i="189" s="1"/>
  <c r="Q236" s="1"/>
  <c r="E35" i="67"/>
  <c r="F234" i="189" s="1"/>
  <c r="Q234" s="1"/>
  <c r="E33" i="67"/>
  <c r="F232" i="189" s="1"/>
  <c r="Q232" s="1"/>
  <c r="E29" i="67"/>
  <c r="F228" i="189" s="1"/>
  <c r="Q228" s="1"/>
  <c r="E27" i="67"/>
  <c r="F226" i="189" s="1"/>
  <c r="Q226" s="1"/>
  <c r="E25" i="67"/>
  <c r="F224" i="189" s="1"/>
  <c r="Q224" s="1"/>
  <c r="E21" i="67"/>
  <c r="F220" i="189" s="1"/>
  <c r="Q220" s="1"/>
  <c r="E18" i="67"/>
  <c r="F217" i="189" s="1"/>
  <c r="Q217" s="1"/>
  <c r="E21" i="42"/>
  <c r="E25"/>
  <c r="E36"/>
  <c r="E38"/>
  <c r="E42"/>
  <c r="E21" i="60"/>
  <c r="E26"/>
  <c r="E30"/>
  <c r="E35"/>
  <c r="E37"/>
  <c r="E42"/>
  <c r="E43"/>
  <c r="E45"/>
  <c r="E27" i="55"/>
  <c r="E29"/>
  <c r="E37"/>
  <c r="E18" i="49"/>
  <c r="E20"/>
  <c r="E21"/>
  <c r="E24"/>
  <c r="E25"/>
  <c r="E26"/>
  <c r="E28"/>
  <c r="E30"/>
  <c r="E33"/>
  <c r="E35"/>
  <c r="E36"/>
  <c r="E38"/>
  <c r="E41"/>
  <c r="E42"/>
  <c r="E43"/>
  <c r="E45"/>
  <c r="E20" i="46"/>
  <c r="E21"/>
  <c r="E24"/>
  <c r="E25"/>
  <c r="E30"/>
  <c r="E33"/>
  <c r="E35"/>
  <c r="E36"/>
  <c r="E38"/>
  <c r="E41"/>
  <c r="E42"/>
  <c r="E43"/>
  <c r="E45"/>
  <c r="E18" i="42"/>
  <c r="E20"/>
  <c r="E24"/>
  <c r="E26"/>
  <c r="E28"/>
  <c r="E30"/>
  <c r="E33"/>
  <c r="E35"/>
  <c r="E41"/>
  <c r="E43"/>
  <c r="E45"/>
  <c r="E20" i="37"/>
  <c r="E21"/>
  <c r="E24"/>
  <c r="E25"/>
  <c r="E26"/>
  <c r="E28"/>
  <c r="E30"/>
  <c r="E33"/>
  <c r="E35"/>
  <c r="E36"/>
  <c r="E38"/>
  <c r="E41"/>
  <c r="E42"/>
  <c r="E43"/>
  <c r="E45"/>
  <c r="E26" i="33"/>
  <c r="F161" i="189" s="1"/>
  <c r="Q161" s="1"/>
  <c r="E30" i="33"/>
  <c r="F165" i="189" s="1"/>
  <c r="Q165" s="1"/>
  <c r="E42" i="33"/>
  <c r="F177" i="189" s="1"/>
  <c r="Q177" s="1"/>
  <c r="E45" i="33"/>
  <c r="F180" i="189" s="1"/>
  <c r="Q180" s="1"/>
  <c r="E43" i="33"/>
  <c r="F178" i="189" s="1"/>
  <c r="Q178" s="1"/>
  <c r="E39" i="33"/>
  <c r="F174" i="189" s="1"/>
  <c r="Q174" s="1"/>
  <c r="E37" i="33"/>
  <c r="F172" i="189" s="1"/>
  <c r="Q172" s="1"/>
  <c r="E35" i="33"/>
  <c r="F170" i="189" s="1"/>
  <c r="Q170" s="1"/>
  <c r="E21" i="33"/>
  <c r="F156" i="189" s="1"/>
  <c r="Q156" s="1"/>
  <c r="H18" i="77"/>
  <c r="H20"/>
  <c r="H21"/>
  <c r="H22"/>
  <c r="H24"/>
  <c r="H25"/>
  <c r="H26"/>
  <c r="H28"/>
  <c r="H29"/>
  <c r="H33"/>
  <c r="H34"/>
  <c r="H36"/>
  <c r="H37"/>
  <c r="H38"/>
  <c r="H41"/>
  <c r="H42"/>
  <c r="H43"/>
  <c r="H44"/>
  <c r="H18" i="76"/>
  <c r="H20"/>
  <c r="H21"/>
  <c r="H24"/>
  <c r="H25"/>
  <c r="H26"/>
  <c r="H28"/>
  <c r="H33"/>
  <c r="H36"/>
  <c r="H38"/>
  <c r="H41"/>
  <c r="H42"/>
  <c r="H43"/>
  <c r="H27" i="75"/>
  <c r="H29"/>
  <c r="H37"/>
  <c r="H20" i="74"/>
  <c r="H21"/>
  <c r="H25"/>
  <c r="H28"/>
  <c r="H33"/>
  <c r="H36"/>
  <c r="H38"/>
  <c r="H41"/>
  <c r="H42"/>
  <c r="H43"/>
  <c r="H18" i="73"/>
  <c r="H20"/>
  <c r="H21"/>
  <c r="H18" i="71"/>
  <c r="H20"/>
  <c r="H21"/>
  <c r="H24"/>
  <c r="H25"/>
  <c r="H26"/>
  <c r="H33"/>
  <c r="H36"/>
  <c r="H38"/>
  <c r="H41"/>
  <c r="H42"/>
  <c r="H43"/>
  <c r="H20" i="72"/>
  <c r="H21"/>
  <c r="H24"/>
  <c r="H25"/>
  <c r="H36"/>
  <c r="H38"/>
  <c r="H41"/>
  <c r="H42"/>
  <c r="H43"/>
  <c r="H24" i="73"/>
  <c r="H25"/>
  <c r="H26"/>
  <c r="H28"/>
  <c r="H33"/>
  <c r="H36"/>
  <c r="H38"/>
  <c r="H41"/>
  <c r="H42"/>
  <c r="H43"/>
  <c r="H18" i="70"/>
  <c r="H20"/>
  <c r="H21"/>
  <c r="H22"/>
  <c r="H24"/>
  <c r="H25"/>
  <c r="H26"/>
  <c r="H28"/>
  <c r="H33"/>
  <c r="H36"/>
  <c r="H38"/>
  <c r="H41"/>
  <c r="H42"/>
  <c r="H43"/>
  <c r="H20" i="69"/>
  <c r="H21"/>
  <c r="H24"/>
  <c r="H25"/>
  <c r="H26"/>
  <c r="H28"/>
  <c r="H33"/>
  <c r="H36"/>
  <c r="H38"/>
  <c r="H41"/>
  <c r="H42"/>
  <c r="H43"/>
  <c r="H18" i="68"/>
  <c r="H20"/>
  <c r="H21"/>
  <c r="H24"/>
  <c r="H25"/>
  <c r="H26"/>
  <c r="H28"/>
  <c r="H33"/>
  <c r="H36"/>
  <c r="H38"/>
  <c r="H39"/>
  <c r="H41"/>
  <c r="H42"/>
  <c r="H43"/>
  <c r="H18" i="65"/>
  <c r="H20"/>
  <c r="H21"/>
  <c r="H22"/>
  <c r="H24"/>
  <c r="H25"/>
  <c r="H26"/>
  <c r="H28"/>
  <c r="H33"/>
  <c r="H34"/>
  <c r="H36"/>
  <c r="H38"/>
  <c r="H41"/>
  <c r="H42"/>
  <c r="H43"/>
  <c r="H44"/>
  <c r="H20" i="62"/>
  <c r="H21"/>
  <c r="H25"/>
  <c r="H26"/>
  <c r="H28"/>
  <c r="H29"/>
  <c r="H33"/>
  <c r="H36"/>
  <c r="H37"/>
  <c r="H38"/>
  <c r="H41"/>
  <c r="H42"/>
  <c r="H43"/>
  <c r="H18" i="59"/>
  <c r="H20"/>
  <c r="H21"/>
  <c r="H24"/>
  <c r="H25"/>
  <c r="H26"/>
  <c r="H28"/>
  <c r="H33"/>
  <c r="H36"/>
  <c r="H38"/>
  <c r="H41"/>
  <c r="H42"/>
  <c r="H43"/>
  <c r="H27" i="57"/>
  <c r="H29"/>
  <c r="H37"/>
  <c r="H20" i="54"/>
  <c r="H21"/>
  <c r="H25"/>
  <c r="H28"/>
  <c r="H33"/>
  <c r="H36"/>
  <c r="H38"/>
  <c r="H41"/>
  <c r="H42"/>
  <c r="H43"/>
  <c r="H18" i="50"/>
  <c r="H20"/>
  <c r="H21"/>
  <c r="H24"/>
  <c r="H25"/>
  <c r="H26"/>
  <c r="H28"/>
  <c r="H33"/>
  <c r="H36"/>
  <c r="H38"/>
  <c r="H41"/>
  <c r="H42"/>
  <c r="H43"/>
  <c r="H18" i="48"/>
  <c r="H20"/>
  <c r="H21"/>
  <c r="H25"/>
  <c r="H36"/>
  <c r="H38"/>
  <c r="H41"/>
  <c r="H42"/>
  <c r="H43"/>
  <c r="H20" i="47"/>
  <c r="H21"/>
  <c r="H24"/>
  <c r="H25"/>
  <c r="H36"/>
  <c r="H38"/>
  <c r="H41"/>
  <c r="H42"/>
  <c r="H18" i="45"/>
  <c r="H20"/>
  <c r="H21"/>
  <c r="H24"/>
  <c r="H25"/>
  <c r="H26"/>
  <c r="H33"/>
  <c r="H36"/>
  <c r="H38"/>
  <c r="H41"/>
  <c r="H42"/>
  <c r="H43"/>
  <c r="H27" i="56"/>
  <c r="H29"/>
  <c r="H37"/>
  <c r="H18" i="53"/>
  <c r="H20"/>
  <c r="H21"/>
  <c r="H24"/>
  <c r="H25"/>
  <c r="H26"/>
  <c r="H28"/>
  <c r="H33"/>
  <c r="H36"/>
  <c r="H38"/>
  <c r="H41"/>
  <c r="H42"/>
  <c r="H43"/>
  <c r="H18" i="52"/>
  <c r="H20"/>
  <c r="H21"/>
  <c r="H24"/>
  <c r="H25"/>
  <c r="H28"/>
  <c r="H33"/>
  <c r="H36"/>
  <c r="H38"/>
  <c r="H41"/>
  <c r="H42"/>
  <c r="H43"/>
  <c r="H18" i="51"/>
  <c r="H20"/>
  <c r="H21"/>
  <c r="H24"/>
  <c r="H25"/>
  <c r="H28"/>
  <c r="H36"/>
  <c r="H38"/>
  <c r="H41"/>
  <c r="H42"/>
  <c r="H43"/>
  <c r="H18" i="41"/>
  <c r="H20"/>
  <c r="H21"/>
  <c r="H22"/>
  <c r="H24"/>
  <c r="H25"/>
  <c r="H26"/>
  <c r="H28"/>
  <c r="H33"/>
  <c r="H36"/>
  <c r="H38"/>
  <c r="H41"/>
  <c r="H42"/>
  <c r="H43"/>
  <c r="H18" i="44"/>
  <c r="H20"/>
  <c r="H21"/>
  <c r="H24"/>
  <c r="H25"/>
  <c r="H26"/>
  <c r="H33"/>
  <c r="H36"/>
  <c r="H38"/>
  <c r="H41"/>
  <c r="H42"/>
  <c r="H43"/>
  <c r="H18" i="43"/>
  <c r="H20"/>
  <c r="H21"/>
  <c r="H24"/>
  <c r="H25"/>
  <c r="H26"/>
  <c r="H28"/>
  <c r="H33"/>
  <c r="H36"/>
  <c r="H38"/>
  <c r="H41"/>
  <c r="H42"/>
  <c r="H43"/>
  <c r="H20" i="40"/>
  <c r="H21"/>
  <c r="H24"/>
  <c r="H25"/>
  <c r="H26"/>
  <c r="H28"/>
  <c r="H33"/>
  <c r="H36"/>
  <c r="H38"/>
  <c r="H41"/>
  <c r="H42"/>
  <c r="H43"/>
  <c r="H20" i="39"/>
  <c r="H21"/>
  <c r="H24"/>
  <c r="H25"/>
  <c r="H28"/>
  <c r="H33"/>
  <c r="H36"/>
  <c r="H38"/>
  <c r="H41"/>
  <c r="H42"/>
  <c r="H43"/>
  <c r="H20" i="38"/>
  <c r="H21"/>
  <c r="H24"/>
  <c r="H25"/>
  <c r="H28"/>
  <c r="H33"/>
  <c r="H36"/>
  <c r="H38"/>
  <c r="H41"/>
  <c r="H42"/>
  <c r="H43"/>
  <c r="H18" i="36"/>
  <c r="H20"/>
  <c r="H21"/>
  <c r="H24"/>
  <c r="H25"/>
  <c r="H26"/>
  <c r="H28"/>
  <c r="H33"/>
  <c r="H36"/>
  <c r="H38"/>
  <c r="H41"/>
  <c r="H42"/>
  <c r="H43"/>
  <c r="H18" i="35"/>
  <c r="H20"/>
  <c r="H21"/>
  <c r="H24"/>
  <c r="H25"/>
  <c r="H26"/>
  <c r="H28"/>
  <c r="H33"/>
  <c r="H34"/>
  <c r="H36"/>
  <c r="H38"/>
  <c r="H39"/>
  <c r="H41"/>
  <c r="H42"/>
  <c r="H43"/>
  <c r="H18" i="34"/>
  <c r="H20"/>
  <c r="H21"/>
  <c r="H24"/>
  <c r="H25"/>
  <c r="H26"/>
  <c r="H28"/>
  <c r="H33"/>
  <c r="H34"/>
  <c r="H36"/>
  <c r="H38"/>
  <c r="H39"/>
  <c r="H41"/>
  <c r="H42"/>
  <c r="H43"/>
  <c r="H43" i="67"/>
  <c r="I242" i="189" s="1"/>
  <c r="T242" s="1"/>
  <c r="H41" i="67"/>
  <c r="I240" i="189" s="1"/>
  <c r="T240" s="1"/>
  <c r="H39" i="67"/>
  <c r="I238" i="189" s="1"/>
  <c r="T238" s="1"/>
  <c r="H37" i="67"/>
  <c r="I236" i="189" s="1"/>
  <c r="T236" s="1"/>
  <c r="H34" i="67"/>
  <c r="I233" i="189" s="1"/>
  <c r="T233" s="1"/>
  <c r="H29" i="67"/>
  <c r="I228" i="189" s="1"/>
  <c r="T228" s="1"/>
  <c r="H27" i="67"/>
  <c r="I226" i="189" s="1"/>
  <c r="T226" s="1"/>
  <c r="H25" i="67"/>
  <c r="I224" i="189" s="1"/>
  <c r="T224" s="1"/>
  <c r="H22" i="67"/>
  <c r="I221" i="189" s="1"/>
  <c r="T221" s="1"/>
  <c r="H20" i="67"/>
  <c r="I219" i="189" s="1"/>
  <c r="T219" s="1"/>
  <c r="H18" i="67"/>
  <c r="I217" i="189" s="1"/>
  <c r="T217" s="1"/>
  <c r="H44" i="67"/>
  <c r="I243" i="189" s="1"/>
  <c r="T243" s="1"/>
  <c r="H42" i="67"/>
  <c r="I241" i="189" s="1"/>
  <c r="T241" s="1"/>
  <c r="H38" i="67"/>
  <c r="I237" i="189" s="1"/>
  <c r="T237" s="1"/>
  <c r="H36" i="67"/>
  <c r="I235" i="189" s="1"/>
  <c r="T235" s="1"/>
  <c r="H33" i="67"/>
  <c r="I232" i="189" s="1"/>
  <c r="T232" s="1"/>
  <c r="H28" i="67"/>
  <c r="I227" i="189" s="1"/>
  <c r="T227" s="1"/>
  <c r="H26" i="67"/>
  <c r="I225" i="189" s="1"/>
  <c r="T225" s="1"/>
  <c r="H24" i="67"/>
  <c r="I223" i="189" s="1"/>
  <c r="T223" s="1"/>
  <c r="H21" i="67"/>
  <c r="I220" i="189" s="1"/>
  <c r="T220" s="1"/>
  <c r="H21" i="60"/>
  <c r="H26"/>
  <c r="H37"/>
  <c r="H42"/>
  <c r="H43"/>
  <c r="H44"/>
  <c r="H27" i="55"/>
  <c r="H29"/>
  <c r="H37"/>
  <c r="H18" i="49"/>
  <c r="H20"/>
  <c r="H21"/>
  <c r="H24"/>
  <c r="H25"/>
  <c r="H26"/>
  <c r="H28"/>
  <c r="H33"/>
  <c r="H36"/>
  <c r="H38"/>
  <c r="H41"/>
  <c r="H42"/>
  <c r="H43"/>
  <c r="H18" i="46"/>
  <c r="H20"/>
  <c r="H21"/>
  <c r="H24"/>
  <c r="H25"/>
  <c r="H36"/>
  <c r="H38"/>
  <c r="H41"/>
  <c r="H42"/>
  <c r="H43"/>
  <c r="H18" i="42"/>
  <c r="H20"/>
  <c r="H24"/>
  <c r="H26"/>
  <c r="H28"/>
  <c r="H33"/>
  <c r="H41"/>
  <c r="H43"/>
  <c r="H20" i="37"/>
  <c r="H21"/>
  <c r="H24"/>
  <c r="H25"/>
  <c r="H26"/>
  <c r="H28"/>
  <c r="H33"/>
  <c r="H36"/>
  <c r="H38"/>
  <c r="H41"/>
  <c r="H42"/>
  <c r="H43"/>
  <c r="H26" i="33"/>
  <c r="I161" i="189" s="1"/>
  <c r="T161" s="1"/>
  <c r="H42" i="33"/>
  <c r="I177" i="189" s="1"/>
  <c r="T177" s="1"/>
  <c r="H44" i="33"/>
  <c r="I179" i="189" s="1"/>
  <c r="T179" s="1"/>
  <c r="H21" i="42"/>
  <c r="H25"/>
  <c r="H36"/>
  <c r="H38"/>
  <c r="H42"/>
  <c r="H21" i="33"/>
  <c r="I156" i="189" s="1"/>
  <c r="T156" s="1"/>
  <c r="H37" i="33"/>
  <c r="I172" i="189" s="1"/>
  <c r="T172" s="1"/>
  <c r="H39" i="33"/>
  <c r="I174" i="189" s="1"/>
  <c r="T174" s="1"/>
  <c r="H43" i="33"/>
  <c r="I178" i="189" s="1"/>
  <c r="T178" s="1"/>
  <c r="H42" i="64"/>
  <c r="H42" i="63"/>
  <c r="D18" i="77"/>
  <c r="D20"/>
  <c r="D21"/>
  <c r="D22"/>
  <c r="D24"/>
  <c r="D25"/>
  <c r="D26"/>
  <c r="D28"/>
  <c r="D29"/>
  <c r="D30"/>
  <c r="D33"/>
  <c r="D35"/>
  <c r="D36"/>
  <c r="D37"/>
  <c r="D38"/>
  <c r="D41"/>
  <c r="D42"/>
  <c r="D43"/>
  <c r="D45"/>
  <c r="D18" i="76"/>
  <c r="D20"/>
  <c r="D21"/>
  <c r="D24"/>
  <c r="D25"/>
  <c r="D26"/>
  <c r="D30"/>
  <c r="D33"/>
  <c r="D35"/>
  <c r="D36"/>
  <c r="D38"/>
  <c r="D41"/>
  <c r="D42"/>
  <c r="D43"/>
  <c r="D45"/>
  <c r="D27" i="75"/>
  <c r="D29"/>
  <c r="D37"/>
  <c r="D20" i="74"/>
  <c r="D21"/>
  <c r="D24"/>
  <c r="D25"/>
  <c r="D28"/>
  <c r="D30"/>
  <c r="D33"/>
  <c r="D35"/>
  <c r="D36"/>
  <c r="D38"/>
  <c r="D41"/>
  <c r="D42"/>
  <c r="D43"/>
  <c r="D45"/>
  <c r="D18" i="73"/>
  <c r="D20"/>
  <c r="D21"/>
  <c r="D18" i="71"/>
  <c r="D20"/>
  <c r="D21"/>
  <c r="D24"/>
  <c r="D25"/>
  <c r="D26"/>
  <c r="D30"/>
  <c r="D33"/>
  <c r="D35"/>
  <c r="D36"/>
  <c r="D38"/>
  <c r="D41"/>
  <c r="D42"/>
  <c r="D43"/>
  <c r="D45"/>
  <c r="D20" i="72"/>
  <c r="D21"/>
  <c r="D25"/>
  <c r="D30"/>
  <c r="D33"/>
  <c r="D35"/>
  <c r="D36"/>
  <c r="D38"/>
  <c r="D41"/>
  <c r="D42"/>
  <c r="D43"/>
  <c r="D45"/>
  <c r="D24" i="73"/>
  <c r="D25"/>
  <c r="D26"/>
  <c r="D28"/>
  <c r="D30"/>
  <c r="D33"/>
  <c r="D35"/>
  <c r="D36"/>
  <c r="D38"/>
  <c r="D41"/>
  <c r="D42"/>
  <c r="D43"/>
  <c r="D45"/>
  <c r="D18" i="70"/>
  <c r="D20"/>
  <c r="D21"/>
  <c r="D22"/>
  <c r="D24"/>
  <c r="D25"/>
  <c r="D26"/>
  <c r="D28"/>
  <c r="D30"/>
  <c r="D33"/>
  <c r="D35"/>
  <c r="D36"/>
  <c r="D38"/>
  <c r="D41"/>
  <c r="D42"/>
  <c r="D43"/>
  <c r="D45"/>
  <c r="D18" i="69"/>
  <c r="D20"/>
  <c r="D21"/>
  <c r="D24"/>
  <c r="D25"/>
  <c r="D28"/>
  <c r="D30"/>
  <c r="D33"/>
  <c r="D35"/>
  <c r="D36"/>
  <c r="D38"/>
  <c r="D41"/>
  <c r="D42"/>
  <c r="D43"/>
  <c r="D45"/>
  <c r="D18" i="68"/>
  <c r="D20"/>
  <c r="D21"/>
  <c r="D24"/>
  <c r="D25"/>
  <c r="D26"/>
  <c r="D28"/>
  <c r="D30"/>
  <c r="D33"/>
  <c r="D35"/>
  <c r="D36"/>
  <c r="D38"/>
  <c r="D39"/>
  <c r="D41"/>
  <c r="D42"/>
  <c r="D43"/>
  <c r="D45"/>
  <c r="D18" i="65"/>
  <c r="D20"/>
  <c r="D21"/>
  <c r="D22"/>
  <c r="D24"/>
  <c r="D25"/>
  <c r="D26"/>
  <c r="D28"/>
  <c r="D30"/>
  <c r="D33"/>
  <c r="D35"/>
  <c r="D36"/>
  <c r="D38"/>
  <c r="D41"/>
  <c r="D42"/>
  <c r="D43"/>
  <c r="D45"/>
  <c r="D20" i="62"/>
  <c r="D21"/>
  <c r="D24"/>
  <c r="D25"/>
  <c r="D26"/>
  <c r="D28"/>
  <c r="D29"/>
  <c r="D30"/>
  <c r="D33"/>
  <c r="D35"/>
  <c r="D36"/>
  <c r="D37"/>
  <c r="D38"/>
  <c r="D41"/>
  <c r="D42"/>
  <c r="D43"/>
  <c r="D45"/>
  <c r="D18" i="59"/>
  <c r="D20"/>
  <c r="D21"/>
  <c r="D24"/>
  <c r="D25"/>
  <c r="D26"/>
  <c r="D28"/>
  <c r="D30"/>
  <c r="D33"/>
  <c r="D35"/>
  <c r="D36"/>
  <c r="D38"/>
  <c r="D41"/>
  <c r="D42"/>
  <c r="D43"/>
  <c r="D45"/>
  <c r="D29" i="58"/>
  <c r="D27" i="57"/>
  <c r="D29"/>
  <c r="D37"/>
  <c r="D20" i="54"/>
  <c r="D21"/>
  <c r="D24"/>
  <c r="D25"/>
  <c r="D28"/>
  <c r="D30"/>
  <c r="D33"/>
  <c r="D35"/>
  <c r="D36"/>
  <c r="D38"/>
  <c r="D41"/>
  <c r="D42"/>
  <c r="D43"/>
  <c r="D45"/>
  <c r="D18" i="50"/>
  <c r="D20"/>
  <c r="D21"/>
  <c r="D24"/>
  <c r="D25"/>
  <c r="D26"/>
  <c r="D28"/>
  <c r="D30"/>
  <c r="D33"/>
  <c r="D35"/>
  <c r="D36"/>
  <c r="D38"/>
  <c r="D41"/>
  <c r="D42"/>
  <c r="D43"/>
  <c r="D45"/>
  <c r="D18" i="48"/>
  <c r="D20"/>
  <c r="D21"/>
  <c r="D25"/>
  <c r="D30"/>
  <c r="D33"/>
  <c r="D35"/>
  <c r="D36"/>
  <c r="D38"/>
  <c r="D41"/>
  <c r="D42"/>
  <c r="D43"/>
  <c r="D45"/>
  <c r="D20" i="47"/>
  <c r="D21"/>
  <c r="D24"/>
  <c r="D25"/>
  <c r="D30"/>
  <c r="D35"/>
  <c r="D36"/>
  <c r="D38"/>
  <c r="D41"/>
  <c r="D42"/>
  <c r="D43"/>
  <c r="D45"/>
  <c r="D18" i="45"/>
  <c r="D20"/>
  <c r="D21"/>
  <c r="D24"/>
  <c r="D25"/>
  <c r="D26"/>
  <c r="D30"/>
  <c r="D33"/>
  <c r="D35"/>
  <c r="D36"/>
  <c r="D38"/>
  <c r="D41"/>
  <c r="D42"/>
  <c r="D43"/>
  <c r="D45"/>
  <c r="D18" i="44"/>
  <c r="D27" i="56"/>
  <c r="D29"/>
  <c r="D37"/>
  <c r="D18" i="53"/>
  <c r="D20"/>
  <c r="D21"/>
  <c r="D24"/>
  <c r="D25"/>
  <c r="D26"/>
  <c r="D28"/>
  <c r="D30"/>
  <c r="D33"/>
  <c r="D35"/>
  <c r="D36"/>
  <c r="D38"/>
  <c r="D41"/>
  <c r="D42"/>
  <c r="D43"/>
  <c r="D45"/>
  <c r="D18" i="52"/>
  <c r="D20"/>
  <c r="D21"/>
  <c r="D24"/>
  <c r="D25"/>
  <c r="D26"/>
  <c r="D28"/>
  <c r="D30"/>
  <c r="D33"/>
  <c r="D35"/>
  <c r="D36"/>
  <c r="D38"/>
  <c r="D41"/>
  <c r="D42"/>
  <c r="D43"/>
  <c r="D45"/>
  <c r="D18" i="51"/>
  <c r="D20"/>
  <c r="D21"/>
  <c r="D24"/>
  <c r="D25"/>
  <c r="D26"/>
  <c r="D28"/>
  <c r="D30"/>
  <c r="D33"/>
  <c r="D35"/>
  <c r="D36"/>
  <c r="D38"/>
  <c r="D41"/>
  <c r="D42"/>
  <c r="D43"/>
  <c r="D45"/>
  <c r="D18" i="41"/>
  <c r="D20"/>
  <c r="D21"/>
  <c r="D22"/>
  <c r="D24"/>
  <c r="D25"/>
  <c r="D26"/>
  <c r="D28"/>
  <c r="D30"/>
  <c r="D33"/>
  <c r="D35"/>
  <c r="D36"/>
  <c r="D38"/>
  <c r="D41"/>
  <c r="D42"/>
  <c r="D43"/>
  <c r="D45"/>
  <c r="D20" i="44"/>
  <c r="D21"/>
  <c r="D24"/>
  <c r="D25"/>
  <c r="D26"/>
  <c r="D30"/>
  <c r="D33"/>
  <c r="D35"/>
  <c r="D36"/>
  <c r="D38"/>
  <c r="D41"/>
  <c r="D42"/>
  <c r="D43"/>
  <c r="D45"/>
  <c r="D18" i="43"/>
  <c r="D20"/>
  <c r="D21"/>
  <c r="D24"/>
  <c r="D25"/>
  <c r="D26"/>
  <c r="D28"/>
  <c r="D30"/>
  <c r="D33"/>
  <c r="D35"/>
  <c r="D36"/>
  <c r="D38"/>
  <c r="D41"/>
  <c r="D42"/>
  <c r="D43"/>
  <c r="D45"/>
  <c r="D20" i="40"/>
  <c r="D21"/>
  <c r="D24"/>
  <c r="D25"/>
  <c r="D26"/>
  <c r="D28"/>
  <c r="D30"/>
  <c r="D33"/>
  <c r="D35"/>
  <c r="D36"/>
  <c r="D38"/>
  <c r="D41"/>
  <c r="D42"/>
  <c r="D43"/>
  <c r="D45"/>
  <c r="D20" i="39"/>
  <c r="D21"/>
  <c r="D24"/>
  <c r="D25"/>
  <c r="D28"/>
  <c r="D30"/>
  <c r="D33"/>
  <c r="D35"/>
  <c r="D36"/>
  <c r="D38"/>
  <c r="D41"/>
  <c r="D42"/>
  <c r="D43"/>
  <c r="D45"/>
  <c r="D20" i="38"/>
  <c r="D21"/>
  <c r="D24"/>
  <c r="D25"/>
  <c r="D28"/>
  <c r="D30"/>
  <c r="D33"/>
  <c r="D35"/>
  <c r="D36"/>
  <c r="D38"/>
  <c r="D41"/>
  <c r="D42"/>
  <c r="D43"/>
  <c r="D45"/>
  <c r="D18" i="36"/>
  <c r="D20"/>
  <c r="D21"/>
  <c r="D24"/>
  <c r="D25"/>
  <c r="D26"/>
  <c r="D28"/>
  <c r="D30"/>
  <c r="D33"/>
  <c r="D35"/>
  <c r="D36"/>
  <c r="D38"/>
  <c r="D41"/>
  <c r="D42"/>
  <c r="D43"/>
  <c r="D45"/>
  <c r="D18" i="35"/>
  <c r="D20"/>
  <c r="D21"/>
  <c r="D24"/>
  <c r="D25"/>
  <c r="D26"/>
  <c r="D28"/>
  <c r="D30"/>
  <c r="D33"/>
  <c r="D35"/>
  <c r="D36"/>
  <c r="D38"/>
  <c r="D39"/>
  <c r="D41"/>
  <c r="D42"/>
  <c r="D43"/>
  <c r="D45"/>
  <c r="D18" i="34"/>
  <c r="D20"/>
  <c r="D21"/>
  <c r="D24"/>
  <c r="D25"/>
  <c r="D26"/>
  <c r="D28"/>
  <c r="D30"/>
  <c r="D33"/>
  <c r="D35"/>
  <c r="D36"/>
  <c r="D38"/>
  <c r="D39"/>
  <c r="D41"/>
  <c r="D42"/>
  <c r="D43"/>
  <c r="D45"/>
  <c r="D45" i="67"/>
  <c r="E244" i="189" s="1"/>
  <c r="P244" s="1"/>
  <c r="D43" i="67"/>
  <c r="E242" i="189" s="1"/>
  <c r="P242" s="1"/>
  <c r="D41" i="67"/>
  <c r="E240" i="189" s="1"/>
  <c r="P240" s="1"/>
  <c r="D39" i="67"/>
  <c r="E238" i="189" s="1"/>
  <c r="P238" s="1"/>
  <c r="D37" i="67"/>
  <c r="E236" i="189" s="1"/>
  <c r="P236" s="1"/>
  <c r="D29" i="67"/>
  <c r="E228" i="189" s="1"/>
  <c r="P228" s="1"/>
  <c r="D27" i="67"/>
  <c r="E226" i="189" s="1"/>
  <c r="P226" s="1"/>
  <c r="D25" i="67"/>
  <c r="E224" i="189" s="1"/>
  <c r="P224" s="1"/>
  <c r="D22" i="67"/>
  <c r="E221" i="189" s="1"/>
  <c r="P221" s="1"/>
  <c r="D20" i="67"/>
  <c r="E219" i="189" s="1"/>
  <c r="P219" s="1"/>
  <c r="D18" i="67"/>
  <c r="E217" i="189" s="1"/>
  <c r="P217" s="1"/>
  <c r="D42" i="67"/>
  <c r="E241" i="189" s="1"/>
  <c r="P241" s="1"/>
  <c r="D38" i="67"/>
  <c r="E237" i="189" s="1"/>
  <c r="P237" s="1"/>
  <c r="D36" i="67"/>
  <c r="E235" i="189" s="1"/>
  <c r="P235" s="1"/>
  <c r="D35" i="67"/>
  <c r="E234" i="189" s="1"/>
  <c r="P234" s="1"/>
  <c r="D33" i="67"/>
  <c r="E232" i="189" s="1"/>
  <c r="P232" s="1"/>
  <c r="D30" i="67"/>
  <c r="E229" i="189" s="1"/>
  <c r="P229" s="1"/>
  <c r="D28" i="67"/>
  <c r="E227" i="189" s="1"/>
  <c r="P227" s="1"/>
  <c r="D26" i="67"/>
  <c r="E225" i="189" s="1"/>
  <c r="P225" s="1"/>
  <c r="D24" i="67"/>
  <c r="E223" i="189" s="1"/>
  <c r="P223" s="1"/>
  <c r="D21" i="67"/>
  <c r="E220" i="189" s="1"/>
  <c r="P220" s="1"/>
  <c r="D21" i="60"/>
  <c r="D26"/>
  <c r="D30"/>
  <c r="D35"/>
  <c r="D37"/>
  <c r="D42"/>
  <c r="D43"/>
  <c r="D45"/>
  <c r="D27" i="55"/>
  <c r="D29"/>
  <c r="D37"/>
  <c r="D18" i="49"/>
  <c r="D20"/>
  <c r="D21"/>
  <c r="D24"/>
  <c r="D25"/>
  <c r="D26"/>
  <c r="D28"/>
  <c r="D30"/>
  <c r="D33"/>
  <c r="D35"/>
  <c r="D36"/>
  <c r="D38"/>
  <c r="D41"/>
  <c r="D42"/>
  <c r="D43"/>
  <c r="D45"/>
  <c r="D18" i="46"/>
  <c r="D20"/>
  <c r="D21"/>
  <c r="D24"/>
  <c r="D25"/>
  <c r="D30"/>
  <c r="D33"/>
  <c r="D35"/>
  <c r="D36"/>
  <c r="D38"/>
  <c r="D41"/>
  <c r="D42"/>
  <c r="D43"/>
  <c r="D45"/>
  <c r="D18" i="42"/>
  <c r="D20"/>
  <c r="D24"/>
  <c r="D26"/>
  <c r="D28"/>
  <c r="D30"/>
  <c r="D33"/>
  <c r="D35"/>
  <c r="D41"/>
  <c r="D43"/>
  <c r="D45"/>
  <c r="D20" i="37"/>
  <c r="D21"/>
  <c r="D24"/>
  <c r="D25"/>
  <c r="D26"/>
  <c r="D28"/>
  <c r="D30"/>
  <c r="D33"/>
  <c r="D35"/>
  <c r="D36"/>
  <c r="D38"/>
  <c r="D41"/>
  <c r="D42"/>
  <c r="D43"/>
  <c r="D45"/>
  <c r="D26" i="33"/>
  <c r="E161" i="189" s="1"/>
  <c r="P161" s="1"/>
  <c r="D30" i="33"/>
  <c r="E165" i="189" s="1"/>
  <c r="P165" s="1"/>
  <c r="D42" i="33"/>
  <c r="E177" i="189" s="1"/>
  <c r="P177" s="1"/>
  <c r="D21" i="42"/>
  <c r="D25"/>
  <c r="D36"/>
  <c r="D38"/>
  <c r="D42"/>
  <c r="D21" i="33"/>
  <c r="E156" i="189" s="1"/>
  <c r="P156" s="1"/>
  <c r="D35" i="33"/>
  <c r="E170" i="189" s="1"/>
  <c r="P170" s="1"/>
  <c r="D37" i="33"/>
  <c r="E172" i="189" s="1"/>
  <c r="P172" s="1"/>
  <c r="D39" i="33"/>
  <c r="E174" i="189" s="1"/>
  <c r="P174" s="1"/>
  <c r="D43" i="33"/>
  <c r="E178" i="189" s="1"/>
  <c r="P178" s="1"/>
  <c r="D45" i="33"/>
  <c r="E180" i="189" s="1"/>
  <c r="P180" s="1"/>
  <c r="D28" i="63"/>
  <c r="K18" i="73"/>
  <c r="K20"/>
  <c r="K21"/>
  <c r="K18" i="77"/>
  <c r="K20"/>
  <c r="K21"/>
  <c r="K22"/>
  <c r="K23"/>
  <c r="K24"/>
  <c r="K25"/>
  <c r="K26"/>
  <c r="K28"/>
  <c r="K29"/>
  <c r="K33"/>
  <c r="K34"/>
  <c r="K36"/>
  <c r="K37"/>
  <c r="K38"/>
  <c r="K41"/>
  <c r="K42"/>
  <c r="K43"/>
  <c r="K44"/>
  <c r="K18" i="76"/>
  <c r="K20"/>
  <c r="K21"/>
  <c r="K24"/>
  <c r="K25"/>
  <c r="K26"/>
  <c r="K28"/>
  <c r="K33"/>
  <c r="K36"/>
  <c r="K38"/>
  <c r="K41"/>
  <c r="K42"/>
  <c r="K43"/>
  <c r="K44"/>
  <c r="K23" i="75"/>
  <c r="K27"/>
  <c r="K29"/>
  <c r="K37"/>
  <c r="K20" i="74"/>
  <c r="K21"/>
  <c r="K25"/>
  <c r="K28"/>
  <c r="K33"/>
  <c r="K36"/>
  <c r="K38"/>
  <c r="K41"/>
  <c r="K42"/>
  <c r="K43"/>
  <c r="K24" i="73"/>
  <c r="K25"/>
  <c r="K26"/>
  <c r="K28"/>
  <c r="K33"/>
  <c r="K36"/>
  <c r="K38"/>
  <c r="K41"/>
  <c r="K42"/>
  <c r="K43"/>
  <c r="K18" i="70"/>
  <c r="K20"/>
  <c r="K21"/>
  <c r="K22"/>
  <c r="K24"/>
  <c r="K25"/>
  <c r="K26"/>
  <c r="K28"/>
  <c r="K33"/>
  <c r="K36"/>
  <c r="K38"/>
  <c r="K41"/>
  <c r="K42"/>
  <c r="K43"/>
  <c r="K44"/>
  <c r="K18" i="71"/>
  <c r="K20"/>
  <c r="K21"/>
  <c r="K24"/>
  <c r="K25"/>
  <c r="K26"/>
  <c r="K28"/>
  <c r="K33"/>
  <c r="K36"/>
  <c r="K38"/>
  <c r="K40"/>
  <c r="K41"/>
  <c r="K42"/>
  <c r="K43"/>
  <c r="K20" i="72"/>
  <c r="K21"/>
  <c r="K24"/>
  <c r="K25"/>
  <c r="K36"/>
  <c r="K38"/>
  <c r="K41"/>
  <c r="K42"/>
  <c r="K43"/>
  <c r="K20" i="62"/>
  <c r="K21"/>
  <c r="K23"/>
  <c r="K25"/>
  <c r="K26"/>
  <c r="K28"/>
  <c r="K29"/>
  <c r="K33"/>
  <c r="K36"/>
  <c r="K37"/>
  <c r="K38"/>
  <c r="K40"/>
  <c r="K41"/>
  <c r="K42"/>
  <c r="K43"/>
  <c r="K18" i="59"/>
  <c r="K20"/>
  <c r="K21"/>
  <c r="K24"/>
  <c r="K25"/>
  <c r="K26"/>
  <c r="K28"/>
  <c r="K33"/>
  <c r="K36"/>
  <c r="K38"/>
  <c r="K40"/>
  <c r="K41"/>
  <c r="K42"/>
  <c r="K43"/>
  <c r="K44"/>
  <c r="K23" i="57"/>
  <c r="K27"/>
  <c r="K29"/>
  <c r="K37"/>
  <c r="K20" i="69"/>
  <c r="K21"/>
  <c r="K24"/>
  <c r="K25"/>
  <c r="K26"/>
  <c r="K28"/>
  <c r="K33"/>
  <c r="K36"/>
  <c r="K38"/>
  <c r="K41"/>
  <c r="K42"/>
  <c r="K43"/>
  <c r="K46"/>
  <c r="K18" i="68"/>
  <c r="K20"/>
  <c r="K21"/>
  <c r="K22"/>
  <c r="K24"/>
  <c r="K25"/>
  <c r="K26"/>
  <c r="K28"/>
  <c r="K33"/>
  <c r="K36"/>
  <c r="K38"/>
  <c r="K39"/>
  <c r="K41"/>
  <c r="K42"/>
  <c r="K43"/>
  <c r="K44"/>
  <c r="K18" i="65"/>
  <c r="K20"/>
  <c r="K21"/>
  <c r="K22"/>
  <c r="K24"/>
  <c r="K25"/>
  <c r="K26"/>
  <c r="K28"/>
  <c r="K33"/>
  <c r="K34"/>
  <c r="K36"/>
  <c r="K37"/>
  <c r="K38"/>
  <c r="K40"/>
  <c r="K41"/>
  <c r="K42"/>
  <c r="K43"/>
  <c r="K44"/>
  <c r="K46"/>
  <c r="K23" i="56"/>
  <c r="K27"/>
  <c r="K29"/>
  <c r="K37"/>
  <c r="K18" i="53"/>
  <c r="K20"/>
  <c r="K21"/>
  <c r="K24"/>
  <c r="K25"/>
  <c r="K26"/>
  <c r="K28"/>
  <c r="K33"/>
  <c r="K36"/>
  <c r="K38"/>
  <c r="K41"/>
  <c r="K42"/>
  <c r="K43"/>
  <c r="K18" i="52"/>
  <c r="K20"/>
  <c r="K21"/>
  <c r="K24"/>
  <c r="K25"/>
  <c r="K26"/>
  <c r="K28"/>
  <c r="K33"/>
  <c r="K36"/>
  <c r="K38"/>
  <c r="K41"/>
  <c r="K42"/>
  <c r="K43"/>
  <c r="K18" i="51"/>
  <c r="K20"/>
  <c r="K21"/>
  <c r="K24"/>
  <c r="K25"/>
  <c r="K28"/>
  <c r="K36"/>
  <c r="K38"/>
  <c r="K41"/>
  <c r="K42"/>
  <c r="K43"/>
  <c r="K20" i="54"/>
  <c r="K21"/>
  <c r="K25"/>
  <c r="K28"/>
  <c r="K33"/>
  <c r="K36"/>
  <c r="K38"/>
  <c r="K41"/>
  <c r="K42"/>
  <c r="K43"/>
  <c r="K18" i="50"/>
  <c r="K20"/>
  <c r="K21"/>
  <c r="K24"/>
  <c r="K25"/>
  <c r="K26"/>
  <c r="K28"/>
  <c r="K33"/>
  <c r="K36"/>
  <c r="K38"/>
  <c r="K41"/>
  <c r="K42"/>
  <c r="K43"/>
  <c r="K18" i="48"/>
  <c r="K20"/>
  <c r="K21"/>
  <c r="K25"/>
  <c r="K36"/>
  <c r="K38"/>
  <c r="K40"/>
  <c r="K41"/>
  <c r="K42"/>
  <c r="K43"/>
  <c r="K20" i="47"/>
  <c r="K21"/>
  <c r="K24"/>
  <c r="K36"/>
  <c r="K38"/>
  <c r="K40"/>
  <c r="K41"/>
  <c r="K43"/>
  <c r="K18" i="45"/>
  <c r="K20"/>
  <c r="K21"/>
  <c r="K24"/>
  <c r="K25"/>
  <c r="K26"/>
  <c r="K33"/>
  <c r="K36"/>
  <c r="K38"/>
  <c r="K40"/>
  <c r="K41"/>
  <c r="K42"/>
  <c r="K18" i="44"/>
  <c r="K20"/>
  <c r="K21"/>
  <c r="K24"/>
  <c r="K25"/>
  <c r="K26"/>
  <c r="K33"/>
  <c r="K36"/>
  <c r="K38"/>
  <c r="K40"/>
  <c r="K41"/>
  <c r="K42"/>
  <c r="K43"/>
  <c r="K18" i="43"/>
  <c r="K20"/>
  <c r="K21"/>
  <c r="K24"/>
  <c r="K25"/>
  <c r="K26"/>
  <c r="K28"/>
  <c r="K33"/>
  <c r="K36"/>
  <c r="K38"/>
  <c r="K40"/>
  <c r="K41"/>
  <c r="K42"/>
  <c r="K43"/>
  <c r="K20" i="40"/>
  <c r="K21"/>
  <c r="K24"/>
  <c r="K25"/>
  <c r="K26"/>
  <c r="K28"/>
  <c r="K33"/>
  <c r="K36"/>
  <c r="K38"/>
  <c r="K41"/>
  <c r="K42"/>
  <c r="K43"/>
  <c r="K46"/>
  <c r="K20" i="39"/>
  <c r="K21"/>
  <c r="K24"/>
  <c r="K25"/>
  <c r="K28"/>
  <c r="K33"/>
  <c r="K36"/>
  <c r="K38"/>
  <c r="K41"/>
  <c r="K42"/>
  <c r="K43"/>
  <c r="K20" i="38"/>
  <c r="K21"/>
  <c r="K24"/>
  <c r="K25"/>
  <c r="K28"/>
  <c r="K33"/>
  <c r="K36"/>
  <c r="K38"/>
  <c r="K41"/>
  <c r="K42"/>
  <c r="K43"/>
  <c r="K46"/>
  <c r="K18" i="36"/>
  <c r="K20"/>
  <c r="K21"/>
  <c r="K22"/>
  <c r="K24"/>
  <c r="K25"/>
  <c r="K26"/>
  <c r="K28"/>
  <c r="K33"/>
  <c r="K36"/>
  <c r="K38"/>
  <c r="K40"/>
  <c r="K41"/>
  <c r="K42"/>
  <c r="K43"/>
  <c r="K44"/>
  <c r="K18" i="35"/>
  <c r="K20"/>
  <c r="K21"/>
  <c r="K22"/>
  <c r="K24"/>
  <c r="K25"/>
  <c r="K26"/>
  <c r="K28"/>
  <c r="K33"/>
  <c r="K34"/>
  <c r="K36"/>
  <c r="K38"/>
  <c r="K39"/>
  <c r="K40"/>
  <c r="K41"/>
  <c r="K42"/>
  <c r="K43"/>
  <c r="K18" i="34"/>
  <c r="K20"/>
  <c r="K21"/>
  <c r="K22"/>
  <c r="K24"/>
  <c r="K25"/>
  <c r="K26"/>
  <c r="K28"/>
  <c r="K33"/>
  <c r="K34"/>
  <c r="K36"/>
  <c r="K38"/>
  <c r="K39"/>
  <c r="K40"/>
  <c r="K41"/>
  <c r="K42"/>
  <c r="K43"/>
  <c r="K44"/>
  <c r="K43" i="45"/>
  <c r="K18" i="41"/>
  <c r="K20"/>
  <c r="K21"/>
  <c r="K22"/>
  <c r="K24"/>
  <c r="K25"/>
  <c r="K26"/>
  <c r="K28"/>
  <c r="K33"/>
  <c r="K36"/>
  <c r="K38"/>
  <c r="K41"/>
  <c r="K42"/>
  <c r="K43"/>
  <c r="K44"/>
  <c r="K44" i="67"/>
  <c r="L243" i="189" s="1"/>
  <c r="W243" s="1"/>
  <c r="K43" i="67"/>
  <c r="L242" i="189" s="1"/>
  <c r="W242" s="1"/>
  <c r="K41" i="67"/>
  <c r="L240" i="189" s="1"/>
  <c r="W240" s="1"/>
  <c r="K39" i="67"/>
  <c r="L238" i="189" s="1"/>
  <c r="W238" s="1"/>
  <c r="K37" i="67"/>
  <c r="L236" i="189" s="1"/>
  <c r="W236" s="1"/>
  <c r="K33" i="67"/>
  <c r="L232" i="189" s="1"/>
  <c r="W232" s="1"/>
  <c r="K29" i="67"/>
  <c r="L228" i="189" s="1"/>
  <c r="W228" s="1"/>
  <c r="K27" i="67"/>
  <c r="L226" i="189" s="1"/>
  <c r="W226" s="1"/>
  <c r="K25" i="67"/>
  <c r="L224" i="189" s="1"/>
  <c r="W224" s="1"/>
  <c r="K23" i="67"/>
  <c r="L222" i="189" s="1"/>
  <c r="W222" s="1"/>
  <c r="K21" i="67"/>
  <c r="L220" i="189" s="1"/>
  <c r="W220" s="1"/>
  <c r="K18" i="67"/>
  <c r="L217" i="189" s="1"/>
  <c r="W217" s="1"/>
  <c r="K46" i="67"/>
  <c r="L245" i="189" s="1"/>
  <c r="W245" s="1"/>
  <c r="K42" i="67"/>
  <c r="L241" i="189" s="1"/>
  <c r="W241" s="1"/>
  <c r="K40" i="67"/>
  <c r="L239" i="189" s="1"/>
  <c r="W239" s="1"/>
  <c r="K38" i="67"/>
  <c r="L237" i="189" s="1"/>
  <c r="W237" s="1"/>
  <c r="K36" i="67"/>
  <c r="L235" i="189" s="1"/>
  <c r="W235" s="1"/>
  <c r="K34" i="67"/>
  <c r="L233" i="189" s="1"/>
  <c r="W233" s="1"/>
  <c r="K28" i="67"/>
  <c r="L227" i="189" s="1"/>
  <c r="W227" s="1"/>
  <c r="K26" i="67"/>
  <c r="L225" i="189" s="1"/>
  <c r="W225" s="1"/>
  <c r="K24" i="67"/>
  <c r="L223" i="189" s="1"/>
  <c r="W223" s="1"/>
  <c r="K22" i="67"/>
  <c r="L221" i="189" s="1"/>
  <c r="W221" s="1"/>
  <c r="K20" i="67"/>
  <c r="L219" i="189" s="1"/>
  <c r="W219" s="1"/>
  <c r="K21" i="42"/>
  <c r="K25"/>
  <c r="K36"/>
  <c r="K38"/>
  <c r="K40"/>
  <c r="K42"/>
  <c r="K21" i="60"/>
  <c r="K23"/>
  <c r="K26"/>
  <c r="K37"/>
  <c r="K40"/>
  <c r="K42"/>
  <c r="K43"/>
  <c r="K44"/>
  <c r="K23" i="55"/>
  <c r="K27"/>
  <c r="K29"/>
  <c r="K37"/>
  <c r="K18" i="49"/>
  <c r="K20"/>
  <c r="K21"/>
  <c r="K24"/>
  <c r="K25"/>
  <c r="K26"/>
  <c r="K28"/>
  <c r="K33"/>
  <c r="K36"/>
  <c r="K38"/>
  <c r="K41"/>
  <c r="K42"/>
  <c r="K43"/>
  <c r="K18" i="46"/>
  <c r="K20"/>
  <c r="K21"/>
  <c r="K24"/>
  <c r="K25"/>
  <c r="K36"/>
  <c r="K38"/>
  <c r="K40"/>
  <c r="K41"/>
  <c r="K42"/>
  <c r="K43"/>
  <c r="K18" i="42"/>
  <c r="K20"/>
  <c r="K24"/>
  <c r="K26"/>
  <c r="K28"/>
  <c r="K33"/>
  <c r="K41"/>
  <c r="K43"/>
  <c r="K20" i="37"/>
  <c r="K21"/>
  <c r="K24"/>
  <c r="K25"/>
  <c r="K26"/>
  <c r="K28"/>
  <c r="K33"/>
  <c r="K36"/>
  <c r="K38"/>
  <c r="K41"/>
  <c r="K42"/>
  <c r="K43"/>
  <c r="K46"/>
  <c r="K26" i="33"/>
  <c r="L161" i="189" s="1"/>
  <c r="W161" s="1"/>
  <c r="K40" i="33"/>
  <c r="L175" i="189" s="1"/>
  <c r="W175" s="1"/>
  <c r="K42" i="33"/>
  <c r="L177" i="189" s="1"/>
  <c r="W177" s="1"/>
  <c r="K44" i="33"/>
  <c r="L179" i="189" s="1"/>
  <c r="W179" s="1"/>
  <c r="K21" i="33"/>
  <c r="L156" i="189" s="1"/>
  <c r="W156" s="1"/>
  <c r="K43" i="33"/>
  <c r="L178" i="189" s="1"/>
  <c r="W178" s="1"/>
  <c r="K39" i="33"/>
  <c r="L174" i="189" s="1"/>
  <c r="W174" s="1"/>
  <c r="K37" i="33"/>
  <c r="L172" i="189" s="1"/>
  <c r="W172" s="1"/>
  <c r="K23" i="33"/>
  <c r="L158" i="189" s="1"/>
  <c r="W158" s="1"/>
  <c r="K46" i="61"/>
  <c r="K40"/>
  <c r="C47" i="34"/>
  <c r="I17" i="165"/>
  <c r="I32" i="156"/>
  <c r="I30"/>
  <c r="I43" i="155"/>
  <c r="I38"/>
  <c r="I32"/>
  <c r="I44" i="154"/>
  <c r="I38"/>
  <c r="I19"/>
  <c r="I43" i="153"/>
  <c r="I38"/>
  <c r="I44" i="152"/>
  <c r="I38"/>
  <c r="I50" i="151"/>
  <c r="I40"/>
  <c r="I38"/>
  <c r="I44" i="150"/>
  <c r="I30"/>
  <c r="I50" i="149"/>
  <c r="I40"/>
  <c r="I38"/>
  <c r="I44" i="156"/>
  <c r="I44" i="155"/>
  <c r="I32" i="154"/>
  <c r="I44" i="153"/>
  <c r="I32"/>
  <c r="I30"/>
  <c r="I30" i="152"/>
  <c r="I44" i="151"/>
  <c r="I30"/>
  <c r="I50" i="150"/>
  <c r="I38"/>
  <c r="I30" i="149"/>
  <c r="I42" i="148"/>
  <c r="I45" i="145"/>
  <c r="I38"/>
  <c r="I50" i="146"/>
  <c r="I30" i="145"/>
  <c r="I50" i="144"/>
  <c r="I40"/>
  <c r="I22" i="143"/>
  <c r="I42" i="139"/>
  <c r="I50" i="137"/>
  <c r="I40"/>
  <c r="I38"/>
  <c r="I40" i="136"/>
  <c r="I40" i="135"/>
  <c r="I45" i="133"/>
  <c r="I39"/>
  <c r="I32"/>
  <c r="I30"/>
  <c r="I21"/>
  <c r="I43" i="130"/>
  <c r="I38"/>
  <c r="I17"/>
  <c r="I44" i="129"/>
  <c r="I17"/>
  <c r="I50" i="127"/>
  <c r="I42"/>
  <c r="I50" i="145"/>
  <c r="I32"/>
  <c r="I33" i="144"/>
  <c r="I30"/>
  <c r="I42" i="142"/>
  <c r="I32" i="137"/>
  <c r="I30"/>
  <c r="I32" i="135"/>
  <c r="I30"/>
  <c r="I50" i="133"/>
  <c r="I48"/>
  <c r="I32" i="132"/>
  <c r="I48" i="131"/>
  <c r="I50" i="130"/>
  <c r="I48"/>
  <c r="I42"/>
  <c r="I32"/>
  <c r="I30"/>
  <c r="I50" i="129"/>
  <c r="I48"/>
  <c r="I43"/>
  <c r="I39"/>
  <c r="I32"/>
  <c r="I30"/>
  <c r="I46" i="127"/>
  <c r="I45"/>
  <c r="I41"/>
  <c r="I30"/>
  <c r="I50" i="124"/>
  <c r="I30"/>
  <c r="I50" i="123"/>
  <c r="I38"/>
  <c r="I50" i="122"/>
  <c r="I32"/>
  <c r="I30"/>
  <c r="I38" i="121"/>
  <c r="I40" i="120"/>
  <c r="I40" i="119"/>
  <c r="J303" i="189" s="1"/>
  <c r="U303" s="1"/>
  <c r="I38" i="127"/>
  <c r="I30" i="125"/>
  <c r="I40" i="124"/>
  <c r="I38"/>
  <c r="I32" i="123"/>
  <c r="I30"/>
  <c r="I42" i="122"/>
  <c r="I38"/>
  <c r="I30" i="121"/>
  <c r="I30" i="120"/>
  <c r="I30" i="119"/>
  <c r="J293" i="189" s="1"/>
  <c r="U293" s="1"/>
  <c r="G17" i="165"/>
  <c r="G17" i="163"/>
  <c r="G17" i="161"/>
  <c r="G17" i="159"/>
  <c r="H356" i="189" s="1"/>
  <c r="S356" s="1"/>
  <c r="G30" i="157"/>
  <c r="G32" i="156"/>
  <c r="G43" i="155"/>
  <c r="G38"/>
  <c r="G32"/>
  <c r="G49" i="154"/>
  <c r="G44"/>
  <c r="G38"/>
  <c r="G20"/>
  <c r="G43" i="153"/>
  <c r="G38"/>
  <c r="G20"/>
  <c r="G44" i="152"/>
  <c r="G38"/>
  <c r="G50" i="151"/>
  <c r="G40"/>
  <c r="G38"/>
  <c r="G44" i="150"/>
  <c r="G30"/>
  <c r="G50" i="149"/>
  <c r="G40"/>
  <c r="G38"/>
  <c r="G44" i="156"/>
  <c r="G49" i="155"/>
  <c r="G44"/>
  <c r="G20"/>
  <c r="G19"/>
  <c r="G32" i="154"/>
  <c r="G49" i="153"/>
  <c r="G44"/>
  <c r="G32"/>
  <c r="G30"/>
  <c r="G30" i="152"/>
  <c r="G44" i="151"/>
  <c r="G30"/>
  <c r="G50" i="150"/>
  <c r="G38"/>
  <c r="G30" i="149"/>
  <c r="G42" i="148"/>
  <c r="G45" i="145"/>
  <c r="G38"/>
  <c r="G50"/>
  <c r="G46"/>
  <c r="G32"/>
  <c r="G52" i="144"/>
  <c r="G38"/>
  <c r="G21" i="142"/>
  <c r="G42" i="139"/>
  <c r="G52" i="137"/>
  <c r="G50"/>
  <c r="G40"/>
  <c r="G38"/>
  <c r="G17"/>
  <c r="G40" i="136"/>
  <c r="G40" i="135"/>
  <c r="G45" i="133"/>
  <c r="G39"/>
  <c r="G32"/>
  <c r="G30"/>
  <c r="G43" i="130"/>
  <c r="G38"/>
  <c r="G44" i="129"/>
  <c r="G21" i="128"/>
  <c r="G50" i="127"/>
  <c r="G42"/>
  <c r="G50" i="146"/>
  <c r="G30" i="145"/>
  <c r="G50" i="144"/>
  <c r="G46"/>
  <c r="G39"/>
  <c r="G30"/>
  <c r="G42" i="142"/>
  <c r="G32" i="137"/>
  <c r="G30"/>
  <c r="G52" i="135"/>
  <c r="G32"/>
  <c r="G30"/>
  <c r="G50" i="133"/>
  <c r="G48"/>
  <c r="G32" i="132"/>
  <c r="G52" i="130"/>
  <c r="G42"/>
  <c r="G32"/>
  <c r="G30"/>
  <c r="G50" i="129"/>
  <c r="G48"/>
  <c r="G43"/>
  <c r="G39"/>
  <c r="G32"/>
  <c r="G30"/>
  <c r="G45" i="127"/>
  <c r="G41"/>
  <c r="G30"/>
  <c r="G49" i="125"/>
  <c r="G52" i="124"/>
  <c r="G50"/>
  <c r="G30"/>
  <c r="G52" i="123"/>
  <c r="G50"/>
  <c r="G38"/>
  <c r="G52" i="122"/>
  <c r="G50"/>
  <c r="G32"/>
  <c r="G30"/>
  <c r="G52" i="121"/>
  <c r="G38"/>
  <c r="G40" i="120"/>
  <c r="G40" i="119"/>
  <c r="H303" i="189" s="1"/>
  <c r="S303" s="1"/>
  <c r="G38" i="127"/>
  <c r="G30" i="125"/>
  <c r="G40" i="124"/>
  <c r="G38"/>
  <c r="G21"/>
  <c r="G32" i="123"/>
  <c r="G30"/>
  <c r="G21"/>
  <c r="G42" i="122"/>
  <c r="G38"/>
  <c r="G30" i="121"/>
  <c r="G52" i="120"/>
  <c r="G30"/>
  <c r="G30" i="119"/>
  <c r="H293" i="189" s="1"/>
  <c r="S293" s="1"/>
  <c r="G52" i="119"/>
  <c r="H315" i="189" s="1"/>
  <c r="S315" s="1"/>
  <c r="J17" i="165"/>
  <c r="J44" i="156"/>
  <c r="J44" i="155"/>
  <c r="J30"/>
  <c r="J43" i="154"/>
  <c r="J32"/>
  <c r="J30"/>
  <c r="J50" i="153"/>
  <c r="J44"/>
  <c r="J32"/>
  <c r="J30"/>
  <c r="J50" i="152"/>
  <c r="J30"/>
  <c r="J44" i="151"/>
  <c r="J35"/>
  <c r="J30"/>
  <c r="J50" i="150"/>
  <c r="J38"/>
  <c r="J35" i="149"/>
  <c r="J30"/>
  <c r="J42" i="148"/>
  <c r="J32" i="156"/>
  <c r="J30"/>
  <c r="J43" i="155"/>
  <c r="J32"/>
  <c r="J50" i="154"/>
  <c r="J44"/>
  <c r="J38"/>
  <c r="J43" i="153"/>
  <c r="J38"/>
  <c r="J44" i="152"/>
  <c r="J38"/>
  <c r="J50" i="151"/>
  <c r="J40"/>
  <c r="J38"/>
  <c r="J44" i="150"/>
  <c r="J30"/>
  <c r="J50" i="149"/>
  <c r="J40"/>
  <c r="J38"/>
  <c r="J50" i="146"/>
  <c r="J50" i="145"/>
  <c r="J35"/>
  <c r="J32"/>
  <c r="J30"/>
  <c r="J50" i="144"/>
  <c r="J38" i="145"/>
  <c r="J39" i="144"/>
  <c r="J33"/>
  <c r="J30"/>
  <c r="J48" i="142"/>
  <c r="J42"/>
  <c r="J35" i="137"/>
  <c r="J32"/>
  <c r="J30"/>
  <c r="J35" i="135"/>
  <c r="J32"/>
  <c r="J30"/>
  <c r="J50" i="133"/>
  <c r="J48"/>
  <c r="J48" i="131"/>
  <c r="J50" i="130"/>
  <c r="J48"/>
  <c r="J42"/>
  <c r="J32"/>
  <c r="J30"/>
  <c r="J50" i="129"/>
  <c r="J48"/>
  <c r="J43"/>
  <c r="J39"/>
  <c r="J32"/>
  <c r="J30"/>
  <c r="J27" i="128"/>
  <c r="J45" i="127"/>
  <c r="J41"/>
  <c r="J46" i="145"/>
  <c r="J19"/>
  <c r="J46" i="144"/>
  <c r="J40"/>
  <c r="J38"/>
  <c r="J42" i="139"/>
  <c r="J50" i="137"/>
  <c r="J40"/>
  <c r="J38"/>
  <c r="J40" i="136"/>
  <c r="J40" i="135"/>
  <c r="J45" i="133"/>
  <c r="J39"/>
  <c r="J32"/>
  <c r="J30"/>
  <c r="J43" i="130"/>
  <c r="J38"/>
  <c r="J44" i="129"/>
  <c r="J30" i="128"/>
  <c r="J22"/>
  <c r="J50" i="127"/>
  <c r="J42"/>
  <c r="J38"/>
  <c r="J30" i="125"/>
  <c r="J40" i="124"/>
  <c r="J38"/>
  <c r="J32" i="123"/>
  <c r="J30"/>
  <c r="J42" i="122"/>
  <c r="J38"/>
  <c r="J30" i="121"/>
  <c r="J30" i="120"/>
  <c r="J30" i="119"/>
  <c r="K293" i="189" s="1"/>
  <c r="V293" s="1"/>
  <c r="J30" i="127"/>
  <c r="J50" i="125"/>
  <c r="J50" i="124"/>
  <c r="J30"/>
  <c r="J50" i="123"/>
  <c r="J38"/>
  <c r="J50" i="122"/>
  <c r="J32"/>
  <c r="J30"/>
  <c r="J50" i="121"/>
  <c r="J38"/>
  <c r="J40" i="120"/>
  <c r="J35" i="119"/>
  <c r="K298" i="189" s="1"/>
  <c r="V298" s="1"/>
  <c r="J40" i="119"/>
  <c r="K303" i="189" s="1"/>
  <c r="V303" s="1"/>
  <c r="H17" i="165"/>
  <c r="H17" i="163"/>
  <c r="H44" i="156"/>
  <c r="H49" i="155"/>
  <c r="H44"/>
  <c r="H32" i="154"/>
  <c r="H49" i="153"/>
  <c r="H44"/>
  <c r="H32"/>
  <c r="H30"/>
  <c r="H30" i="152"/>
  <c r="H44" i="151"/>
  <c r="H30"/>
  <c r="H50" i="150"/>
  <c r="H38"/>
  <c r="H30" i="149"/>
  <c r="H42" i="148"/>
  <c r="H44" i="157"/>
  <c r="H30"/>
  <c r="H32" i="156"/>
  <c r="H43" i="155"/>
  <c r="H38"/>
  <c r="H32"/>
  <c r="H44" i="154"/>
  <c r="H38"/>
  <c r="H43" i="153"/>
  <c r="H38"/>
  <c r="H44" i="152"/>
  <c r="H38"/>
  <c r="H50" i="151"/>
  <c r="H40"/>
  <c r="H38"/>
  <c r="H25"/>
  <c r="H17"/>
  <c r="H44" i="150"/>
  <c r="H30"/>
  <c r="H50" i="149"/>
  <c r="H40"/>
  <c r="H38"/>
  <c r="H25"/>
  <c r="H17"/>
  <c r="H50" i="146"/>
  <c r="H50" i="145"/>
  <c r="H46"/>
  <c r="H32"/>
  <c r="H30"/>
  <c r="H52" i="144"/>
  <c r="H50"/>
  <c r="H46"/>
  <c r="H44"/>
  <c r="H33"/>
  <c r="H30"/>
  <c r="H42" i="142"/>
  <c r="H32" i="137"/>
  <c r="H30"/>
  <c r="H52" i="135"/>
  <c r="H32"/>
  <c r="H30"/>
  <c r="H50" i="133"/>
  <c r="H48"/>
  <c r="H32" i="132"/>
  <c r="H52" i="130"/>
  <c r="H42"/>
  <c r="H32"/>
  <c r="H30"/>
  <c r="H50" i="129"/>
  <c r="H48"/>
  <c r="H43"/>
  <c r="H39"/>
  <c r="H32"/>
  <c r="H30"/>
  <c r="H45" i="127"/>
  <c r="H41"/>
  <c r="H38" i="145"/>
  <c r="H38" i="144"/>
  <c r="H21" i="141"/>
  <c r="H53" s="1"/>
  <c r="I125" i="189" s="1"/>
  <c r="H42" i="139"/>
  <c r="H52" i="137"/>
  <c r="H50"/>
  <c r="H40"/>
  <c r="H38"/>
  <c r="H40" i="136"/>
  <c r="H40" i="135"/>
  <c r="H45" i="133"/>
  <c r="H39"/>
  <c r="H32"/>
  <c r="H30"/>
  <c r="H43" i="130"/>
  <c r="H38"/>
  <c r="H44" i="129"/>
  <c r="H50" i="127"/>
  <c r="H42"/>
  <c r="H38"/>
  <c r="H30" i="125"/>
  <c r="H40" i="124"/>
  <c r="H38"/>
  <c r="H32" i="123"/>
  <c r="H30"/>
  <c r="H42" i="122"/>
  <c r="H38"/>
  <c r="H30" i="121"/>
  <c r="H52" i="120"/>
  <c r="H30"/>
  <c r="H30" i="119"/>
  <c r="I293" i="189" s="1"/>
  <c r="T293" s="1"/>
  <c r="H52" i="119"/>
  <c r="I315" i="189" s="1"/>
  <c r="T315" s="1"/>
  <c r="H30" i="127"/>
  <c r="H49" i="125"/>
  <c r="H38"/>
  <c r="H52" i="124"/>
  <c r="H50"/>
  <c r="H30"/>
  <c r="H52" i="123"/>
  <c r="H50"/>
  <c r="H38"/>
  <c r="H52" i="122"/>
  <c r="H50"/>
  <c r="H32"/>
  <c r="H30"/>
  <c r="H17"/>
  <c r="H52" i="121"/>
  <c r="H38"/>
  <c r="H40" i="120"/>
  <c r="H40" i="119"/>
  <c r="I303" i="189" s="1"/>
  <c r="T303" s="1"/>
  <c r="F44" i="156"/>
  <c r="F49" i="155"/>
  <c r="F44"/>
  <c r="F30"/>
  <c r="F43" i="154"/>
  <c r="F32"/>
  <c r="F49" i="153"/>
  <c r="F44"/>
  <c r="F32"/>
  <c r="F30"/>
  <c r="F30" i="152"/>
  <c r="F44" i="151"/>
  <c r="F30"/>
  <c r="F50" i="150"/>
  <c r="F38"/>
  <c r="F30" i="149"/>
  <c r="F42" i="148"/>
  <c r="F36" i="156"/>
  <c r="F32"/>
  <c r="F43" i="155"/>
  <c r="F38"/>
  <c r="F36"/>
  <c r="F32"/>
  <c r="F49" i="154"/>
  <c r="F44"/>
  <c r="F38"/>
  <c r="F36"/>
  <c r="F43" i="153"/>
  <c r="F38"/>
  <c r="F36"/>
  <c r="F44" i="152"/>
  <c r="F38"/>
  <c r="F36"/>
  <c r="F50" i="151"/>
  <c r="F40"/>
  <c r="F38"/>
  <c r="F36"/>
  <c r="F44" i="150"/>
  <c r="F30"/>
  <c r="F50" i="149"/>
  <c r="F40"/>
  <c r="F38"/>
  <c r="F36"/>
  <c r="F23" i="147"/>
  <c r="F50" i="146"/>
  <c r="F50" i="145"/>
  <c r="F32"/>
  <c r="F30"/>
  <c r="F52" i="144"/>
  <c r="F50"/>
  <c r="F45" i="145"/>
  <c r="F38"/>
  <c r="F36"/>
  <c r="F39" i="144"/>
  <c r="F36"/>
  <c r="F32"/>
  <c r="F30"/>
  <c r="F42" i="142"/>
  <c r="F32" i="137"/>
  <c r="F30"/>
  <c r="F52" i="135"/>
  <c r="F32"/>
  <c r="F30"/>
  <c r="F50" i="133"/>
  <c r="F48"/>
  <c r="F36"/>
  <c r="F32" i="132"/>
  <c r="F52" i="130"/>
  <c r="F50"/>
  <c r="F32"/>
  <c r="F30"/>
  <c r="F50" i="129"/>
  <c r="F48"/>
  <c r="F43"/>
  <c r="F39"/>
  <c r="F32"/>
  <c r="F30"/>
  <c r="F36" i="128"/>
  <c r="F45" i="127"/>
  <c r="F41"/>
  <c r="F36" i="143"/>
  <c r="F36" i="142"/>
  <c r="F42" i="139"/>
  <c r="F52" i="137"/>
  <c r="F50"/>
  <c r="F40"/>
  <c r="F38"/>
  <c r="F36"/>
  <c r="F40" i="136"/>
  <c r="F40" i="135"/>
  <c r="F45" i="133"/>
  <c r="F39"/>
  <c r="F32"/>
  <c r="F30"/>
  <c r="F43" i="130"/>
  <c r="F38"/>
  <c r="F36"/>
  <c r="F44" i="129"/>
  <c r="F36"/>
  <c r="F50" i="127"/>
  <c r="F42"/>
  <c r="F38"/>
  <c r="F30" i="125"/>
  <c r="F40" i="124"/>
  <c r="F38"/>
  <c r="F36"/>
  <c r="F32" i="123"/>
  <c r="F30"/>
  <c r="F42" i="122"/>
  <c r="F38"/>
  <c r="F36"/>
  <c r="F30" i="121"/>
  <c r="F52" i="120"/>
  <c r="F30"/>
  <c r="F30" i="119"/>
  <c r="G293" i="189" s="1"/>
  <c r="R293" s="1"/>
  <c r="F52" i="119"/>
  <c r="G315" i="189" s="1"/>
  <c r="R315" s="1"/>
  <c r="F30" i="127"/>
  <c r="F49" i="125"/>
  <c r="F36"/>
  <c r="F52" i="124"/>
  <c r="F50"/>
  <c r="F30"/>
  <c r="F52" i="123"/>
  <c r="F50"/>
  <c r="F38"/>
  <c r="F36"/>
  <c r="F52" i="122"/>
  <c r="F50"/>
  <c r="F32"/>
  <c r="F30"/>
  <c r="F52" i="121"/>
  <c r="F38"/>
  <c r="F36"/>
  <c r="F40" i="120"/>
  <c r="F40" i="119"/>
  <c r="G303" i="189" s="1"/>
  <c r="R303" s="1"/>
  <c r="D46" i="157"/>
  <c r="D32"/>
  <c r="D49" i="155"/>
  <c r="D44"/>
  <c r="D30"/>
  <c r="D43" i="154"/>
  <c r="D34"/>
  <c r="D32"/>
  <c r="D49" i="153"/>
  <c r="D44"/>
  <c r="D34"/>
  <c r="D32"/>
  <c r="D30"/>
  <c r="D30" i="152"/>
  <c r="D46" i="151"/>
  <c r="D30"/>
  <c r="D50" i="150"/>
  <c r="D46" i="149"/>
  <c r="D30"/>
  <c r="D42" i="148"/>
  <c r="D30" i="157"/>
  <c r="D36" i="156"/>
  <c r="D32"/>
  <c r="D43" i="155"/>
  <c r="D38"/>
  <c r="D36"/>
  <c r="D34"/>
  <c r="D32"/>
  <c r="D49" i="154"/>
  <c r="D44"/>
  <c r="D38"/>
  <c r="D36"/>
  <c r="D43" i="153"/>
  <c r="D38"/>
  <c r="D36"/>
  <c r="D44" i="152"/>
  <c r="D36"/>
  <c r="D52" i="151"/>
  <c r="D50"/>
  <c r="D40"/>
  <c r="D36"/>
  <c r="D46" i="150"/>
  <c r="D30"/>
  <c r="D52" i="149"/>
  <c r="D50"/>
  <c r="D40"/>
  <c r="D36"/>
  <c r="D50" i="146"/>
  <c r="D50" i="145"/>
  <c r="D45"/>
  <c r="D43"/>
  <c r="D32"/>
  <c r="D30"/>
  <c r="D52" i="144"/>
  <c r="D50"/>
  <c r="D44" i="145"/>
  <c r="D44" i="144"/>
  <c r="D39"/>
  <c r="D36"/>
  <c r="D32"/>
  <c r="D30"/>
  <c r="D42" i="142"/>
  <c r="D34" i="139"/>
  <c r="D32" i="137"/>
  <c r="D30"/>
  <c r="D52" i="135"/>
  <c r="D32"/>
  <c r="D30"/>
  <c r="D50" i="133"/>
  <c r="D48"/>
  <c r="D29"/>
  <c r="D27"/>
  <c r="D23"/>
  <c r="D20"/>
  <c r="D18"/>
  <c r="D32" i="132"/>
  <c r="D36" i="131"/>
  <c r="D52" i="130"/>
  <c r="D50"/>
  <c r="D32"/>
  <c r="D30"/>
  <c r="D50" i="129"/>
  <c r="D43"/>
  <c r="D39"/>
  <c r="D34"/>
  <c r="D32"/>
  <c r="D30"/>
  <c r="D36" i="128"/>
  <c r="D45" i="127"/>
  <c r="D41"/>
  <c r="D36" i="145"/>
  <c r="D45" i="144"/>
  <c r="D36" i="143"/>
  <c r="D36" i="142"/>
  <c r="D42" i="139"/>
  <c r="D52" i="137"/>
  <c r="D50"/>
  <c r="D40"/>
  <c r="D36"/>
  <c r="D40" i="136"/>
  <c r="D40" i="135"/>
  <c r="D45" i="133"/>
  <c r="D39"/>
  <c r="D32"/>
  <c r="D30"/>
  <c r="D26"/>
  <c r="D46" i="130"/>
  <c r="D43"/>
  <c r="D36"/>
  <c r="D36" i="129"/>
  <c r="D34" i="128"/>
  <c r="D50" i="127"/>
  <c r="D46"/>
  <c r="D42"/>
  <c r="D38"/>
  <c r="D30" i="125"/>
  <c r="D46" i="124"/>
  <c r="D40"/>
  <c r="D36"/>
  <c r="D46" i="123"/>
  <c r="D38"/>
  <c r="D32"/>
  <c r="D30"/>
  <c r="D46" i="122"/>
  <c r="D42"/>
  <c r="D36"/>
  <c r="D30" i="121"/>
  <c r="D52" i="120"/>
  <c r="D30"/>
  <c r="D30" i="119"/>
  <c r="E293" i="189" s="1"/>
  <c r="P293" s="1"/>
  <c r="D52" i="119"/>
  <c r="E315" i="189" s="1"/>
  <c r="P315" s="1"/>
  <c r="D34" i="127"/>
  <c r="D30"/>
  <c r="D49" i="125"/>
  <c r="D36"/>
  <c r="D52" i="124"/>
  <c r="D50"/>
  <c r="D30"/>
  <c r="D52" i="123"/>
  <c r="D50"/>
  <c r="D36"/>
  <c r="D50" i="122"/>
  <c r="D32"/>
  <c r="D30"/>
  <c r="D52" i="121"/>
  <c r="D46"/>
  <c r="D36"/>
  <c r="D40" i="120"/>
  <c r="D40" i="119"/>
  <c r="E303" i="189" s="1"/>
  <c r="P303" s="1"/>
  <c r="K17" i="165"/>
  <c r="K43" i="156"/>
  <c r="K32"/>
  <c r="K30"/>
  <c r="K43" i="155"/>
  <c r="K38"/>
  <c r="K32"/>
  <c r="K28"/>
  <c r="K25"/>
  <c r="K44" i="154"/>
  <c r="K28"/>
  <c r="K43" i="153"/>
  <c r="K28"/>
  <c r="K38" i="152"/>
  <c r="K28"/>
  <c r="K50" i="151"/>
  <c r="K40"/>
  <c r="K38"/>
  <c r="K30" i="150"/>
  <c r="K50" i="149"/>
  <c r="K40"/>
  <c r="K38"/>
  <c r="K28" i="157"/>
  <c r="K52" i="156"/>
  <c r="K44"/>
  <c r="K50" i="155"/>
  <c r="K44"/>
  <c r="K30"/>
  <c r="K43" i="154"/>
  <c r="K32"/>
  <c r="K30"/>
  <c r="K50" i="153"/>
  <c r="K44"/>
  <c r="K32"/>
  <c r="K30"/>
  <c r="K50" i="152"/>
  <c r="K30"/>
  <c r="K35" i="151"/>
  <c r="K30"/>
  <c r="K50" i="150"/>
  <c r="K38"/>
  <c r="K35" i="149"/>
  <c r="K30"/>
  <c r="K42" i="148"/>
  <c r="K46" i="145"/>
  <c r="K38"/>
  <c r="K50"/>
  <c r="K35"/>
  <c r="K32"/>
  <c r="K46" i="144"/>
  <c r="K40"/>
  <c r="K38"/>
  <c r="K35" i="143"/>
  <c r="K42" i="139"/>
  <c r="K50" i="137"/>
  <c r="K40"/>
  <c r="K38"/>
  <c r="K40" i="136"/>
  <c r="K40" i="135"/>
  <c r="K45" i="133"/>
  <c r="K39"/>
  <c r="K32"/>
  <c r="K30"/>
  <c r="K43" i="130"/>
  <c r="K38"/>
  <c r="K44" i="129"/>
  <c r="K30" i="128"/>
  <c r="K50" i="127"/>
  <c r="K46"/>
  <c r="K42"/>
  <c r="K50" i="146"/>
  <c r="K30" i="145"/>
  <c r="K50" i="144"/>
  <c r="K33"/>
  <c r="K30"/>
  <c r="K22" i="143"/>
  <c r="K48" i="142"/>
  <c r="K42"/>
  <c r="K35" i="137"/>
  <c r="K32"/>
  <c r="K30"/>
  <c r="K35" i="135"/>
  <c r="K32"/>
  <c r="K30"/>
  <c r="K50" i="133"/>
  <c r="K48"/>
  <c r="K48" i="131"/>
  <c r="K50" i="130"/>
  <c r="K48"/>
  <c r="K42"/>
  <c r="K32"/>
  <c r="K30"/>
  <c r="K19"/>
  <c r="K50" i="129"/>
  <c r="K48"/>
  <c r="K43"/>
  <c r="K39"/>
  <c r="K32"/>
  <c r="K30"/>
  <c r="K45" i="127"/>
  <c r="K41"/>
  <c r="K30"/>
  <c r="K50" i="125"/>
  <c r="K28"/>
  <c r="K50" i="124"/>
  <c r="K30"/>
  <c r="K50" i="123"/>
  <c r="K38"/>
  <c r="K50" i="122"/>
  <c r="K32"/>
  <c r="K30"/>
  <c r="K50" i="121"/>
  <c r="K40" i="120"/>
  <c r="K35" i="119"/>
  <c r="L298" i="189" s="1"/>
  <c r="W298" s="1"/>
  <c r="K40" i="119"/>
  <c r="L303" i="189" s="1"/>
  <c r="W303" s="1"/>
  <c r="K38" i="127"/>
  <c r="K30" i="125"/>
  <c r="K40" i="124"/>
  <c r="K38"/>
  <c r="K42" i="123"/>
  <c r="K32"/>
  <c r="K30"/>
  <c r="K42" i="122"/>
  <c r="K38"/>
  <c r="K30" i="121"/>
  <c r="K30" i="120"/>
  <c r="K30" i="119"/>
  <c r="L293" i="189" s="1"/>
  <c r="W293" s="1"/>
  <c r="L17" i="165"/>
  <c r="L17" i="164"/>
  <c r="L52" i="156"/>
  <c r="L44" i="155"/>
  <c r="L30"/>
  <c r="L43" i="154"/>
  <c r="L39"/>
  <c r="L30"/>
  <c r="L50" i="153"/>
  <c r="L44"/>
  <c r="L30"/>
  <c r="L50" i="152"/>
  <c r="L30"/>
  <c r="L35" i="151"/>
  <c r="L30"/>
  <c r="L50" i="150"/>
  <c r="L38"/>
  <c r="L35" i="149"/>
  <c r="L30"/>
  <c r="L42" i="148"/>
  <c r="L50" i="156"/>
  <c r="L43"/>
  <c r="L32"/>
  <c r="L30"/>
  <c r="L18"/>
  <c r="L43" i="155"/>
  <c r="L44" i="154"/>
  <c r="L43" i="153"/>
  <c r="L50" i="151"/>
  <c r="L40"/>
  <c r="L38"/>
  <c r="L30" i="150"/>
  <c r="L50" i="149"/>
  <c r="L40"/>
  <c r="L38"/>
  <c r="L50" i="146"/>
  <c r="L50" i="145"/>
  <c r="L35"/>
  <c r="L32"/>
  <c r="L30"/>
  <c r="L50" i="144"/>
  <c r="L46" i="145"/>
  <c r="L33" i="144"/>
  <c r="L32"/>
  <c r="L30"/>
  <c r="L48" i="142"/>
  <c r="L42"/>
  <c r="L50" i="139"/>
  <c r="L46" i="137"/>
  <c r="L35"/>
  <c r="L32"/>
  <c r="L30"/>
  <c r="L35" i="135"/>
  <c r="L32"/>
  <c r="L30"/>
  <c r="L50" i="133"/>
  <c r="L48"/>
  <c r="L48" i="131"/>
  <c r="L50" i="130"/>
  <c r="L48"/>
  <c r="L42"/>
  <c r="L32"/>
  <c r="L30"/>
  <c r="L50" i="129"/>
  <c r="L48"/>
  <c r="L43"/>
  <c r="L39"/>
  <c r="L32"/>
  <c r="L30"/>
  <c r="L45" i="127"/>
  <c r="L41"/>
  <c r="L38" i="145"/>
  <c r="L46" i="144"/>
  <c r="L40"/>
  <c r="L38"/>
  <c r="L35" i="143"/>
  <c r="L50" i="140"/>
  <c r="L42" i="139"/>
  <c r="L50" i="138"/>
  <c r="L50" i="137"/>
  <c r="L40"/>
  <c r="L38"/>
  <c r="L40" i="136"/>
  <c r="L40" i="135"/>
  <c r="L45" i="133"/>
  <c r="L39"/>
  <c r="L32"/>
  <c r="L30"/>
  <c r="L43" i="130"/>
  <c r="L38"/>
  <c r="L44" i="129"/>
  <c r="L35" i="128"/>
  <c r="L30"/>
  <c r="L50" i="127"/>
  <c r="L46"/>
  <c r="L42"/>
  <c r="L38"/>
  <c r="L27"/>
  <c r="L30" i="125"/>
  <c r="L40" i="124"/>
  <c r="L38"/>
  <c r="L42" i="123"/>
  <c r="L32"/>
  <c r="L30"/>
  <c r="L42" i="122"/>
  <c r="L38"/>
  <c r="L30" i="121"/>
  <c r="L35" i="120"/>
  <c r="L30"/>
  <c r="L30" i="119"/>
  <c r="M293" i="189" s="1"/>
  <c r="X293" s="1"/>
  <c r="L30" i="127"/>
  <c r="L50" i="125"/>
  <c r="L50" i="124"/>
  <c r="L30"/>
  <c r="L50" i="123"/>
  <c r="L38"/>
  <c r="L50" i="122"/>
  <c r="L35"/>
  <c r="L32"/>
  <c r="L30"/>
  <c r="L50" i="121"/>
  <c r="L40" i="120"/>
  <c r="L35" i="119"/>
  <c r="M298" i="189" s="1"/>
  <c r="X298" s="1"/>
  <c r="L40" i="119"/>
  <c r="M303" i="189" s="1"/>
  <c r="X303" s="1"/>
  <c r="E30" i="157"/>
  <c r="E36" i="156"/>
  <c r="E32"/>
  <c r="E43" i="155"/>
  <c r="E38"/>
  <c r="E36"/>
  <c r="E32"/>
  <c r="E49" i="154"/>
  <c r="E44"/>
  <c r="E38"/>
  <c r="E36"/>
  <c r="E43" i="153"/>
  <c r="E38"/>
  <c r="E36"/>
  <c r="E44" i="152"/>
  <c r="E36"/>
  <c r="E52" i="151"/>
  <c r="E50"/>
  <c r="E40"/>
  <c r="E36"/>
  <c r="E46" i="150"/>
  <c r="E44"/>
  <c r="E30"/>
  <c r="E52" i="149"/>
  <c r="E50"/>
  <c r="E40"/>
  <c r="E36"/>
  <c r="E46" i="157"/>
  <c r="E44" i="156"/>
  <c r="E20"/>
  <c r="E19"/>
  <c r="E49" i="155"/>
  <c r="E44"/>
  <c r="E30"/>
  <c r="E43" i="154"/>
  <c r="E32"/>
  <c r="E49" i="153"/>
  <c r="E44"/>
  <c r="E32"/>
  <c r="E30"/>
  <c r="E30" i="152"/>
  <c r="E46" i="151"/>
  <c r="E44"/>
  <c r="E41"/>
  <c r="E30"/>
  <c r="E50" i="150"/>
  <c r="E46" i="149"/>
  <c r="E41"/>
  <c r="E30"/>
  <c r="E42" i="148"/>
  <c r="E44" i="145"/>
  <c r="E36"/>
  <c r="E50" i="146"/>
  <c r="E30" i="145"/>
  <c r="E50" i="144"/>
  <c r="E45"/>
  <c r="E36" i="143"/>
  <c r="E36" i="142"/>
  <c r="E42" i="139"/>
  <c r="E52" i="137"/>
  <c r="E50"/>
  <c r="E40"/>
  <c r="E36"/>
  <c r="E40" i="136"/>
  <c r="E40" i="135"/>
  <c r="E45" i="133"/>
  <c r="E39"/>
  <c r="E32"/>
  <c r="E30"/>
  <c r="E46" i="130"/>
  <c r="E43"/>
  <c r="E36"/>
  <c r="E44" i="129"/>
  <c r="E36"/>
  <c r="E26"/>
  <c r="E50" i="127"/>
  <c r="E46"/>
  <c r="E42"/>
  <c r="E50" i="145"/>
  <c r="E32"/>
  <c r="E52" i="144"/>
  <c r="E44"/>
  <c r="E39"/>
  <c r="E36"/>
  <c r="E32"/>
  <c r="E30"/>
  <c r="E24"/>
  <c r="E42" i="142"/>
  <c r="E36" i="141"/>
  <c r="E53" s="1"/>
  <c r="F125" i="189" s="1"/>
  <c r="E32" i="137"/>
  <c r="E30"/>
  <c r="E52" i="135"/>
  <c r="E32"/>
  <c r="E30"/>
  <c r="E50" i="133"/>
  <c r="E48"/>
  <c r="E36"/>
  <c r="E32" i="132"/>
  <c r="E52" i="130"/>
  <c r="E50"/>
  <c r="E32"/>
  <c r="E30"/>
  <c r="E50" i="129"/>
  <c r="E48"/>
  <c r="E43"/>
  <c r="E39"/>
  <c r="E32"/>
  <c r="E30"/>
  <c r="E36" i="128"/>
  <c r="E45" i="127"/>
  <c r="E41"/>
  <c r="E30"/>
  <c r="E49" i="125"/>
  <c r="E36"/>
  <c r="E52" i="124"/>
  <c r="E50"/>
  <c r="E30"/>
  <c r="E52" i="123"/>
  <c r="E50"/>
  <c r="E36"/>
  <c r="E52" i="122"/>
  <c r="E50"/>
  <c r="E32"/>
  <c r="E30"/>
  <c r="E52" i="121"/>
  <c r="E36"/>
  <c r="E40" i="120"/>
  <c r="E40" i="119"/>
  <c r="F303" i="189" s="1"/>
  <c r="Q303" s="1"/>
  <c r="E38" i="127"/>
  <c r="E30" i="125"/>
  <c r="E46" i="124"/>
  <c r="E40"/>
  <c r="E36"/>
  <c r="E46" i="123"/>
  <c r="E32"/>
  <c r="E30"/>
  <c r="E46" i="122"/>
  <c r="E42"/>
  <c r="E36"/>
  <c r="E30" i="121"/>
  <c r="E52" i="120"/>
  <c r="E30"/>
  <c r="E30" i="119"/>
  <c r="F293" i="189" s="1"/>
  <c r="Q293" s="1"/>
  <c r="E52" i="119"/>
  <c r="F315" i="189" s="1"/>
  <c r="Q315" s="1"/>
  <c r="L49" i="21"/>
  <c r="L51"/>
  <c r="D49"/>
  <c r="F49"/>
  <c r="H49"/>
  <c r="J49"/>
  <c r="C50"/>
  <c r="E50"/>
  <c r="G50"/>
  <c r="I50"/>
  <c r="K50"/>
  <c r="D51"/>
  <c r="F51"/>
  <c r="H51"/>
  <c r="J51"/>
  <c r="B18" i="3"/>
  <c r="B19" s="1"/>
  <c r="O16" i="33"/>
  <c r="P16" s="1"/>
  <c r="Q16" s="1"/>
  <c r="R16" s="1"/>
  <c r="S16" s="1"/>
  <c r="T16" s="1"/>
  <c r="U16" s="1"/>
  <c r="V16" s="1"/>
  <c r="W16" s="1"/>
  <c r="X16" s="1"/>
  <c r="E16" i="111"/>
  <c r="E16" i="119"/>
  <c r="B17" i="13"/>
  <c r="O15" i="17"/>
  <c r="P15" s="1"/>
  <c r="Q15" s="1"/>
  <c r="R15" s="1"/>
  <c r="S15" s="1"/>
  <c r="T15" s="1"/>
  <c r="U15" s="1"/>
  <c r="V15" s="1"/>
  <c r="W15" s="1"/>
  <c r="X15" s="1"/>
  <c r="D16" i="21"/>
  <c r="C64" i="15"/>
  <c r="D64" s="1"/>
  <c r="E64" s="1"/>
  <c r="F64" s="1"/>
  <c r="G64" s="1"/>
  <c r="H64" s="1"/>
  <c r="I64" s="1"/>
  <c r="J64" s="1"/>
  <c r="K64" s="1"/>
  <c r="L64" s="1"/>
  <c r="O36"/>
  <c r="P36" s="1"/>
  <c r="Q36" s="1"/>
  <c r="R36" s="1"/>
  <c r="S36" s="1"/>
  <c r="T36" s="1"/>
  <c r="U36" s="1"/>
  <c r="V36" s="1"/>
  <c r="W36" s="1"/>
  <c r="X36" s="1"/>
  <c r="C54" i="162"/>
  <c r="D147" i="189" s="1"/>
  <c r="C54" i="165"/>
  <c r="D150" i="189" s="1"/>
  <c r="C54" i="164"/>
  <c r="D149" i="189" s="1"/>
  <c r="C54" i="163"/>
  <c r="D148" i="189" s="1"/>
  <c r="I17" i="163"/>
  <c r="L17"/>
  <c r="J17"/>
  <c r="K17"/>
  <c r="L17" i="162"/>
  <c r="J17"/>
  <c r="H17"/>
  <c r="H17" i="161"/>
  <c r="K17" i="162"/>
  <c r="I17"/>
  <c r="D146" i="189"/>
  <c r="I17" i="161"/>
  <c r="L17"/>
  <c r="J17"/>
  <c r="K17"/>
  <c r="D36" i="15"/>
  <c r="E36" s="1"/>
  <c r="F36" s="1"/>
  <c r="G36" s="1"/>
  <c r="H36" s="1"/>
  <c r="I36" s="1"/>
  <c r="J36" s="1"/>
  <c r="K36" s="1"/>
  <c r="L36" s="1"/>
  <c r="C42" i="14"/>
  <c r="D42" s="1"/>
  <c r="E42" s="1"/>
  <c r="F42" s="1"/>
  <c r="G42" s="1"/>
  <c r="H42" s="1"/>
  <c r="I42" s="1"/>
  <c r="J42" s="1"/>
  <c r="K42" s="1"/>
  <c r="L42" s="1"/>
  <c r="L17" i="160"/>
  <c r="L17" i="159"/>
  <c r="M356" i="189" s="1"/>
  <c r="X356" s="1"/>
  <c r="J17" i="160"/>
  <c r="J17" i="159"/>
  <c r="K356" i="189" s="1"/>
  <c r="V356" s="1"/>
  <c r="H17" i="160"/>
  <c r="H17" i="159"/>
  <c r="I356" i="189" s="1"/>
  <c r="T356" s="1"/>
  <c r="I17" i="160"/>
  <c r="I17" i="159"/>
  <c r="J356" i="189" s="1"/>
  <c r="U356" s="1"/>
  <c r="K17" i="160"/>
  <c r="K17" i="159"/>
  <c r="L356" i="189" s="1"/>
  <c r="W356" s="1"/>
  <c r="M18" i="158"/>
  <c r="M19"/>
  <c r="M20"/>
  <c r="M21"/>
  <c r="M22"/>
  <c r="M23"/>
  <c r="M24"/>
  <c r="M25"/>
  <c r="M26"/>
  <c r="M27"/>
  <c r="M28"/>
  <c r="M29"/>
  <c r="M30"/>
  <c r="M32"/>
  <c r="M33"/>
  <c r="M34"/>
  <c r="M35"/>
  <c r="M36"/>
  <c r="M37"/>
  <c r="M38"/>
  <c r="M39"/>
  <c r="M40"/>
  <c r="M41"/>
  <c r="M42"/>
  <c r="M43"/>
  <c r="M45"/>
  <c r="M46"/>
  <c r="M48"/>
  <c r="M49"/>
  <c r="M50"/>
  <c r="M52"/>
  <c r="M53"/>
  <c r="K18"/>
  <c r="K19"/>
  <c r="K20"/>
  <c r="K21"/>
  <c r="K22"/>
  <c r="K23"/>
  <c r="K24"/>
  <c r="K25"/>
  <c r="K26"/>
  <c r="K27"/>
  <c r="K28"/>
  <c r="K29"/>
  <c r="K30"/>
  <c r="K32"/>
  <c r="K33"/>
  <c r="K34"/>
  <c r="K35"/>
  <c r="K36"/>
  <c r="K37"/>
  <c r="K38"/>
  <c r="K39"/>
  <c r="K40"/>
  <c r="K41"/>
  <c r="K42"/>
  <c r="K43"/>
  <c r="K45"/>
  <c r="K46"/>
  <c r="K48"/>
  <c r="K49"/>
  <c r="K50"/>
  <c r="K52"/>
  <c r="K53"/>
  <c r="I18"/>
  <c r="I19"/>
  <c r="I20"/>
  <c r="I21"/>
  <c r="I22"/>
  <c r="I23"/>
  <c r="I24"/>
  <c r="I25"/>
  <c r="I26"/>
  <c r="I27"/>
  <c r="I28"/>
  <c r="I29"/>
  <c r="I30"/>
  <c r="I32"/>
  <c r="I33"/>
  <c r="I34"/>
  <c r="I35"/>
  <c r="I36"/>
  <c r="I37"/>
  <c r="I38"/>
  <c r="I39"/>
  <c r="I40"/>
  <c r="I41"/>
  <c r="I42"/>
  <c r="I43"/>
  <c r="I45"/>
  <c r="I46"/>
  <c r="I48"/>
  <c r="I49"/>
  <c r="I50"/>
  <c r="I52"/>
  <c r="I53"/>
  <c r="G18"/>
  <c r="G19"/>
  <c r="G20"/>
  <c r="G21"/>
  <c r="G22"/>
  <c r="G23"/>
  <c r="G24"/>
  <c r="G25"/>
  <c r="G26"/>
  <c r="G27"/>
  <c r="G28"/>
  <c r="G29"/>
  <c r="G30"/>
  <c r="G32"/>
  <c r="G33"/>
  <c r="G34"/>
  <c r="G35"/>
  <c r="G36"/>
  <c r="G37"/>
  <c r="G38"/>
  <c r="G39"/>
  <c r="G40"/>
  <c r="G41"/>
  <c r="G42"/>
  <c r="G43"/>
  <c r="G45"/>
  <c r="G46"/>
  <c r="G48"/>
  <c r="G49"/>
  <c r="G50"/>
  <c r="G52"/>
  <c r="G53"/>
  <c r="E18"/>
  <c r="E19"/>
  <c r="E20"/>
  <c r="E21"/>
  <c r="E22"/>
  <c r="E23"/>
  <c r="E24"/>
  <c r="E25"/>
  <c r="E26"/>
  <c r="E27"/>
  <c r="E28"/>
  <c r="E29"/>
  <c r="E30"/>
  <c r="E32"/>
  <c r="E33"/>
  <c r="E34"/>
  <c r="E35"/>
  <c r="E36"/>
  <c r="E37"/>
  <c r="E38"/>
  <c r="E39"/>
  <c r="E40"/>
  <c r="E41"/>
  <c r="E42"/>
  <c r="E43"/>
  <c r="E45"/>
  <c r="E46"/>
  <c r="E48"/>
  <c r="E49"/>
  <c r="E50"/>
  <c r="E52"/>
  <c r="E53"/>
  <c r="D18"/>
  <c r="D19"/>
  <c r="D20"/>
  <c r="D21"/>
  <c r="D22"/>
  <c r="D23"/>
  <c r="D24"/>
  <c r="D25"/>
  <c r="D26"/>
  <c r="D27"/>
  <c r="D28"/>
  <c r="D29"/>
  <c r="D30"/>
  <c r="D32"/>
  <c r="D33"/>
  <c r="D34"/>
  <c r="D35"/>
  <c r="D36"/>
  <c r="D37"/>
  <c r="D38"/>
  <c r="D39"/>
  <c r="D40"/>
  <c r="D41"/>
  <c r="D42"/>
  <c r="D43"/>
  <c r="D45"/>
  <c r="D46"/>
  <c r="D48"/>
  <c r="D49"/>
  <c r="D50"/>
  <c r="D52"/>
  <c r="D53"/>
  <c r="J18"/>
  <c r="J19"/>
  <c r="J20"/>
  <c r="J21"/>
  <c r="J22"/>
  <c r="J23"/>
  <c r="J24"/>
  <c r="J25"/>
  <c r="J26"/>
  <c r="J27"/>
  <c r="J28"/>
  <c r="J29"/>
  <c r="J30"/>
  <c r="J32"/>
  <c r="J33"/>
  <c r="J34"/>
  <c r="J35"/>
  <c r="J36"/>
  <c r="J37"/>
  <c r="J38"/>
  <c r="J39"/>
  <c r="J40"/>
  <c r="J41"/>
  <c r="J42"/>
  <c r="J43"/>
  <c r="J45"/>
  <c r="J46"/>
  <c r="J48"/>
  <c r="J49"/>
  <c r="J50"/>
  <c r="J52"/>
  <c r="J53"/>
  <c r="H18"/>
  <c r="H19"/>
  <c r="H20"/>
  <c r="H21"/>
  <c r="H22"/>
  <c r="H23"/>
  <c r="H24"/>
  <c r="H25"/>
  <c r="H26"/>
  <c r="H27"/>
  <c r="H28"/>
  <c r="H29"/>
  <c r="H30"/>
  <c r="H32"/>
  <c r="H33"/>
  <c r="H34"/>
  <c r="H35"/>
  <c r="H36"/>
  <c r="H37"/>
  <c r="H38"/>
  <c r="H39"/>
  <c r="H40"/>
  <c r="H41"/>
  <c r="H42"/>
  <c r="H43"/>
  <c r="H45"/>
  <c r="H46"/>
  <c r="H48"/>
  <c r="H49"/>
  <c r="H50"/>
  <c r="H52"/>
  <c r="H53"/>
  <c r="F18"/>
  <c r="F19"/>
  <c r="F20"/>
  <c r="F21"/>
  <c r="F22"/>
  <c r="F23"/>
  <c r="F24"/>
  <c r="F25"/>
  <c r="F26"/>
  <c r="F27"/>
  <c r="F28"/>
  <c r="F29"/>
  <c r="F30"/>
  <c r="F32"/>
  <c r="F33"/>
  <c r="F34"/>
  <c r="F35"/>
  <c r="F36"/>
  <c r="F37"/>
  <c r="F38"/>
  <c r="F39"/>
  <c r="F40"/>
  <c r="F41"/>
  <c r="F42"/>
  <c r="F43"/>
  <c r="F45"/>
  <c r="F46"/>
  <c r="F48"/>
  <c r="F49"/>
  <c r="F50"/>
  <c r="F52"/>
  <c r="F53"/>
  <c r="L18"/>
  <c r="L19"/>
  <c r="L20"/>
  <c r="L21"/>
  <c r="L22"/>
  <c r="L23"/>
  <c r="L24"/>
  <c r="L25"/>
  <c r="L26"/>
  <c r="L27"/>
  <c r="L28"/>
  <c r="L29"/>
  <c r="L30"/>
  <c r="L32"/>
  <c r="L33"/>
  <c r="L34"/>
  <c r="L35"/>
  <c r="L36"/>
  <c r="L37"/>
  <c r="L38"/>
  <c r="L39"/>
  <c r="L40"/>
  <c r="L41"/>
  <c r="L42"/>
  <c r="L43"/>
  <c r="L45"/>
  <c r="L46"/>
  <c r="L48"/>
  <c r="L49"/>
  <c r="L50"/>
  <c r="L52"/>
  <c r="L53"/>
  <c r="D17"/>
  <c r="C31" i="157"/>
  <c r="J17" i="158"/>
  <c r="I31" i="157"/>
  <c r="I34"/>
  <c r="H17" i="158"/>
  <c r="G34" i="157"/>
  <c r="F17" i="158"/>
  <c r="E31" i="157"/>
  <c r="L17" i="158"/>
  <c r="K34" i="157"/>
  <c r="L28"/>
  <c r="M17" i="158"/>
  <c r="K17"/>
  <c r="H34" i="157"/>
  <c r="I17" i="158"/>
  <c r="H31" i="157"/>
  <c r="G17" i="158"/>
  <c r="F31" i="157"/>
  <c r="E17" i="158"/>
  <c r="D31" i="157"/>
  <c r="C48"/>
  <c r="C34"/>
  <c r="C26"/>
  <c r="C20"/>
  <c r="C51"/>
  <c r="C47"/>
  <c r="C41"/>
  <c r="C37"/>
  <c r="C35"/>
  <c r="C27"/>
  <c r="C23"/>
  <c r="C51" i="156"/>
  <c r="C34"/>
  <c r="C20"/>
  <c r="I48" i="157"/>
  <c r="I46"/>
  <c r="I26"/>
  <c r="I41"/>
  <c r="I33"/>
  <c r="I27"/>
  <c r="I21"/>
  <c r="I19"/>
  <c r="I48" i="156"/>
  <c r="G48" i="157"/>
  <c r="G46"/>
  <c r="G26"/>
  <c r="G20"/>
  <c r="G51"/>
  <c r="G41"/>
  <c r="G37"/>
  <c r="G33"/>
  <c r="G27"/>
  <c r="G23"/>
  <c r="G19"/>
  <c r="G51" i="156"/>
  <c r="G20"/>
  <c r="G19"/>
  <c r="E48" i="157"/>
  <c r="E34"/>
  <c r="E26"/>
  <c r="E51"/>
  <c r="E41"/>
  <c r="E37"/>
  <c r="E35"/>
  <c r="E33"/>
  <c r="E27"/>
  <c r="E23"/>
  <c r="E51" i="156"/>
  <c r="E34"/>
  <c r="K48" i="157"/>
  <c r="K46"/>
  <c r="K41"/>
  <c r="K33"/>
  <c r="K31"/>
  <c r="K27"/>
  <c r="K21"/>
  <c r="K19"/>
  <c r="L45"/>
  <c r="L33"/>
  <c r="L31"/>
  <c r="L27"/>
  <c r="L23"/>
  <c r="L21"/>
  <c r="L19"/>
  <c r="L48"/>
  <c r="L46"/>
  <c r="L34"/>
  <c r="J41"/>
  <c r="J33"/>
  <c r="J31"/>
  <c r="J27"/>
  <c r="J21"/>
  <c r="J19"/>
  <c r="J48" i="156"/>
  <c r="J48" i="157"/>
  <c r="J46"/>
  <c r="J26"/>
  <c r="J31" i="156"/>
  <c r="H51" i="157"/>
  <c r="H41"/>
  <c r="H33"/>
  <c r="H27"/>
  <c r="H23"/>
  <c r="H21"/>
  <c r="H19"/>
  <c r="H51" i="156"/>
  <c r="H48"/>
  <c r="H48" i="157"/>
  <c r="H46"/>
  <c r="H26"/>
  <c r="F51"/>
  <c r="F41"/>
  <c r="F37"/>
  <c r="F33"/>
  <c r="F27"/>
  <c r="F23"/>
  <c r="F19"/>
  <c r="F51" i="156"/>
  <c r="F34"/>
  <c r="F20"/>
  <c r="F19"/>
  <c r="F48" i="157"/>
  <c r="F46"/>
  <c r="F34"/>
  <c r="F26"/>
  <c r="F20"/>
  <c r="D51"/>
  <c r="D41"/>
  <c r="D37"/>
  <c r="D35"/>
  <c r="D33"/>
  <c r="D27"/>
  <c r="D23"/>
  <c r="D51" i="156"/>
  <c r="D34"/>
  <c r="D20"/>
  <c r="D48" i="157"/>
  <c r="D34"/>
  <c r="D26"/>
  <c r="D20"/>
  <c r="L51" i="156"/>
  <c r="L47"/>
  <c r="L45"/>
  <c r="L41"/>
  <c r="L39"/>
  <c r="L33"/>
  <c r="L31"/>
  <c r="L29"/>
  <c r="L27"/>
  <c r="L25"/>
  <c r="L23"/>
  <c r="L21"/>
  <c r="L19"/>
  <c r="L51" i="155"/>
  <c r="L39"/>
  <c r="L48" i="156"/>
  <c r="L46"/>
  <c r="L34"/>
  <c r="L28"/>
  <c r="L26"/>
  <c r="L25" i="155"/>
  <c r="J47" i="156"/>
  <c r="J45"/>
  <c r="J41"/>
  <c r="J39"/>
  <c r="J33"/>
  <c r="J29"/>
  <c r="J27"/>
  <c r="J23"/>
  <c r="J21"/>
  <c r="J19"/>
  <c r="J46"/>
  <c r="J26"/>
  <c r="J20"/>
  <c r="J45" i="155"/>
  <c r="H47" i="156"/>
  <c r="H45"/>
  <c r="H41"/>
  <c r="H39"/>
  <c r="H33"/>
  <c r="H29"/>
  <c r="H27"/>
  <c r="H23"/>
  <c r="H21"/>
  <c r="H19"/>
  <c r="H19" i="155"/>
  <c r="H50" i="156"/>
  <c r="H46"/>
  <c r="H26"/>
  <c r="H20"/>
  <c r="H45" i="155"/>
  <c r="F47" i="156"/>
  <c r="F45"/>
  <c r="F41"/>
  <c r="F39"/>
  <c r="F37"/>
  <c r="F33"/>
  <c r="F31"/>
  <c r="F29"/>
  <c r="F27"/>
  <c r="F23"/>
  <c r="F21"/>
  <c r="F31" i="155"/>
  <c r="F50" i="156"/>
  <c r="F48"/>
  <c r="F46"/>
  <c r="F26"/>
  <c r="D47"/>
  <c r="D45"/>
  <c r="D41"/>
  <c r="D39"/>
  <c r="D37"/>
  <c r="D35"/>
  <c r="D33"/>
  <c r="D31"/>
  <c r="D29"/>
  <c r="D27"/>
  <c r="D25"/>
  <c r="D23"/>
  <c r="D21"/>
  <c r="D31" i="155"/>
  <c r="D50" i="156"/>
  <c r="D48"/>
  <c r="D46"/>
  <c r="D26"/>
  <c r="D24"/>
  <c r="C50"/>
  <c r="C48"/>
  <c r="C46"/>
  <c r="C26"/>
  <c r="C24"/>
  <c r="C47"/>
  <c r="C45"/>
  <c r="C41"/>
  <c r="C37"/>
  <c r="C35"/>
  <c r="C33"/>
  <c r="C31"/>
  <c r="C29"/>
  <c r="C27"/>
  <c r="C25"/>
  <c r="C23"/>
  <c r="C21"/>
  <c r="C31" i="155"/>
  <c r="I50" i="156"/>
  <c r="I46"/>
  <c r="I26"/>
  <c r="I20"/>
  <c r="I50" i="155"/>
  <c r="I45"/>
  <c r="I47" i="156"/>
  <c r="I45"/>
  <c r="I41"/>
  <c r="I39"/>
  <c r="I33"/>
  <c r="I29"/>
  <c r="I27"/>
  <c r="I23"/>
  <c r="I21"/>
  <c r="I19"/>
  <c r="I19" i="155"/>
  <c r="G50" i="156"/>
  <c r="G48"/>
  <c r="G46"/>
  <c r="G26"/>
  <c r="G47"/>
  <c r="G45"/>
  <c r="G41"/>
  <c r="G39"/>
  <c r="G37"/>
  <c r="G33"/>
  <c r="G31"/>
  <c r="G29"/>
  <c r="G27"/>
  <c r="G23"/>
  <c r="G21"/>
  <c r="G31" i="155"/>
  <c r="E50" i="156"/>
  <c r="E48"/>
  <c r="E46"/>
  <c r="E26"/>
  <c r="E47"/>
  <c r="E45"/>
  <c r="E41"/>
  <c r="E39"/>
  <c r="E37"/>
  <c r="E35"/>
  <c r="E33"/>
  <c r="E31"/>
  <c r="E29"/>
  <c r="E27"/>
  <c r="E25"/>
  <c r="E23"/>
  <c r="E21"/>
  <c r="E31" i="155"/>
  <c r="K48" i="156"/>
  <c r="K46"/>
  <c r="K26"/>
  <c r="K20"/>
  <c r="K47"/>
  <c r="K45"/>
  <c r="K41"/>
  <c r="K33"/>
  <c r="K31"/>
  <c r="K29"/>
  <c r="K27"/>
  <c r="K23"/>
  <c r="K21"/>
  <c r="K19"/>
  <c r="C50" i="155"/>
  <c r="C48"/>
  <c r="C46"/>
  <c r="C38"/>
  <c r="C26"/>
  <c r="C24"/>
  <c r="C47"/>
  <c r="C45"/>
  <c r="C41"/>
  <c r="C37"/>
  <c r="C35"/>
  <c r="C33"/>
  <c r="C29"/>
  <c r="C27"/>
  <c r="C25"/>
  <c r="C23"/>
  <c r="C21"/>
  <c r="I46"/>
  <c r="I26"/>
  <c r="I20"/>
  <c r="I47"/>
  <c r="I41"/>
  <c r="I39"/>
  <c r="I33"/>
  <c r="I29"/>
  <c r="I27"/>
  <c r="I23"/>
  <c r="I21"/>
  <c r="G50"/>
  <c r="G48"/>
  <c r="G46"/>
  <c r="G26"/>
  <c r="G47"/>
  <c r="G45"/>
  <c r="G41"/>
  <c r="G39"/>
  <c r="G37"/>
  <c r="G33"/>
  <c r="G29"/>
  <c r="G27"/>
  <c r="G23"/>
  <c r="G21"/>
  <c r="E50"/>
  <c r="E48"/>
  <c r="E46"/>
  <c r="E26"/>
  <c r="E47"/>
  <c r="E45"/>
  <c r="E41"/>
  <c r="E39"/>
  <c r="E37"/>
  <c r="E35"/>
  <c r="E33"/>
  <c r="E29"/>
  <c r="E27"/>
  <c r="E25"/>
  <c r="E23"/>
  <c r="E21"/>
  <c r="K48"/>
  <c r="K46"/>
  <c r="K26"/>
  <c r="K20"/>
  <c r="K51"/>
  <c r="K47"/>
  <c r="K45"/>
  <c r="K41"/>
  <c r="K39"/>
  <c r="K33"/>
  <c r="K31"/>
  <c r="K29"/>
  <c r="K27"/>
  <c r="K23"/>
  <c r="K21"/>
  <c r="K19"/>
  <c r="L47"/>
  <c r="L45"/>
  <c r="L41"/>
  <c r="L33"/>
  <c r="L31"/>
  <c r="L29"/>
  <c r="L27"/>
  <c r="L23"/>
  <c r="L21"/>
  <c r="L19"/>
  <c r="L48"/>
  <c r="L46"/>
  <c r="L34"/>
  <c r="L28"/>
  <c r="L26"/>
  <c r="J51"/>
  <c r="J47"/>
  <c r="J41"/>
  <c r="J39"/>
  <c r="J33"/>
  <c r="J29"/>
  <c r="J27"/>
  <c r="J23"/>
  <c r="J21"/>
  <c r="J19"/>
  <c r="J46"/>
  <c r="J26"/>
  <c r="J20"/>
  <c r="H47"/>
  <c r="H41"/>
  <c r="H39"/>
  <c r="H33"/>
  <c r="H29"/>
  <c r="H27"/>
  <c r="H23"/>
  <c r="H21"/>
  <c r="H50"/>
  <c r="H46"/>
  <c r="H26"/>
  <c r="H20"/>
  <c r="F47"/>
  <c r="F45"/>
  <c r="F41"/>
  <c r="F39"/>
  <c r="F37"/>
  <c r="F33"/>
  <c r="F29"/>
  <c r="F27"/>
  <c r="F25"/>
  <c r="F23"/>
  <c r="F21"/>
  <c r="F50"/>
  <c r="F48"/>
  <c r="F46"/>
  <c r="F26"/>
  <c r="D47"/>
  <c r="D45"/>
  <c r="D41"/>
  <c r="D39"/>
  <c r="D37"/>
  <c r="D35"/>
  <c r="D33"/>
  <c r="D29"/>
  <c r="D27"/>
  <c r="D25"/>
  <c r="D23"/>
  <c r="D21"/>
  <c r="D50"/>
  <c r="D48"/>
  <c r="D46"/>
  <c r="D26"/>
  <c r="D24"/>
  <c r="C50" i="154"/>
  <c r="C48"/>
  <c r="C46"/>
  <c r="C38"/>
  <c r="C26"/>
  <c r="C24"/>
  <c r="C51"/>
  <c r="C47"/>
  <c r="C45"/>
  <c r="C41"/>
  <c r="C37"/>
  <c r="C35"/>
  <c r="C33"/>
  <c r="C31"/>
  <c r="C29"/>
  <c r="C27"/>
  <c r="C25"/>
  <c r="C23"/>
  <c r="C21"/>
  <c r="I50"/>
  <c r="I48"/>
  <c r="I46"/>
  <c r="I26"/>
  <c r="I20"/>
  <c r="I47"/>
  <c r="I45"/>
  <c r="I41"/>
  <c r="I39"/>
  <c r="I33"/>
  <c r="I31"/>
  <c r="I29"/>
  <c r="I27"/>
  <c r="I25"/>
  <c r="I23"/>
  <c r="I21"/>
  <c r="G50"/>
  <c r="G48"/>
  <c r="G46"/>
  <c r="G26"/>
  <c r="G47"/>
  <c r="G45"/>
  <c r="G41"/>
  <c r="G39"/>
  <c r="G37"/>
  <c r="G33"/>
  <c r="G31"/>
  <c r="G29"/>
  <c r="G27"/>
  <c r="G25"/>
  <c r="G23"/>
  <c r="G21"/>
  <c r="E50"/>
  <c r="E48"/>
  <c r="E46"/>
  <c r="E26"/>
  <c r="E47"/>
  <c r="E45"/>
  <c r="E41"/>
  <c r="E39"/>
  <c r="E37"/>
  <c r="E35"/>
  <c r="E33"/>
  <c r="E31"/>
  <c r="E29"/>
  <c r="E27"/>
  <c r="E25"/>
  <c r="E23"/>
  <c r="E21"/>
  <c r="K48"/>
  <c r="K46"/>
  <c r="K34"/>
  <c r="K26"/>
  <c r="K20"/>
  <c r="K51"/>
  <c r="K47"/>
  <c r="K45"/>
  <c r="K41"/>
  <c r="K39"/>
  <c r="K33"/>
  <c r="K31"/>
  <c r="K29"/>
  <c r="K27"/>
  <c r="K25"/>
  <c r="K23"/>
  <c r="K21"/>
  <c r="K19"/>
  <c r="L51"/>
  <c r="L47"/>
  <c r="L45"/>
  <c r="L41"/>
  <c r="L33"/>
  <c r="L31"/>
  <c r="L29"/>
  <c r="L27"/>
  <c r="L25"/>
  <c r="L23"/>
  <c r="L21"/>
  <c r="L19"/>
  <c r="L48"/>
  <c r="L46"/>
  <c r="L34"/>
  <c r="L28"/>
  <c r="L26"/>
  <c r="J51"/>
  <c r="J47"/>
  <c r="J45"/>
  <c r="J41"/>
  <c r="J39"/>
  <c r="J33"/>
  <c r="J31"/>
  <c r="J29"/>
  <c r="J27"/>
  <c r="J25"/>
  <c r="J23"/>
  <c r="J21"/>
  <c r="J19"/>
  <c r="J48"/>
  <c r="J46"/>
  <c r="J26"/>
  <c r="J20"/>
  <c r="H47"/>
  <c r="H45"/>
  <c r="H41"/>
  <c r="H39"/>
  <c r="H33"/>
  <c r="H31"/>
  <c r="H29"/>
  <c r="H27"/>
  <c r="H25"/>
  <c r="H23"/>
  <c r="H21"/>
  <c r="H50"/>
  <c r="H46"/>
  <c r="H26"/>
  <c r="H20"/>
  <c r="F47"/>
  <c r="F45"/>
  <c r="F41"/>
  <c r="F39"/>
  <c r="F37"/>
  <c r="F33"/>
  <c r="F31"/>
  <c r="F29"/>
  <c r="F27"/>
  <c r="F25"/>
  <c r="F23"/>
  <c r="F21"/>
  <c r="F50"/>
  <c r="F48"/>
  <c r="F46"/>
  <c r="F26"/>
  <c r="D47"/>
  <c r="D45"/>
  <c r="D41"/>
  <c r="D39"/>
  <c r="D37"/>
  <c r="D35"/>
  <c r="D33"/>
  <c r="D31"/>
  <c r="D29"/>
  <c r="D27"/>
  <c r="D25"/>
  <c r="D23"/>
  <c r="D21"/>
  <c r="D50"/>
  <c r="D48"/>
  <c r="D46"/>
  <c r="D26"/>
  <c r="D24"/>
  <c r="G50" i="153"/>
  <c r="G48"/>
  <c r="G46"/>
  <c r="G26"/>
  <c r="G50" i="152"/>
  <c r="G25"/>
  <c r="G47" i="153"/>
  <c r="G45"/>
  <c r="G41"/>
  <c r="G39"/>
  <c r="G37"/>
  <c r="G33"/>
  <c r="G31"/>
  <c r="G29"/>
  <c r="G27"/>
  <c r="G25"/>
  <c r="G23"/>
  <c r="G21"/>
  <c r="E50"/>
  <c r="E48"/>
  <c r="E46"/>
  <c r="E26"/>
  <c r="E50" i="152"/>
  <c r="E25"/>
  <c r="E47" i="153"/>
  <c r="E45"/>
  <c r="E41"/>
  <c r="E39"/>
  <c r="E37"/>
  <c r="E35"/>
  <c r="E33"/>
  <c r="E31"/>
  <c r="E29"/>
  <c r="E27"/>
  <c r="E25"/>
  <c r="E23"/>
  <c r="E21"/>
  <c r="E46" i="152"/>
  <c r="E41"/>
  <c r="L51" i="153"/>
  <c r="L47"/>
  <c r="L45"/>
  <c r="L41"/>
  <c r="L39"/>
  <c r="L33"/>
  <c r="L31"/>
  <c r="L29"/>
  <c r="L27"/>
  <c r="L25"/>
  <c r="L23"/>
  <c r="L21"/>
  <c r="L19"/>
  <c r="L47" i="152"/>
  <c r="L28"/>
  <c r="L48" i="153"/>
  <c r="L46"/>
  <c r="L34"/>
  <c r="L28"/>
  <c r="L26"/>
  <c r="J51"/>
  <c r="J47"/>
  <c r="J45"/>
  <c r="J41"/>
  <c r="J39"/>
  <c r="J33"/>
  <c r="J31"/>
  <c r="J29"/>
  <c r="J27"/>
  <c r="J25"/>
  <c r="J23"/>
  <c r="J21"/>
  <c r="J19"/>
  <c r="J47" i="152"/>
  <c r="J48" i="153"/>
  <c r="J46"/>
  <c r="J26"/>
  <c r="J20"/>
  <c r="H47"/>
  <c r="H45"/>
  <c r="H41"/>
  <c r="H39"/>
  <c r="H33"/>
  <c r="H31"/>
  <c r="H29"/>
  <c r="H27"/>
  <c r="H25"/>
  <c r="H23"/>
  <c r="H21"/>
  <c r="H19"/>
  <c r="H50"/>
  <c r="H46"/>
  <c r="H26"/>
  <c r="H20"/>
  <c r="H50" i="152"/>
  <c r="H25"/>
  <c r="F47" i="153"/>
  <c r="F45"/>
  <c r="F41"/>
  <c r="F39"/>
  <c r="F37"/>
  <c r="F33"/>
  <c r="F31"/>
  <c r="F29"/>
  <c r="F27"/>
  <c r="F25"/>
  <c r="F23"/>
  <c r="F21"/>
  <c r="F50"/>
  <c r="F48"/>
  <c r="F46"/>
  <c r="F26"/>
  <c r="F50" i="152"/>
  <c r="F25"/>
  <c r="D47" i="153"/>
  <c r="D45"/>
  <c r="D41"/>
  <c r="D39"/>
  <c r="D37"/>
  <c r="D35"/>
  <c r="D33"/>
  <c r="D31"/>
  <c r="D29"/>
  <c r="D27"/>
  <c r="D25"/>
  <c r="D23"/>
  <c r="D21"/>
  <c r="D46" i="152"/>
  <c r="D50" i="153"/>
  <c r="D48"/>
  <c r="D46"/>
  <c r="D26"/>
  <c r="D24"/>
  <c r="D50" i="152"/>
  <c r="D25"/>
  <c r="C50" i="153"/>
  <c r="C48"/>
  <c r="C46"/>
  <c r="C38"/>
  <c r="C26"/>
  <c r="C24"/>
  <c r="C50" i="152"/>
  <c r="C25"/>
  <c r="C51" i="153"/>
  <c r="C47"/>
  <c r="C45"/>
  <c r="C41"/>
  <c r="C37"/>
  <c r="C35"/>
  <c r="C33"/>
  <c r="C31"/>
  <c r="C29"/>
  <c r="C27"/>
  <c r="C25"/>
  <c r="C23"/>
  <c r="C21"/>
  <c r="C46" i="152"/>
  <c r="I50" i="153"/>
  <c r="I48"/>
  <c r="I46"/>
  <c r="I26"/>
  <c r="I20"/>
  <c r="I50" i="152"/>
  <c r="I47" i="153"/>
  <c r="I45"/>
  <c r="I41"/>
  <c r="I39"/>
  <c r="I33"/>
  <c r="I31"/>
  <c r="I29"/>
  <c r="I27"/>
  <c r="I25"/>
  <c r="I23"/>
  <c r="I21"/>
  <c r="I19"/>
  <c r="I47" i="152"/>
  <c r="K48" i="153"/>
  <c r="K46"/>
  <c r="K34"/>
  <c r="K26"/>
  <c r="K20"/>
  <c r="K51"/>
  <c r="K47"/>
  <c r="K45"/>
  <c r="K41"/>
  <c r="K39"/>
  <c r="K33"/>
  <c r="K31"/>
  <c r="K29"/>
  <c r="K27"/>
  <c r="K25"/>
  <c r="K23"/>
  <c r="K21"/>
  <c r="K19"/>
  <c r="K47" i="152"/>
  <c r="C48"/>
  <c r="C42"/>
  <c r="C38"/>
  <c r="C34"/>
  <c r="C32"/>
  <c r="C26"/>
  <c r="C24"/>
  <c r="C22"/>
  <c r="C20"/>
  <c r="C18"/>
  <c r="C42" i="151"/>
  <c r="C38"/>
  <c r="C32"/>
  <c r="C24"/>
  <c r="C19"/>
  <c r="C51" i="152"/>
  <c r="C49"/>
  <c r="C47"/>
  <c r="C45"/>
  <c r="C43"/>
  <c r="C41"/>
  <c r="C39"/>
  <c r="C37"/>
  <c r="C35"/>
  <c r="C33"/>
  <c r="C31"/>
  <c r="C29"/>
  <c r="C27"/>
  <c r="C23"/>
  <c r="C21"/>
  <c r="C19"/>
  <c r="C49" i="151"/>
  <c r="C47"/>
  <c r="C45"/>
  <c r="C43"/>
  <c r="C41"/>
  <c r="C39"/>
  <c r="C37"/>
  <c r="C34"/>
  <c r="C33"/>
  <c r="C29"/>
  <c r="C27"/>
  <c r="C22"/>
  <c r="C20"/>
  <c r="I48" i="152"/>
  <c r="I46"/>
  <c r="I42"/>
  <c r="I34"/>
  <c r="I32"/>
  <c r="I26"/>
  <c r="I22"/>
  <c r="I20"/>
  <c r="I18"/>
  <c r="I17"/>
  <c r="I42" i="151"/>
  <c r="I32"/>
  <c r="I19"/>
  <c r="I51" i="152"/>
  <c r="I49"/>
  <c r="I45"/>
  <c r="I43"/>
  <c r="I41"/>
  <c r="I39"/>
  <c r="I33"/>
  <c r="I31"/>
  <c r="I29"/>
  <c r="I27"/>
  <c r="I25"/>
  <c r="I23"/>
  <c r="I21"/>
  <c r="I19"/>
  <c r="I49" i="151"/>
  <c r="I45"/>
  <c r="I43"/>
  <c r="I41"/>
  <c r="I34"/>
  <c r="I29"/>
  <c r="I27"/>
  <c r="I25"/>
  <c r="I22"/>
  <c r="I20"/>
  <c r="I18"/>
  <c r="I17"/>
  <c r="G48" i="152"/>
  <c r="G46"/>
  <c r="G42"/>
  <c r="G34"/>
  <c r="G32"/>
  <c r="G26"/>
  <c r="G22"/>
  <c r="G20"/>
  <c r="G18"/>
  <c r="G42" i="151"/>
  <c r="G32"/>
  <c r="G19"/>
  <c r="G51" i="152"/>
  <c r="G49"/>
  <c r="G47"/>
  <c r="G45"/>
  <c r="G43"/>
  <c r="G41"/>
  <c r="G39"/>
  <c r="G37"/>
  <c r="G33"/>
  <c r="G31"/>
  <c r="G29"/>
  <c r="G27"/>
  <c r="G23"/>
  <c r="G21"/>
  <c r="G19"/>
  <c r="G49" i="151"/>
  <c r="G47"/>
  <c r="G45"/>
  <c r="G43"/>
  <c r="G41"/>
  <c r="G37"/>
  <c r="G34"/>
  <c r="G29"/>
  <c r="G27"/>
  <c r="G22"/>
  <c r="G20"/>
  <c r="G18"/>
  <c r="E48" i="152"/>
  <c r="E42"/>
  <c r="E38"/>
  <c r="E34"/>
  <c r="E32"/>
  <c r="E26"/>
  <c r="E22"/>
  <c r="E20"/>
  <c r="E18"/>
  <c r="E42" i="151"/>
  <c r="E38"/>
  <c r="E32"/>
  <c r="E19"/>
  <c r="E51" i="152"/>
  <c r="E49"/>
  <c r="E47"/>
  <c r="E45"/>
  <c r="E43"/>
  <c r="E39"/>
  <c r="E37"/>
  <c r="E35"/>
  <c r="E33"/>
  <c r="E31"/>
  <c r="E29"/>
  <c r="E27"/>
  <c r="E23"/>
  <c r="E21"/>
  <c r="E19"/>
  <c r="E49" i="151"/>
  <c r="E47"/>
  <c r="E45"/>
  <c r="E43"/>
  <c r="E37"/>
  <c r="E34"/>
  <c r="E29"/>
  <c r="E27"/>
  <c r="E22"/>
  <c r="E20"/>
  <c r="E18"/>
  <c r="K48" i="152"/>
  <c r="K46"/>
  <c r="K44"/>
  <c r="K42"/>
  <c r="K36"/>
  <c r="K34"/>
  <c r="K32"/>
  <c r="K26"/>
  <c r="K22"/>
  <c r="K20"/>
  <c r="K18"/>
  <c r="K17"/>
  <c r="K44" i="151"/>
  <c r="K42"/>
  <c r="K36"/>
  <c r="K32"/>
  <c r="K19"/>
  <c r="K51" i="152"/>
  <c r="K49"/>
  <c r="K45"/>
  <c r="K43"/>
  <c r="K41"/>
  <c r="K39"/>
  <c r="K33"/>
  <c r="K31"/>
  <c r="K29"/>
  <c r="K27"/>
  <c r="K25"/>
  <c r="K23"/>
  <c r="K21"/>
  <c r="K19"/>
  <c r="K49" i="151"/>
  <c r="K45"/>
  <c r="K43"/>
  <c r="K41"/>
  <c r="K34"/>
  <c r="K29"/>
  <c r="K27"/>
  <c r="K25"/>
  <c r="K20"/>
  <c r="K18"/>
  <c r="K17"/>
  <c r="L51" i="152"/>
  <c r="L49"/>
  <c r="L45"/>
  <c r="L43"/>
  <c r="L41"/>
  <c r="L39"/>
  <c r="L33"/>
  <c r="L31"/>
  <c r="L29"/>
  <c r="L27"/>
  <c r="L25"/>
  <c r="L23"/>
  <c r="L21"/>
  <c r="L19"/>
  <c r="L49" i="151"/>
  <c r="L45"/>
  <c r="L43"/>
  <c r="L41"/>
  <c r="L34"/>
  <c r="L29"/>
  <c r="L27"/>
  <c r="L25"/>
  <c r="L20"/>
  <c r="L18"/>
  <c r="L17"/>
  <c r="L48" i="152"/>
  <c r="L46"/>
  <c r="L44"/>
  <c r="L42"/>
  <c r="L36"/>
  <c r="L34"/>
  <c r="L32"/>
  <c r="L26"/>
  <c r="L22"/>
  <c r="L20"/>
  <c r="L18"/>
  <c r="L17"/>
  <c r="L46" i="151"/>
  <c r="L44"/>
  <c r="L42"/>
  <c r="L36"/>
  <c r="L32"/>
  <c r="L19"/>
  <c r="J51" i="152"/>
  <c r="J49"/>
  <c r="J45"/>
  <c r="J43"/>
  <c r="J41"/>
  <c r="J39"/>
  <c r="J33"/>
  <c r="J31"/>
  <c r="J29"/>
  <c r="J27"/>
  <c r="J25"/>
  <c r="J23"/>
  <c r="J21"/>
  <c r="J19"/>
  <c r="J49" i="151"/>
  <c r="J45"/>
  <c r="J43"/>
  <c r="J41"/>
  <c r="J34"/>
  <c r="J29"/>
  <c r="J27"/>
  <c r="J25"/>
  <c r="J20"/>
  <c r="J18"/>
  <c r="J17"/>
  <c r="J48" i="152"/>
  <c r="J46"/>
  <c r="J42"/>
  <c r="J34"/>
  <c r="J32"/>
  <c r="J26"/>
  <c r="J22"/>
  <c r="J20"/>
  <c r="J18"/>
  <c r="J17"/>
  <c r="J42" i="151"/>
  <c r="J32"/>
  <c r="J19"/>
  <c r="H51" i="152"/>
  <c r="H49"/>
  <c r="H47"/>
  <c r="H45"/>
  <c r="H43"/>
  <c r="H41"/>
  <c r="H39"/>
  <c r="H33"/>
  <c r="H31"/>
  <c r="H29"/>
  <c r="H27"/>
  <c r="H23"/>
  <c r="H21"/>
  <c r="H19"/>
  <c r="H49" i="151"/>
  <c r="H47"/>
  <c r="H45"/>
  <c r="H43"/>
  <c r="H41"/>
  <c r="H34"/>
  <c r="H29"/>
  <c r="H27"/>
  <c r="H22"/>
  <c r="H20"/>
  <c r="H18"/>
  <c r="H48" i="152"/>
  <c r="H46"/>
  <c r="H42"/>
  <c r="H34"/>
  <c r="H32"/>
  <c r="H26"/>
  <c r="H22"/>
  <c r="H20"/>
  <c r="H18"/>
  <c r="H42" i="151"/>
  <c r="H32"/>
  <c r="H19"/>
  <c r="F51" i="152"/>
  <c r="F49"/>
  <c r="F47"/>
  <c r="F45"/>
  <c r="F43"/>
  <c r="F41"/>
  <c r="F39"/>
  <c r="F37"/>
  <c r="F33"/>
  <c r="F31"/>
  <c r="F29"/>
  <c r="F27"/>
  <c r="F23"/>
  <c r="F21"/>
  <c r="F19"/>
  <c r="F49" i="151"/>
  <c r="F47"/>
  <c r="F45"/>
  <c r="F43"/>
  <c r="F41"/>
  <c r="F37"/>
  <c r="F34"/>
  <c r="F29"/>
  <c r="F27"/>
  <c r="F22"/>
  <c r="F20"/>
  <c r="F18"/>
  <c r="F48" i="152"/>
  <c r="F46"/>
  <c r="F42"/>
  <c r="F34"/>
  <c r="F32"/>
  <c r="F26"/>
  <c r="F22"/>
  <c r="F20"/>
  <c r="F18"/>
  <c r="F42" i="151"/>
  <c r="F32"/>
  <c r="F19"/>
  <c r="D51" i="152"/>
  <c r="D49"/>
  <c r="D47"/>
  <c r="D45"/>
  <c r="D43"/>
  <c r="D41"/>
  <c r="D39"/>
  <c r="D37"/>
  <c r="D35"/>
  <c r="D33"/>
  <c r="D31"/>
  <c r="D29"/>
  <c r="D27"/>
  <c r="D23"/>
  <c r="D21"/>
  <c r="D19"/>
  <c r="D49" i="151"/>
  <c r="D47"/>
  <c r="D45"/>
  <c r="D43"/>
  <c r="D41"/>
  <c r="D39"/>
  <c r="D37"/>
  <c r="D34"/>
  <c r="D29"/>
  <c r="D27"/>
  <c r="D22"/>
  <c r="D20"/>
  <c r="D18"/>
  <c r="D48" i="152"/>
  <c r="D42"/>
  <c r="D38"/>
  <c r="D34"/>
  <c r="D32"/>
  <c r="D26"/>
  <c r="D24"/>
  <c r="D22"/>
  <c r="D20"/>
  <c r="D18"/>
  <c r="D42" i="151"/>
  <c r="D38"/>
  <c r="D32"/>
  <c r="D24"/>
  <c r="D19"/>
  <c r="L51"/>
  <c r="L39"/>
  <c r="L33"/>
  <c r="L31"/>
  <c r="L23"/>
  <c r="L21"/>
  <c r="L48"/>
  <c r="L26"/>
  <c r="L22"/>
  <c r="J51"/>
  <c r="J39"/>
  <c r="J33"/>
  <c r="J31"/>
  <c r="J23"/>
  <c r="J21"/>
  <c r="J48"/>
  <c r="J46"/>
  <c r="J26"/>
  <c r="J22"/>
  <c r="H51"/>
  <c r="H39"/>
  <c r="H33"/>
  <c r="H31"/>
  <c r="H23"/>
  <c r="H21"/>
  <c r="H48"/>
  <c r="H46"/>
  <c r="H26"/>
  <c r="F51"/>
  <c r="F39"/>
  <c r="F33"/>
  <c r="F31"/>
  <c r="F23"/>
  <c r="F21"/>
  <c r="F48"/>
  <c r="F46"/>
  <c r="F26"/>
  <c r="D51"/>
  <c r="D35"/>
  <c r="D33"/>
  <c r="D31"/>
  <c r="D23"/>
  <c r="D21"/>
  <c r="D48"/>
  <c r="D26"/>
  <c r="C48"/>
  <c r="C26"/>
  <c r="C18"/>
  <c r="C51"/>
  <c r="C35"/>
  <c r="C31"/>
  <c r="C23"/>
  <c r="C21"/>
  <c r="I48"/>
  <c r="I46"/>
  <c r="I26"/>
  <c r="I51"/>
  <c r="I39"/>
  <c r="I33"/>
  <c r="I31"/>
  <c r="I23"/>
  <c r="I21"/>
  <c r="G48"/>
  <c r="G46"/>
  <c r="G26"/>
  <c r="G51"/>
  <c r="G39"/>
  <c r="G33"/>
  <c r="G31"/>
  <c r="G23"/>
  <c r="G21"/>
  <c r="E48"/>
  <c r="E26"/>
  <c r="E51"/>
  <c r="E39"/>
  <c r="E35"/>
  <c r="E33"/>
  <c r="E31"/>
  <c r="E23"/>
  <c r="E21"/>
  <c r="K48"/>
  <c r="K46"/>
  <c r="K26"/>
  <c r="K22"/>
  <c r="K51"/>
  <c r="K39"/>
  <c r="K33"/>
  <c r="K31"/>
  <c r="K23"/>
  <c r="K21"/>
  <c r="C48" i="150"/>
  <c r="C42"/>
  <c r="C38"/>
  <c r="C34"/>
  <c r="C32"/>
  <c r="C26"/>
  <c r="C24"/>
  <c r="C22"/>
  <c r="C20"/>
  <c r="C18"/>
  <c r="C48" i="149"/>
  <c r="C42"/>
  <c r="C38"/>
  <c r="C34"/>
  <c r="C32"/>
  <c r="C26"/>
  <c r="C24"/>
  <c r="C51" i="150"/>
  <c r="C49"/>
  <c r="C47"/>
  <c r="C45"/>
  <c r="C43"/>
  <c r="C41"/>
  <c r="C39"/>
  <c r="C37"/>
  <c r="C35"/>
  <c r="C33"/>
  <c r="C31"/>
  <c r="C29"/>
  <c r="C27"/>
  <c r="C23"/>
  <c r="C21"/>
  <c r="C19"/>
  <c r="C51" i="149"/>
  <c r="C49"/>
  <c r="C47"/>
  <c r="C45"/>
  <c r="C43"/>
  <c r="C41"/>
  <c r="C39"/>
  <c r="C37"/>
  <c r="C35"/>
  <c r="C33"/>
  <c r="C31"/>
  <c r="C29"/>
  <c r="C27"/>
  <c r="C22"/>
  <c r="C20"/>
  <c r="C18"/>
  <c r="C19"/>
  <c r="I48" i="150"/>
  <c r="I46"/>
  <c r="I42"/>
  <c r="I34"/>
  <c r="I32"/>
  <c r="I26"/>
  <c r="I22"/>
  <c r="I20"/>
  <c r="I18"/>
  <c r="I17"/>
  <c r="I48" i="149"/>
  <c r="I46"/>
  <c r="I42"/>
  <c r="I34"/>
  <c r="I32"/>
  <c r="I26"/>
  <c r="I21"/>
  <c r="I19"/>
  <c r="I51" i="150"/>
  <c r="I49"/>
  <c r="I45"/>
  <c r="I43"/>
  <c r="I41"/>
  <c r="I39"/>
  <c r="I33"/>
  <c r="I31"/>
  <c r="I29"/>
  <c r="I27"/>
  <c r="I25"/>
  <c r="I23"/>
  <c r="I21"/>
  <c r="I19"/>
  <c r="I51" i="149"/>
  <c r="I49"/>
  <c r="I45"/>
  <c r="I43"/>
  <c r="I41"/>
  <c r="I39"/>
  <c r="I33"/>
  <c r="I31"/>
  <c r="I29"/>
  <c r="I27"/>
  <c r="I25"/>
  <c r="I23"/>
  <c r="I22"/>
  <c r="I20"/>
  <c r="I18"/>
  <c r="I17"/>
  <c r="G48" i="150"/>
  <c r="G46"/>
  <c r="G42"/>
  <c r="G34"/>
  <c r="G32"/>
  <c r="G26"/>
  <c r="G22"/>
  <c r="G20"/>
  <c r="G18"/>
  <c r="G48" i="149"/>
  <c r="G46"/>
  <c r="G42"/>
  <c r="G34"/>
  <c r="G32"/>
  <c r="G26"/>
  <c r="G21"/>
  <c r="G19"/>
  <c r="G51" i="150"/>
  <c r="G49"/>
  <c r="G47"/>
  <c r="G45"/>
  <c r="G43"/>
  <c r="G41"/>
  <c r="G39"/>
  <c r="G37"/>
  <c r="G33"/>
  <c r="G31"/>
  <c r="G29"/>
  <c r="G27"/>
  <c r="G23"/>
  <c r="G21"/>
  <c r="G19"/>
  <c r="G51" i="149"/>
  <c r="G49"/>
  <c r="G47"/>
  <c r="G45"/>
  <c r="G43"/>
  <c r="G41"/>
  <c r="G39"/>
  <c r="G37"/>
  <c r="G33"/>
  <c r="G31"/>
  <c r="G29"/>
  <c r="G27"/>
  <c r="G23"/>
  <c r="G22"/>
  <c r="G20"/>
  <c r="G18"/>
  <c r="E48" i="150"/>
  <c r="E42"/>
  <c r="E38"/>
  <c r="E34"/>
  <c r="E32"/>
  <c r="E26"/>
  <c r="E22"/>
  <c r="E20"/>
  <c r="E18"/>
  <c r="E48" i="149"/>
  <c r="E42"/>
  <c r="E38"/>
  <c r="E34"/>
  <c r="E32"/>
  <c r="E26"/>
  <c r="E21"/>
  <c r="E19"/>
  <c r="E51" i="150"/>
  <c r="E49"/>
  <c r="E47"/>
  <c r="E45"/>
  <c r="E43"/>
  <c r="E39"/>
  <c r="E37"/>
  <c r="E35"/>
  <c r="E33"/>
  <c r="E31"/>
  <c r="E29"/>
  <c r="E27"/>
  <c r="E23"/>
  <c r="E21"/>
  <c r="E19"/>
  <c r="E51" i="149"/>
  <c r="E49"/>
  <c r="E47"/>
  <c r="E45"/>
  <c r="E43"/>
  <c r="E39"/>
  <c r="E37"/>
  <c r="E35"/>
  <c r="E33"/>
  <c r="E31"/>
  <c r="E29"/>
  <c r="E27"/>
  <c r="E23"/>
  <c r="E22"/>
  <c r="E20"/>
  <c r="E18"/>
  <c r="K48" i="150"/>
  <c r="K46"/>
  <c r="K44"/>
  <c r="K42"/>
  <c r="K36"/>
  <c r="K34"/>
  <c r="K32"/>
  <c r="K26"/>
  <c r="K22"/>
  <c r="K20"/>
  <c r="K18"/>
  <c r="K17"/>
  <c r="K48" i="149"/>
  <c r="K46"/>
  <c r="K42"/>
  <c r="K36"/>
  <c r="K34"/>
  <c r="K32"/>
  <c r="K26"/>
  <c r="K21"/>
  <c r="K19"/>
  <c r="K51" i="150"/>
  <c r="K49"/>
  <c r="K45"/>
  <c r="K43"/>
  <c r="K41"/>
  <c r="K39"/>
  <c r="K33"/>
  <c r="K31"/>
  <c r="K29"/>
  <c r="K27"/>
  <c r="K25"/>
  <c r="K23"/>
  <c r="K21"/>
  <c r="K19"/>
  <c r="K51" i="149"/>
  <c r="K49"/>
  <c r="K45"/>
  <c r="K43"/>
  <c r="K41"/>
  <c r="K39"/>
  <c r="K33"/>
  <c r="K31"/>
  <c r="K29"/>
  <c r="K27"/>
  <c r="K25"/>
  <c r="K23"/>
  <c r="K22"/>
  <c r="K20"/>
  <c r="K18"/>
  <c r="K17"/>
  <c r="L51" i="150"/>
  <c r="L49"/>
  <c r="L45"/>
  <c r="L43"/>
  <c r="L41"/>
  <c r="L39"/>
  <c r="L33"/>
  <c r="L31"/>
  <c r="L29"/>
  <c r="L27"/>
  <c r="L25"/>
  <c r="L23"/>
  <c r="L21"/>
  <c r="L19"/>
  <c r="L51" i="149"/>
  <c r="L49"/>
  <c r="L45"/>
  <c r="L43"/>
  <c r="L41"/>
  <c r="L39"/>
  <c r="L33"/>
  <c r="L31"/>
  <c r="L29"/>
  <c r="L27"/>
  <c r="L25"/>
  <c r="L23"/>
  <c r="L22"/>
  <c r="L20"/>
  <c r="L48" i="150"/>
  <c r="L46"/>
  <c r="L44"/>
  <c r="L42"/>
  <c r="L36"/>
  <c r="L34"/>
  <c r="L32"/>
  <c r="L26"/>
  <c r="L22"/>
  <c r="L20"/>
  <c r="L18"/>
  <c r="L17"/>
  <c r="L48" i="149"/>
  <c r="L46"/>
  <c r="L42"/>
  <c r="L36"/>
  <c r="L34"/>
  <c r="L32"/>
  <c r="L26"/>
  <c r="L21"/>
  <c r="L19"/>
  <c r="L18"/>
  <c r="L17"/>
  <c r="J51" i="150"/>
  <c r="J49"/>
  <c r="J45"/>
  <c r="J43"/>
  <c r="J41"/>
  <c r="J39"/>
  <c r="J33"/>
  <c r="J31"/>
  <c r="J29"/>
  <c r="J27"/>
  <c r="J25"/>
  <c r="J23"/>
  <c r="J21"/>
  <c r="J19"/>
  <c r="J51" i="149"/>
  <c r="J49"/>
  <c r="J45"/>
  <c r="J43"/>
  <c r="J41"/>
  <c r="J39"/>
  <c r="J33"/>
  <c r="J31"/>
  <c r="J29"/>
  <c r="J27"/>
  <c r="J25"/>
  <c r="J23"/>
  <c r="J22"/>
  <c r="J20"/>
  <c r="J48" i="150"/>
  <c r="J46"/>
  <c r="J42"/>
  <c r="J34"/>
  <c r="J32"/>
  <c r="J26"/>
  <c r="J22"/>
  <c r="J20"/>
  <c r="J18"/>
  <c r="J17"/>
  <c r="J48" i="149"/>
  <c r="J46"/>
  <c r="J42"/>
  <c r="J34"/>
  <c r="J32"/>
  <c r="J26"/>
  <c r="J21"/>
  <c r="J19"/>
  <c r="J18"/>
  <c r="J17"/>
  <c r="H51" i="150"/>
  <c r="H49"/>
  <c r="H47"/>
  <c r="H45"/>
  <c r="H43"/>
  <c r="H41"/>
  <c r="H39"/>
  <c r="H33"/>
  <c r="H31"/>
  <c r="H29"/>
  <c r="H27"/>
  <c r="H23"/>
  <c r="H21"/>
  <c r="H19"/>
  <c r="H51" i="149"/>
  <c r="H49"/>
  <c r="H47"/>
  <c r="H45"/>
  <c r="H43"/>
  <c r="H41"/>
  <c r="H39"/>
  <c r="H33"/>
  <c r="H31"/>
  <c r="H29"/>
  <c r="H27"/>
  <c r="H23"/>
  <c r="H22"/>
  <c r="H20"/>
  <c r="H48" i="150"/>
  <c r="H46"/>
  <c r="H42"/>
  <c r="H34"/>
  <c r="H32"/>
  <c r="H26"/>
  <c r="H22"/>
  <c r="H20"/>
  <c r="H18"/>
  <c r="H48" i="149"/>
  <c r="H46"/>
  <c r="H42"/>
  <c r="H34"/>
  <c r="H32"/>
  <c r="H26"/>
  <c r="H21"/>
  <c r="H19"/>
  <c r="H18"/>
  <c r="F51" i="150"/>
  <c r="F49"/>
  <c r="F47"/>
  <c r="F45"/>
  <c r="F43"/>
  <c r="F41"/>
  <c r="F39"/>
  <c r="F37"/>
  <c r="F33"/>
  <c r="F31"/>
  <c r="F29"/>
  <c r="F27"/>
  <c r="F23"/>
  <c r="F21"/>
  <c r="F19"/>
  <c r="F51" i="149"/>
  <c r="F49"/>
  <c r="F47"/>
  <c r="F45"/>
  <c r="F43"/>
  <c r="F41"/>
  <c r="F39"/>
  <c r="F37"/>
  <c r="F33"/>
  <c r="F31"/>
  <c r="F29"/>
  <c r="F27"/>
  <c r="F23"/>
  <c r="F22"/>
  <c r="F20"/>
  <c r="F48" i="150"/>
  <c r="F46"/>
  <c r="F42"/>
  <c r="F34"/>
  <c r="F32"/>
  <c r="F26"/>
  <c r="F22"/>
  <c r="F20"/>
  <c r="F18"/>
  <c r="F48" i="149"/>
  <c r="F46"/>
  <c r="F42"/>
  <c r="F34"/>
  <c r="F32"/>
  <c r="F26"/>
  <c r="F21"/>
  <c r="F19"/>
  <c r="F18"/>
  <c r="D51" i="150"/>
  <c r="D49"/>
  <c r="D47"/>
  <c r="D45"/>
  <c r="D43"/>
  <c r="D41"/>
  <c r="D39"/>
  <c r="D37"/>
  <c r="D35"/>
  <c r="D33"/>
  <c r="D31"/>
  <c r="D29"/>
  <c r="D27"/>
  <c r="D23"/>
  <c r="D21"/>
  <c r="D19"/>
  <c r="D51" i="149"/>
  <c r="D49"/>
  <c r="D47"/>
  <c r="D45"/>
  <c r="D43"/>
  <c r="D41"/>
  <c r="D39"/>
  <c r="D37"/>
  <c r="D35"/>
  <c r="D33"/>
  <c r="D31"/>
  <c r="D29"/>
  <c r="D27"/>
  <c r="D23"/>
  <c r="D22"/>
  <c r="D20"/>
  <c r="D48" i="150"/>
  <c r="D42"/>
  <c r="D38"/>
  <c r="D34"/>
  <c r="D32"/>
  <c r="D26"/>
  <c r="D24"/>
  <c r="D22"/>
  <c r="D20"/>
  <c r="D18"/>
  <c r="D48" i="149"/>
  <c r="D42"/>
  <c r="D38"/>
  <c r="D34"/>
  <c r="D32"/>
  <c r="D26"/>
  <c r="D24"/>
  <c r="D19"/>
  <c r="D18"/>
  <c r="L44"/>
  <c r="L44" i="148"/>
  <c r="J44" i="149"/>
  <c r="J44" i="148"/>
  <c r="H44" i="149"/>
  <c r="H44" i="148"/>
  <c r="F44" i="149"/>
  <c r="F44" i="148"/>
  <c r="D21" i="149"/>
  <c r="D44"/>
  <c r="D44" i="148"/>
  <c r="D21"/>
  <c r="C44" i="149"/>
  <c r="C44" i="148"/>
  <c r="C23"/>
  <c r="C21"/>
  <c r="C23" i="149"/>
  <c r="C21"/>
  <c r="I44"/>
  <c r="I44" i="148"/>
  <c r="G44" i="149"/>
  <c r="G44" i="148"/>
  <c r="E44" i="149"/>
  <c r="E44" i="148"/>
  <c r="K44" i="149"/>
  <c r="K44" i="148"/>
  <c r="G23"/>
  <c r="G23" i="147"/>
  <c r="C51"/>
  <c r="C31"/>
  <c r="C29"/>
  <c r="I22"/>
  <c r="I51"/>
  <c r="I49"/>
  <c r="G22"/>
  <c r="G51"/>
  <c r="G49"/>
  <c r="G29"/>
  <c r="E22"/>
  <c r="E18"/>
  <c r="E51"/>
  <c r="E29"/>
  <c r="K22"/>
  <c r="K51"/>
  <c r="K49"/>
  <c r="L51"/>
  <c r="L49"/>
  <c r="L22"/>
  <c r="J51"/>
  <c r="J49"/>
  <c r="J22"/>
  <c r="H51"/>
  <c r="H27"/>
  <c r="H22"/>
  <c r="F51"/>
  <c r="F49"/>
  <c r="F29"/>
  <c r="F22"/>
  <c r="D51"/>
  <c r="D31"/>
  <c r="D29"/>
  <c r="L51" i="146"/>
  <c r="L49"/>
  <c r="L43"/>
  <c r="L41"/>
  <c r="L39"/>
  <c r="L33"/>
  <c r="L31"/>
  <c r="L29"/>
  <c r="L27"/>
  <c r="L21"/>
  <c r="L48"/>
  <c r="L36"/>
  <c r="L34"/>
  <c r="L26"/>
  <c r="L22"/>
  <c r="L20"/>
  <c r="L18"/>
  <c r="L43" i="145"/>
  <c r="L36"/>
  <c r="L33"/>
  <c r="J51" i="146"/>
  <c r="J49"/>
  <c r="J47"/>
  <c r="J43"/>
  <c r="J41"/>
  <c r="J39"/>
  <c r="J33"/>
  <c r="J31"/>
  <c r="J29"/>
  <c r="J27"/>
  <c r="J23"/>
  <c r="J21"/>
  <c r="J52" i="145"/>
  <c r="J47"/>
  <c r="J39"/>
  <c r="J52" i="146"/>
  <c r="J48"/>
  <c r="J34"/>
  <c r="J26"/>
  <c r="J22"/>
  <c r="J20"/>
  <c r="J18"/>
  <c r="J43" i="145"/>
  <c r="J33"/>
  <c r="H51" i="146"/>
  <c r="H49"/>
  <c r="H47"/>
  <c r="H43"/>
  <c r="H41"/>
  <c r="H39"/>
  <c r="H33"/>
  <c r="H31"/>
  <c r="H29"/>
  <c r="H27"/>
  <c r="H23"/>
  <c r="H21"/>
  <c r="H47" i="145"/>
  <c r="H48" i="146"/>
  <c r="H34"/>
  <c r="H26"/>
  <c r="H24"/>
  <c r="H22"/>
  <c r="H20"/>
  <c r="H18"/>
  <c r="H49" i="145"/>
  <c r="H43"/>
  <c r="H33"/>
  <c r="F51" i="146"/>
  <c r="F49"/>
  <c r="F47"/>
  <c r="F43"/>
  <c r="F41"/>
  <c r="F39"/>
  <c r="F37"/>
  <c r="F33"/>
  <c r="F31"/>
  <c r="F29"/>
  <c r="F27"/>
  <c r="F23"/>
  <c r="F21"/>
  <c r="F49" i="145"/>
  <c r="F39"/>
  <c r="F48" i="146"/>
  <c r="F46"/>
  <c r="F34"/>
  <c r="F26"/>
  <c r="F24"/>
  <c r="F22"/>
  <c r="F20"/>
  <c r="F18"/>
  <c r="F43" i="145"/>
  <c r="D51" i="146"/>
  <c r="D49"/>
  <c r="D47"/>
  <c r="D41"/>
  <c r="D39"/>
  <c r="D37"/>
  <c r="D35"/>
  <c r="D33"/>
  <c r="D31"/>
  <c r="D29"/>
  <c r="D27"/>
  <c r="D23"/>
  <c r="D21"/>
  <c r="D49" i="145"/>
  <c r="D39"/>
  <c r="D48" i="146"/>
  <c r="D46"/>
  <c r="D34"/>
  <c r="D26"/>
  <c r="D24"/>
  <c r="D22"/>
  <c r="D20"/>
  <c r="D18"/>
  <c r="D24" i="145"/>
  <c r="C48" i="146"/>
  <c r="C26"/>
  <c r="C24"/>
  <c r="C22"/>
  <c r="C20"/>
  <c r="C24" i="145"/>
  <c r="C51" i="146"/>
  <c r="C49"/>
  <c r="C47"/>
  <c r="C41"/>
  <c r="C37"/>
  <c r="C35"/>
  <c r="C31"/>
  <c r="C29"/>
  <c r="C21"/>
  <c r="C49" i="145"/>
  <c r="I48" i="146"/>
  <c r="I34"/>
  <c r="I26"/>
  <c r="I24"/>
  <c r="I22"/>
  <c r="I20"/>
  <c r="I18"/>
  <c r="I43" i="145"/>
  <c r="I33"/>
  <c r="I51" i="146"/>
  <c r="I49"/>
  <c r="I43"/>
  <c r="I41"/>
  <c r="I39"/>
  <c r="I33"/>
  <c r="I31"/>
  <c r="I29"/>
  <c r="I27"/>
  <c r="I23"/>
  <c r="I21"/>
  <c r="G48"/>
  <c r="G34"/>
  <c r="G26"/>
  <c r="G24"/>
  <c r="G22"/>
  <c r="G20"/>
  <c r="G18"/>
  <c r="G43" i="145"/>
  <c r="G51" i="146"/>
  <c r="G49"/>
  <c r="G47"/>
  <c r="G43"/>
  <c r="G41"/>
  <c r="G39"/>
  <c r="G37"/>
  <c r="G33"/>
  <c r="G31"/>
  <c r="G29"/>
  <c r="G27"/>
  <c r="G21"/>
  <c r="G47" i="145"/>
  <c r="G39"/>
  <c r="E48" i="146"/>
  <c r="E46"/>
  <c r="E34"/>
  <c r="E26"/>
  <c r="E24"/>
  <c r="E22"/>
  <c r="E20"/>
  <c r="E18"/>
  <c r="E45" i="145"/>
  <c r="E43"/>
  <c r="E24"/>
  <c r="E51" i="146"/>
  <c r="E49"/>
  <c r="E47"/>
  <c r="E45"/>
  <c r="E43"/>
  <c r="E41"/>
  <c r="E39"/>
  <c r="E37"/>
  <c r="E35"/>
  <c r="E33"/>
  <c r="E31"/>
  <c r="E29"/>
  <c r="E27"/>
  <c r="E23"/>
  <c r="E21"/>
  <c r="E49" i="145"/>
  <c r="E39"/>
  <c r="K48" i="146"/>
  <c r="K36"/>
  <c r="K34"/>
  <c r="K26"/>
  <c r="K22"/>
  <c r="K20"/>
  <c r="K18"/>
  <c r="K43" i="145"/>
  <c r="K36"/>
  <c r="K33"/>
  <c r="K51" i="146"/>
  <c r="K49"/>
  <c r="K43"/>
  <c r="K41"/>
  <c r="K39"/>
  <c r="K33"/>
  <c r="K31"/>
  <c r="K29"/>
  <c r="K27"/>
  <c r="K21"/>
  <c r="K19"/>
  <c r="K19" i="145"/>
  <c r="C48"/>
  <c r="C46"/>
  <c r="C38"/>
  <c r="C34"/>
  <c r="C26"/>
  <c r="C22"/>
  <c r="C20"/>
  <c r="C48" i="144"/>
  <c r="C46"/>
  <c r="C38"/>
  <c r="C34"/>
  <c r="C26"/>
  <c r="C20"/>
  <c r="C51" i="145"/>
  <c r="C47"/>
  <c r="C41"/>
  <c r="C37"/>
  <c r="C35"/>
  <c r="C33"/>
  <c r="C31"/>
  <c r="C29"/>
  <c r="C27"/>
  <c r="C23"/>
  <c r="C21"/>
  <c r="C51" i="144"/>
  <c r="C47"/>
  <c r="C41"/>
  <c r="C35"/>
  <c r="C33"/>
  <c r="C31"/>
  <c r="C29"/>
  <c r="C27"/>
  <c r="C23"/>
  <c r="C21"/>
  <c r="I48" i="145"/>
  <c r="I46"/>
  <c r="I34"/>
  <c r="I26"/>
  <c r="I24"/>
  <c r="I22"/>
  <c r="I20"/>
  <c r="I18"/>
  <c r="I48" i="144"/>
  <c r="I46"/>
  <c r="I34"/>
  <c r="I26"/>
  <c r="I24"/>
  <c r="I22"/>
  <c r="I20"/>
  <c r="I18"/>
  <c r="I51" i="145"/>
  <c r="I49"/>
  <c r="I41"/>
  <c r="I39"/>
  <c r="I31"/>
  <c r="I29"/>
  <c r="I27"/>
  <c r="I23"/>
  <c r="I21"/>
  <c r="I51" i="144"/>
  <c r="I49"/>
  <c r="I41"/>
  <c r="I39"/>
  <c r="I31"/>
  <c r="I29"/>
  <c r="I27"/>
  <c r="I23"/>
  <c r="I21"/>
  <c r="G48" i="145"/>
  <c r="G34"/>
  <c r="G26"/>
  <c r="G24"/>
  <c r="G22"/>
  <c r="G20"/>
  <c r="G18"/>
  <c r="G48" i="144"/>
  <c r="G34"/>
  <c r="G26"/>
  <c r="G24"/>
  <c r="G20"/>
  <c r="G18"/>
  <c r="G51" i="145"/>
  <c r="G49"/>
  <c r="G41"/>
  <c r="G37"/>
  <c r="G33"/>
  <c r="G31"/>
  <c r="G29"/>
  <c r="G27"/>
  <c r="G23"/>
  <c r="G21"/>
  <c r="G51" i="144"/>
  <c r="G49"/>
  <c r="G41"/>
  <c r="G33"/>
  <c r="G31"/>
  <c r="G29"/>
  <c r="G27"/>
  <c r="G23"/>
  <c r="G21"/>
  <c r="E48" i="145"/>
  <c r="E46"/>
  <c r="E38"/>
  <c r="E34"/>
  <c r="E26"/>
  <c r="E22"/>
  <c r="E20"/>
  <c r="E18"/>
  <c r="E48" i="144"/>
  <c r="E46"/>
  <c r="E38"/>
  <c r="E34"/>
  <c r="E26"/>
  <c r="E20"/>
  <c r="E18"/>
  <c r="E51" i="145"/>
  <c r="E47"/>
  <c r="E41"/>
  <c r="E37"/>
  <c r="E35"/>
  <c r="E33"/>
  <c r="E31"/>
  <c r="E29"/>
  <c r="E27"/>
  <c r="E23"/>
  <c r="E21"/>
  <c r="E51" i="144"/>
  <c r="E47"/>
  <c r="E41"/>
  <c r="E35"/>
  <c r="E33"/>
  <c r="E31"/>
  <c r="E29"/>
  <c r="E27"/>
  <c r="E23"/>
  <c r="E21"/>
  <c r="K52" i="145"/>
  <c r="K48"/>
  <c r="K42"/>
  <c r="K34"/>
  <c r="K26"/>
  <c r="K22"/>
  <c r="K20"/>
  <c r="K18"/>
  <c r="K52" i="144"/>
  <c r="K48"/>
  <c r="K42"/>
  <c r="K34"/>
  <c r="K26"/>
  <c r="K20"/>
  <c r="K18"/>
  <c r="K51" i="145"/>
  <c r="K49"/>
  <c r="K41"/>
  <c r="K39"/>
  <c r="K31"/>
  <c r="K29"/>
  <c r="K27"/>
  <c r="K23"/>
  <c r="K21"/>
  <c r="K51" i="144"/>
  <c r="K49"/>
  <c r="K41"/>
  <c r="K39"/>
  <c r="K31"/>
  <c r="K29"/>
  <c r="K27"/>
  <c r="K23"/>
  <c r="K22"/>
  <c r="K21"/>
  <c r="L51" i="145"/>
  <c r="L49"/>
  <c r="L41"/>
  <c r="L39"/>
  <c r="L31"/>
  <c r="L29"/>
  <c r="L27"/>
  <c r="L23"/>
  <c r="L21"/>
  <c r="L51" i="144"/>
  <c r="L49"/>
  <c r="L41"/>
  <c r="L39"/>
  <c r="L31"/>
  <c r="L29"/>
  <c r="L27"/>
  <c r="L23"/>
  <c r="L21"/>
  <c r="L52" i="145"/>
  <c r="L48"/>
  <c r="L42"/>
  <c r="L34"/>
  <c r="L26"/>
  <c r="L22"/>
  <c r="L20"/>
  <c r="L18"/>
  <c r="L52" i="144"/>
  <c r="L48"/>
  <c r="L42"/>
  <c r="L34"/>
  <c r="L26"/>
  <c r="L20"/>
  <c r="L18"/>
  <c r="J51" i="145"/>
  <c r="J49"/>
  <c r="J41"/>
  <c r="J31"/>
  <c r="J29"/>
  <c r="J27"/>
  <c r="J23"/>
  <c r="J21"/>
  <c r="J51" i="144"/>
  <c r="J49"/>
  <c r="J41"/>
  <c r="J31"/>
  <c r="J29"/>
  <c r="J27"/>
  <c r="J23"/>
  <c r="J21"/>
  <c r="J48" i="145"/>
  <c r="J42"/>
  <c r="J34"/>
  <c r="J26"/>
  <c r="J22"/>
  <c r="J20"/>
  <c r="J18"/>
  <c r="J48" i="144"/>
  <c r="J42"/>
  <c r="J34"/>
  <c r="J26"/>
  <c r="J20"/>
  <c r="J18"/>
  <c r="H51" i="145"/>
  <c r="H41"/>
  <c r="H39"/>
  <c r="H31"/>
  <c r="H29"/>
  <c r="H27"/>
  <c r="H23"/>
  <c r="H21"/>
  <c r="H51" i="144"/>
  <c r="H41"/>
  <c r="H39"/>
  <c r="H31"/>
  <c r="H29"/>
  <c r="H27"/>
  <c r="H23"/>
  <c r="H21"/>
  <c r="H48" i="145"/>
  <c r="H34"/>
  <c r="H26"/>
  <c r="H24"/>
  <c r="H22"/>
  <c r="H20"/>
  <c r="H18"/>
  <c r="H48" i="144"/>
  <c r="H34"/>
  <c r="H26"/>
  <c r="H24"/>
  <c r="H20"/>
  <c r="H18"/>
  <c r="F51" i="145"/>
  <c r="F47"/>
  <c r="F41"/>
  <c r="F37"/>
  <c r="F33"/>
  <c r="F31"/>
  <c r="F29"/>
  <c r="F27"/>
  <c r="F23"/>
  <c r="F21"/>
  <c r="F51" i="144"/>
  <c r="F47"/>
  <c r="F41"/>
  <c r="F33"/>
  <c r="F31"/>
  <c r="F29"/>
  <c r="F27"/>
  <c r="F23"/>
  <c r="F21"/>
  <c r="F48" i="145"/>
  <c r="F46"/>
  <c r="F34"/>
  <c r="F26"/>
  <c r="F24"/>
  <c r="F22"/>
  <c r="F20"/>
  <c r="F18"/>
  <c r="F48" i="144"/>
  <c r="F46"/>
  <c r="F34"/>
  <c r="F26"/>
  <c r="F24"/>
  <c r="F20"/>
  <c r="F18"/>
  <c r="D51" i="145"/>
  <c r="D47"/>
  <c r="D41"/>
  <c r="D37"/>
  <c r="D35"/>
  <c r="D33"/>
  <c r="D31"/>
  <c r="D29"/>
  <c r="D27"/>
  <c r="D23"/>
  <c r="D21"/>
  <c r="D51" i="144"/>
  <c r="D47"/>
  <c r="D41"/>
  <c r="D35"/>
  <c r="D33"/>
  <c r="D31"/>
  <c r="D29"/>
  <c r="D27"/>
  <c r="D23"/>
  <c r="D21"/>
  <c r="D48" i="145"/>
  <c r="D46"/>
  <c r="D38"/>
  <c r="D34"/>
  <c r="D26"/>
  <c r="D22"/>
  <c r="D20"/>
  <c r="D18"/>
  <c r="D48" i="144"/>
  <c r="D46"/>
  <c r="D38"/>
  <c r="D34"/>
  <c r="D26"/>
  <c r="D20"/>
  <c r="D18"/>
  <c r="C22"/>
  <c r="C37"/>
  <c r="C22" i="143"/>
  <c r="G22" i="144"/>
  <c r="G37"/>
  <c r="G22" i="143"/>
  <c r="E22" i="144"/>
  <c r="E37"/>
  <c r="E22" i="143"/>
  <c r="L36"/>
  <c r="L22"/>
  <c r="L36" i="144"/>
  <c r="L22"/>
  <c r="J22" i="143"/>
  <c r="J22" i="144"/>
  <c r="H22" i="143"/>
  <c r="H22" i="144"/>
  <c r="F37"/>
  <c r="F22" i="143"/>
  <c r="F22" i="144"/>
  <c r="D37"/>
  <c r="D22" i="143"/>
  <c r="D22" i="144"/>
  <c r="C44" i="143"/>
  <c r="C26"/>
  <c r="C44" i="142"/>
  <c r="C37"/>
  <c r="C29"/>
  <c r="C37" i="143"/>
  <c r="C29"/>
  <c r="C26" i="142"/>
  <c r="I44" i="143"/>
  <c r="I44" i="142"/>
  <c r="I21" i="143"/>
  <c r="G44"/>
  <c r="G44" i="142"/>
  <c r="G37" i="143"/>
  <c r="G37" i="142"/>
  <c r="E44" i="143"/>
  <c r="E44" i="142"/>
  <c r="E37"/>
  <c r="E37" i="143"/>
  <c r="K44"/>
  <c r="K44" i="142"/>
  <c r="K49" i="143"/>
  <c r="K21"/>
  <c r="K49" i="142"/>
  <c r="L49" i="143"/>
  <c r="L21"/>
  <c r="L49" i="142"/>
  <c r="L44" i="143"/>
  <c r="L44" i="142"/>
  <c r="J21" i="143"/>
  <c r="J44"/>
  <c r="J44" i="142"/>
  <c r="H21" i="143"/>
  <c r="H44"/>
  <c r="H44" i="142"/>
  <c r="H21"/>
  <c r="F37" i="143"/>
  <c r="F44"/>
  <c r="F44" i="142"/>
  <c r="D37" i="143"/>
  <c r="D44"/>
  <c r="D44" i="142"/>
  <c r="D37"/>
  <c r="L21"/>
  <c r="L21" i="141"/>
  <c r="L53" s="1"/>
  <c r="M125" i="189" s="1"/>
  <c r="J21" i="142"/>
  <c r="J21" i="141"/>
  <c r="J53" s="1"/>
  <c r="K125" i="189" s="1"/>
  <c r="F37" i="142"/>
  <c r="F37" i="141"/>
  <c r="F53" s="1"/>
  <c r="G125" i="189" s="1"/>
  <c r="I21" i="142"/>
  <c r="I21" i="141"/>
  <c r="I53" s="1"/>
  <c r="J125" i="189" s="1"/>
  <c r="K21" i="142"/>
  <c r="K21" i="141"/>
  <c r="K53" s="1"/>
  <c r="L125" i="189" s="1"/>
  <c r="C44" i="140"/>
  <c r="C35" i="139"/>
  <c r="C35" i="140"/>
  <c r="C53" s="1"/>
  <c r="D124" i="189" s="1"/>
  <c r="C44" i="139"/>
  <c r="I34"/>
  <c r="I46" i="140"/>
  <c r="I44"/>
  <c r="I46" i="139"/>
  <c r="I44"/>
  <c r="G34"/>
  <c r="G46" i="140"/>
  <c r="G44"/>
  <c r="G46" i="139"/>
  <c r="G44"/>
  <c r="E34"/>
  <c r="E44" i="140"/>
  <c r="E35" i="139"/>
  <c r="E35" i="140"/>
  <c r="E53" s="1"/>
  <c r="F124" i="189" s="1"/>
  <c r="E44" i="139"/>
  <c r="K46" i="140"/>
  <c r="K44"/>
  <c r="K46" i="139"/>
  <c r="L46" i="140"/>
  <c r="L44"/>
  <c r="L46" i="139"/>
  <c r="J46" i="140"/>
  <c r="J44"/>
  <c r="J46" i="139"/>
  <c r="H34"/>
  <c r="H44"/>
  <c r="H46" i="140"/>
  <c r="H44"/>
  <c r="H46" i="139"/>
  <c r="F34"/>
  <c r="F44"/>
  <c r="F46" i="140"/>
  <c r="F44"/>
  <c r="F46" i="139"/>
  <c r="D35" i="140"/>
  <c r="D44" i="139"/>
  <c r="D44" i="140"/>
  <c r="D35" i="139"/>
  <c r="K44"/>
  <c r="K34"/>
  <c r="L44"/>
  <c r="L34"/>
  <c r="J44"/>
  <c r="J34"/>
  <c r="H51" i="138"/>
  <c r="H49"/>
  <c r="H47"/>
  <c r="H45"/>
  <c r="H43"/>
  <c r="H41"/>
  <c r="H39"/>
  <c r="H33"/>
  <c r="H31"/>
  <c r="H29"/>
  <c r="H27"/>
  <c r="H21"/>
  <c r="H19"/>
  <c r="H48" i="137"/>
  <c r="H46"/>
  <c r="H44"/>
  <c r="H33"/>
  <c r="H31"/>
  <c r="H29"/>
  <c r="H27"/>
  <c r="H21"/>
  <c r="H20"/>
  <c r="H18"/>
  <c r="H17"/>
  <c r="H48" i="138"/>
  <c r="H46"/>
  <c r="H44"/>
  <c r="H42"/>
  <c r="H34"/>
  <c r="H26"/>
  <c r="H24"/>
  <c r="H22"/>
  <c r="H20"/>
  <c r="H18"/>
  <c r="H17"/>
  <c r="H51" i="137"/>
  <c r="H49"/>
  <c r="H47"/>
  <c r="H45"/>
  <c r="H43"/>
  <c r="H41"/>
  <c r="H39"/>
  <c r="H34"/>
  <c r="H26"/>
  <c r="H24"/>
  <c r="H22"/>
  <c r="H19"/>
  <c r="L51" i="138"/>
  <c r="L49"/>
  <c r="L45"/>
  <c r="L43"/>
  <c r="L41"/>
  <c r="L39"/>
  <c r="L33"/>
  <c r="L31"/>
  <c r="L29"/>
  <c r="L27"/>
  <c r="L21"/>
  <c r="L19"/>
  <c r="L48" i="137"/>
  <c r="L44"/>
  <c r="L33"/>
  <c r="L31"/>
  <c r="L29"/>
  <c r="L27"/>
  <c r="L21"/>
  <c r="L20"/>
  <c r="L18"/>
  <c r="L17"/>
  <c r="L48" i="138"/>
  <c r="L44"/>
  <c r="L42"/>
  <c r="L36"/>
  <c r="L34"/>
  <c r="L26"/>
  <c r="L22"/>
  <c r="L20"/>
  <c r="L18"/>
  <c r="L17"/>
  <c r="L51" i="137"/>
  <c r="L49"/>
  <c r="L45"/>
  <c r="L43"/>
  <c r="L41"/>
  <c r="L39"/>
  <c r="L36"/>
  <c r="L34"/>
  <c r="L26"/>
  <c r="L22"/>
  <c r="L19"/>
  <c r="J51" i="138"/>
  <c r="J49"/>
  <c r="J47"/>
  <c r="J45"/>
  <c r="J43"/>
  <c r="J41"/>
  <c r="J39"/>
  <c r="J33"/>
  <c r="J31"/>
  <c r="J29"/>
  <c r="J27"/>
  <c r="J21"/>
  <c r="J19"/>
  <c r="J48" i="137"/>
  <c r="J46"/>
  <c r="J44"/>
  <c r="J33"/>
  <c r="J31"/>
  <c r="J29"/>
  <c r="J27"/>
  <c r="J21"/>
  <c r="J20"/>
  <c r="J18"/>
  <c r="J17"/>
  <c r="J48" i="138"/>
  <c r="J46"/>
  <c r="J44"/>
  <c r="J42"/>
  <c r="J34"/>
  <c r="J26"/>
  <c r="J22"/>
  <c r="J20"/>
  <c r="J18"/>
  <c r="J17"/>
  <c r="J51" i="137"/>
  <c r="J49"/>
  <c r="J47"/>
  <c r="J45"/>
  <c r="J43"/>
  <c r="J41"/>
  <c r="J39"/>
  <c r="J34"/>
  <c r="J26"/>
  <c r="J22"/>
  <c r="J19"/>
  <c r="F51" i="138"/>
  <c r="F49"/>
  <c r="F47"/>
  <c r="F45"/>
  <c r="F43"/>
  <c r="F41"/>
  <c r="F39"/>
  <c r="F37"/>
  <c r="F33"/>
  <c r="F31"/>
  <c r="F29"/>
  <c r="F27"/>
  <c r="F19"/>
  <c r="F48" i="137"/>
  <c r="F46"/>
  <c r="F44"/>
  <c r="F37"/>
  <c r="F33"/>
  <c r="F31"/>
  <c r="F29"/>
  <c r="F27"/>
  <c r="F20"/>
  <c r="F18"/>
  <c r="F48" i="138"/>
  <c r="F46"/>
  <c r="F44"/>
  <c r="F42"/>
  <c r="F34"/>
  <c r="F26"/>
  <c r="F24"/>
  <c r="F22"/>
  <c r="F20"/>
  <c r="F18"/>
  <c r="F51" i="137"/>
  <c r="F49"/>
  <c r="F47"/>
  <c r="F45"/>
  <c r="F43"/>
  <c r="F41"/>
  <c r="F39"/>
  <c r="F34"/>
  <c r="F26"/>
  <c r="F24"/>
  <c r="F22"/>
  <c r="F19"/>
  <c r="D51" i="138"/>
  <c r="D49"/>
  <c r="D47"/>
  <c r="D45"/>
  <c r="D43"/>
  <c r="D41"/>
  <c r="D39"/>
  <c r="D37"/>
  <c r="D35"/>
  <c r="D33"/>
  <c r="D31"/>
  <c r="D29"/>
  <c r="D27"/>
  <c r="D19"/>
  <c r="D48" i="137"/>
  <c r="D46"/>
  <c r="D44"/>
  <c r="D37"/>
  <c r="D35"/>
  <c r="D33"/>
  <c r="D31"/>
  <c r="D29"/>
  <c r="D27"/>
  <c r="D20"/>
  <c r="D18"/>
  <c r="D48" i="138"/>
  <c r="D46"/>
  <c r="D44"/>
  <c r="D42"/>
  <c r="D34"/>
  <c r="D26"/>
  <c r="D24"/>
  <c r="D22"/>
  <c r="D20"/>
  <c r="D18"/>
  <c r="D51" i="137"/>
  <c r="D49"/>
  <c r="D47"/>
  <c r="D45"/>
  <c r="D43"/>
  <c r="D41"/>
  <c r="D39"/>
  <c r="D34"/>
  <c r="D26"/>
  <c r="D24"/>
  <c r="D22"/>
  <c r="D19"/>
  <c r="C48" i="138"/>
  <c r="C46"/>
  <c r="C44"/>
  <c r="C42"/>
  <c r="C34"/>
  <c r="C26"/>
  <c r="C24"/>
  <c r="C22"/>
  <c r="C20"/>
  <c r="C18"/>
  <c r="C51" i="137"/>
  <c r="C49"/>
  <c r="C47"/>
  <c r="C45"/>
  <c r="C43"/>
  <c r="C41"/>
  <c r="C39"/>
  <c r="C34"/>
  <c r="C26"/>
  <c r="C24"/>
  <c r="C22"/>
  <c r="C19"/>
  <c r="C51" i="138"/>
  <c r="C49"/>
  <c r="C47"/>
  <c r="C45"/>
  <c r="C43"/>
  <c r="C41"/>
  <c r="C39"/>
  <c r="C37"/>
  <c r="C35"/>
  <c r="C33"/>
  <c r="C31"/>
  <c r="C29"/>
  <c r="C27"/>
  <c r="C19"/>
  <c r="C48" i="137"/>
  <c r="C46"/>
  <c r="C44"/>
  <c r="C37"/>
  <c r="C35"/>
  <c r="C33"/>
  <c r="C31"/>
  <c r="C29"/>
  <c r="C27"/>
  <c r="C20"/>
  <c r="C18"/>
  <c r="I48" i="138"/>
  <c r="I46"/>
  <c r="I44"/>
  <c r="I42"/>
  <c r="I34"/>
  <c r="I26"/>
  <c r="I24"/>
  <c r="I22"/>
  <c r="I20"/>
  <c r="I18"/>
  <c r="I17"/>
  <c r="I51" i="137"/>
  <c r="I49"/>
  <c r="I45"/>
  <c r="I43"/>
  <c r="I41"/>
  <c r="I39"/>
  <c r="I34"/>
  <c r="I26"/>
  <c r="I24"/>
  <c r="I22"/>
  <c r="I19"/>
  <c r="I51" i="138"/>
  <c r="I49"/>
  <c r="I45"/>
  <c r="I43"/>
  <c r="I41"/>
  <c r="I39"/>
  <c r="I33"/>
  <c r="I31"/>
  <c r="I29"/>
  <c r="I27"/>
  <c r="I21"/>
  <c r="I19"/>
  <c r="I48" i="137"/>
  <c r="I46"/>
  <c r="I44"/>
  <c r="I33"/>
  <c r="I31"/>
  <c r="I29"/>
  <c r="I27"/>
  <c r="I21"/>
  <c r="I20"/>
  <c r="I18"/>
  <c r="I17"/>
  <c r="G48" i="138"/>
  <c r="G46"/>
  <c r="G44"/>
  <c r="G42"/>
  <c r="G34"/>
  <c r="G26"/>
  <c r="G24"/>
  <c r="G22"/>
  <c r="G20"/>
  <c r="G18"/>
  <c r="G51" i="137"/>
  <c r="G49"/>
  <c r="G47"/>
  <c r="G45"/>
  <c r="G43"/>
  <c r="G41"/>
  <c r="G39"/>
  <c r="G34"/>
  <c r="G26"/>
  <c r="G24"/>
  <c r="G22"/>
  <c r="G19"/>
  <c r="G51" i="138"/>
  <c r="G49"/>
  <c r="G47"/>
  <c r="G45"/>
  <c r="G43"/>
  <c r="G41"/>
  <c r="G39"/>
  <c r="G37"/>
  <c r="G33"/>
  <c r="G31"/>
  <c r="G29"/>
  <c r="G27"/>
  <c r="G19"/>
  <c r="G48" i="137"/>
  <c r="G46"/>
  <c r="G44"/>
  <c r="G37"/>
  <c r="G33"/>
  <c r="G31"/>
  <c r="G29"/>
  <c r="G27"/>
  <c r="G20"/>
  <c r="G18"/>
  <c r="E48" i="138"/>
  <c r="E46"/>
  <c r="E44"/>
  <c r="E42"/>
  <c r="E34"/>
  <c r="E26"/>
  <c r="E24"/>
  <c r="E22"/>
  <c r="E20"/>
  <c r="E18"/>
  <c r="E51" i="137"/>
  <c r="E49"/>
  <c r="E47"/>
  <c r="E45"/>
  <c r="E43"/>
  <c r="E41"/>
  <c r="E39"/>
  <c r="E34"/>
  <c r="E26"/>
  <c r="E24"/>
  <c r="E22"/>
  <c r="E19"/>
  <c r="E51" i="138"/>
  <c r="E49"/>
  <c r="E47"/>
  <c r="E45"/>
  <c r="E43"/>
  <c r="E41"/>
  <c r="E39"/>
  <c r="E37"/>
  <c r="E35"/>
  <c r="E33"/>
  <c r="E31"/>
  <c r="E29"/>
  <c r="E27"/>
  <c r="E19"/>
  <c r="E48" i="137"/>
  <c r="E46"/>
  <c r="E44"/>
  <c r="E37"/>
  <c r="E35"/>
  <c r="E33"/>
  <c r="E31"/>
  <c r="E29"/>
  <c r="E27"/>
  <c r="E20"/>
  <c r="E18"/>
  <c r="K48" i="138"/>
  <c r="K46"/>
  <c r="K44"/>
  <c r="K42"/>
  <c r="K36"/>
  <c r="K34"/>
  <c r="K26"/>
  <c r="K22"/>
  <c r="K20"/>
  <c r="K18"/>
  <c r="K17"/>
  <c r="K51" i="137"/>
  <c r="K49"/>
  <c r="K45"/>
  <c r="K43"/>
  <c r="K41"/>
  <c r="K39"/>
  <c r="K36"/>
  <c r="K34"/>
  <c r="K26"/>
  <c r="K22"/>
  <c r="K19"/>
  <c r="K51" i="138"/>
  <c r="K49"/>
  <c r="K45"/>
  <c r="K43"/>
  <c r="K41"/>
  <c r="K39"/>
  <c r="K33"/>
  <c r="K31"/>
  <c r="K29"/>
  <c r="K27"/>
  <c r="K21"/>
  <c r="K19"/>
  <c r="K48" i="137"/>
  <c r="K46"/>
  <c r="K44"/>
  <c r="K33"/>
  <c r="K31"/>
  <c r="K29"/>
  <c r="K27"/>
  <c r="K21"/>
  <c r="K20"/>
  <c r="K18"/>
  <c r="K17"/>
  <c r="L23"/>
  <c r="L42"/>
  <c r="J23"/>
  <c r="J42"/>
  <c r="H23"/>
  <c r="H42"/>
  <c r="F23"/>
  <c r="F21"/>
  <c r="F42"/>
  <c r="D23"/>
  <c r="D21"/>
  <c r="D42"/>
  <c r="D38"/>
  <c r="C42"/>
  <c r="C38"/>
  <c r="C23"/>
  <c r="C21"/>
  <c r="I42"/>
  <c r="I23"/>
  <c r="G42"/>
  <c r="G23"/>
  <c r="G21"/>
  <c r="E42"/>
  <c r="E38"/>
  <c r="E23"/>
  <c r="E21"/>
  <c r="K42"/>
  <c r="K23"/>
  <c r="L51" i="136"/>
  <c r="L49"/>
  <c r="L45"/>
  <c r="L43"/>
  <c r="L41"/>
  <c r="L39"/>
  <c r="L33"/>
  <c r="L31"/>
  <c r="L29"/>
  <c r="L27"/>
  <c r="L23"/>
  <c r="L21"/>
  <c r="L19"/>
  <c r="L51" i="135"/>
  <c r="L49"/>
  <c r="L45"/>
  <c r="L43"/>
  <c r="L39"/>
  <c r="L23"/>
  <c r="L21"/>
  <c r="L52" i="136"/>
  <c r="L48"/>
  <c r="L46"/>
  <c r="L44"/>
  <c r="L42"/>
  <c r="L36"/>
  <c r="L34"/>
  <c r="L26"/>
  <c r="L22"/>
  <c r="L20"/>
  <c r="L18"/>
  <c r="L17"/>
  <c r="L52" i="135"/>
  <c r="L48"/>
  <c r="L44"/>
  <c r="L42"/>
  <c r="L26"/>
  <c r="L19"/>
  <c r="J51" i="136"/>
  <c r="J49"/>
  <c r="J47"/>
  <c r="J45"/>
  <c r="J43"/>
  <c r="J41"/>
  <c r="J39"/>
  <c r="J33"/>
  <c r="J31"/>
  <c r="J29"/>
  <c r="J27"/>
  <c r="J23"/>
  <c r="J21"/>
  <c r="J19"/>
  <c r="J51" i="135"/>
  <c r="J49"/>
  <c r="J47"/>
  <c r="J45"/>
  <c r="J43"/>
  <c r="J39"/>
  <c r="J23"/>
  <c r="J21"/>
  <c r="J52" i="136"/>
  <c r="J48"/>
  <c r="J46"/>
  <c r="J44"/>
  <c r="J42"/>
  <c r="J34"/>
  <c r="J26"/>
  <c r="J22"/>
  <c r="J20"/>
  <c r="J18"/>
  <c r="J17"/>
  <c r="J52" i="135"/>
  <c r="J48"/>
  <c r="J44"/>
  <c r="J42"/>
  <c r="J26"/>
  <c r="J19"/>
  <c r="H51" i="136"/>
  <c r="H49"/>
  <c r="H47"/>
  <c r="H45"/>
  <c r="H43"/>
  <c r="H41"/>
  <c r="H39"/>
  <c r="H33"/>
  <c r="H31"/>
  <c r="H29"/>
  <c r="H27"/>
  <c r="H23"/>
  <c r="H21"/>
  <c r="H19"/>
  <c r="H51" i="135"/>
  <c r="H49"/>
  <c r="H47"/>
  <c r="H45"/>
  <c r="H43"/>
  <c r="H39"/>
  <c r="H23"/>
  <c r="H48" i="136"/>
  <c r="H46"/>
  <c r="H44"/>
  <c r="H42"/>
  <c r="H34"/>
  <c r="H26"/>
  <c r="H24"/>
  <c r="H22"/>
  <c r="H20"/>
  <c r="H18"/>
  <c r="H17"/>
  <c r="H48" i="135"/>
  <c r="H44"/>
  <c r="H42"/>
  <c r="H26"/>
  <c r="H21"/>
  <c r="H19"/>
  <c r="F51" i="136"/>
  <c r="F49"/>
  <c r="F47"/>
  <c r="F45"/>
  <c r="F43"/>
  <c r="F41"/>
  <c r="F39"/>
  <c r="F37"/>
  <c r="F33"/>
  <c r="F31"/>
  <c r="F29"/>
  <c r="F27"/>
  <c r="F23"/>
  <c r="F21"/>
  <c r="F19"/>
  <c r="F51" i="135"/>
  <c r="F49"/>
  <c r="F47"/>
  <c r="F45"/>
  <c r="F43"/>
  <c r="F39"/>
  <c r="F37"/>
  <c r="F23"/>
  <c r="F48" i="136"/>
  <c r="F46"/>
  <c r="F44"/>
  <c r="F42"/>
  <c r="F34"/>
  <c r="F26"/>
  <c r="F24"/>
  <c r="F22"/>
  <c r="F20"/>
  <c r="F18"/>
  <c r="F48" i="135"/>
  <c r="F44"/>
  <c r="F42"/>
  <c r="F26"/>
  <c r="F21"/>
  <c r="F19"/>
  <c r="D51" i="136"/>
  <c r="D49"/>
  <c r="D47"/>
  <c r="D45"/>
  <c r="D43"/>
  <c r="D41"/>
  <c r="D39"/>
  <c r="D37"/>
  <c r="D35"/>
  <c r="D33"/>
  <c r="D31"/>
  <c r="D29"/>
  <c r="D27"/>
  <c r="D23"/>
  <c r="D21"/>
  <c r="D19"/>
  <c r="D51" i="135"/>
  <c r="D49"/>
  <c r="D47"/>
  <c r="D45"/>
  <c r="D43"/>
  <c r="D39"/>
  <c r="D37"/>
  <c r="D35"/>
  <c r="D23"/>
  <c r="D48" i="136"/>
  <c r="D46"/>
  <c r="D44"/>
  <c r="D42"/>
  <c r="D38"/>
  <c r="D34"/>
  <c r="D26"/>
  <c r="D24"/>
  <c r="D22"/>
  <c r="D20"/>
  <c r="D18"/>
  <c r="D48" i="135"/>
  <c r="D44"/>
  <c r="D42"/>
  <c r="D26"/>
  <c r="D21"/>
  <c r="D19"/>
  <c r="C48" i="136"/>
  <c r="C46"/>
  <c r="C44"/>
  <c r="C42"/>
  <c r="C38"/>
  <c r="C34"/>
  <c r="C26"/>
  <c r="C24"/>
  <c r="C22"/>
  <c r="C20"/>
  <c r="C18"/>
  <c r="C48" i="135"/>
  <c r="C44"/>
  <c r="C42"/>
  <c r="C26"/>
  <c r="C51" i="136"/>
  <c r="C49"/>
  <c r="C47"/>
  <c r="C45"/>
  <c r="C43"/>
  <c r="C41"/>
  <c r="C39"/>
  <c r="C37"/>
  <c r="C35"/>
  <c r="C33"/>
  <c r="C31"/>
  <c r="C29"/>
  <c r="C27"/>
  <c r="C23"/>
  <c r="C21"/>
  <c r="C19"/>
  <c r="C51" i="135"/>
  <c r="C49"/>
  <c r="C47"/>
  <c r="C45"/>
  <c r="C43"/>
  <c r="C39"/>
  <c r="C37"/>
  <c r="C35"/>
  <c r="C23"/>
  <c r="C21"/>
  <c r="C19"/>
  <c r="I48" i="136"/>
  <c r="I46"/>
  <c r="I44"/>
  <c r="I42"/>
  <c r="I34"/>
  <c r="I26"/>
  <c r="I24"/>
  <c r="I22"/>
  <c r="I20"/>
  <c r="I18"/>
  <c r="I17"/>
  <c r="I48" i="135"/>
  <c r="I44"/>
  <c r="I42"/>
  <c r="I26"/>
  <c r="I51" i="136"/>
  <c r="I49"/>
  <c r="I45"/>
  <c r="I43"/>
  <c r="I41"/>
  <c r="I39"/>
  <c r="I33"/>
  <c r="I31"/>
  <c r="I29"/>
  <c r="I27"/>
  <c r="I23"/>
  <c r="I21"/>
  <c r="I19"/>
  <c r="I51" i="135"/>
  <c r="I49"/>
  <c r="I45"/>
  <c r="I43"/>
  <c r="I39"/>
  <c r="I23"/>
  <c r="I21"/>
  <c r="I19"/>
  <c r="G48" i="136"/>
  <c r="G46"/>
  <c r="G44"/>
  <c r="G42"/>
  <c r="G34"/>
  <c r="G26"/>
  <c r="G24"/>
  <c r="G22"/>
  <c r="G20"/>
  <c r="G18"/>
  <c r="G48" i="135"/>
  <c r="G44"/>
  <c r="G42"/>
  <c r="G26"/>
  <c r="G51" i="136"/>
  <c r="G49"/>
  <c r="G47"/>
  <c r="G45"/>
  <c r="G43"/>
  <c r="G41"/>
  <c r="G39"/>
  <c r="G37"/>
  <c r="G33"/>
  <c r="G31"/>
  <c r="G29"/>
  <c r="G27"/>
  <c r="G23"/>
  <c r="G21"/>
  <c r="G19"/>
  <c r="G51" i="135"/>
  <c r="G49"/>
  <c r="G47"/>
  <c r="G45"/>
  <c r="G43"/>
  <c r="G39"/>
  <c r="G37"/>
  <c r="G23"/>
  <c r="G21"/>
  <c r="G19"/>
  <c r="E48" i="136"/>
  <c r="E46"/>
  <c r="E44"/>
  <c r="E42"/>
  <c r="E38"/>
  <c r="E34"/>
  <c r="E26"/>
  <c r="E24"/>
  <c r="E22"/>
  <c r="E20"/>
  <c r="E18"/>
  <c r="E48" i="135"/>
  <c r="E44"/>
  <c r="E42"/>
  <c r="E26"/>
  <c r="E51" i="136"/>
  <c r="E49"/>
  <c r="E47"/>
  <c r="E45"/>
  <c r="E43"/>
  <c r="E41"/>
  <c r="E39"/>
  <c r="E37"/>
  <c r="E35"/>
  <c r="E33"/>
  <c r="E31"/>
  <c r="E29"/>
  <c r="E27"/>
  <c r="E23"/>
  <c r="E21"/>
  <c r="E19"/>
  <c r="E51" i="135"/>
  <c r="E49"/>
  <c r="E47"/>
  <c r="E45"/>
  <c r="E43"/>
  <c r="E39"/>
  <c r="E37"/>
  <c r="E35"/>
  <c r="E23"/>
  <c r="E21"/>
  <c r="E19"/>
  <c r="K52" i="136"/>
  <c r="K48"/>
  <c r="K46"/>
  <c r="K44"/>
  <c r="K42"/>
  <c r="K36"/>
  <c r="K34"/>
  <c r="K26"/>
  <c r="K22"/>
  <c r="K20"/>
  <c r="K18"/>
  <c r="K17"/>
  <c r="K52" i="135"/>
  <c r="K48"/>
  <c r="K44"/>
  <c r="K42"/>
  <c r="K26"/>
  <c r="K51" i="136"/>
  <c r="K49"/>
  <c r="K45"/>
  <c r="K43"/>
  <c r="K41"/>
  <c r="K39"/>
  <c r="K33"/>
  <c r="K31"/>
  <c r="K29"/>
  <c r="K27"/>
  <c r="K23"/>
  <c r="K21"/>
  <c r="K19"/>
  <c r="K51" i="135"/>
  <c r="K49"/>
  <c r="K45"/>
  <c r="K43"/>
  <c r="K39"/>
  <c r="K23"/>
  <c r="K21"/>
  <c r="K19"/>
  <c r="I34" i="134"/>
  <c r="I26"/>
  <c r="I20"/>
  <c r="I18"/>
  <c r="I26" i="133"/>
  <c r="I20"/>
  <c r="I18"/>
  <c r="I51" i="134"/>
  <c r="I49"/>
  <c r="I47"/>
  <c r="I41"/>
  <c r="I33"/>
  <c r="I31"/>
  <c r="I29"/>
  <c r="I27"/>
  <c r="I23"/>
  <c r="I51" i="133"/>
  <c r="I49"/>
  <c r="I47"/>
  <c r="I41"/>
  <c r="I31"/>
  <c r="I29"/>
  <c r="I27"/>
  <c r="I23"/>
  <c r="G34" i="134"/>
  <c r="G26"/>
  <c r="G20"/>
  <c r="G18"/>
  <c r="G26" i="133"/>
  <c r="G20"/>
  <c r="G18"/>
  <c r="G51" i="134"/>
  <c r="G49"/>
  <c r="G47"/>
  <c r="G41"/>
  <c r="G37"/>
  <c r="G33"/>
  <c r="G31"/>
  <c r="G29"/>
  <c r="G27"/>
  <c r="G23"/>
  <c r="G51" i="133"/>
  <c r="G49"/>
  <c r="G47"/>
  <c r="G41"/>
  <c r="G37"/>
  <c r="G31"/>
  <c r="G29"/>
  <c r="G27"/>
  <c r="G23"/>
  <c r="E34" i="134"/>
  <c r="E26"/>
  <c r="E20"/>
  <c r="E18"/>
  <c r="E26" i="133"/>
  <c r="E20"/>
  <c r="E18"/>
  <c r="E51" i="134"/>
  <c r="E49"/>
  <c r="E47"/>
  <c r="E41"/>
  <c r="E33"/>
  <c r="E31"/>
  <c r="E29"/>
  <c r="E27"/>
  <c r="E23"/>
  <c r="E51" i="133"/>
  <c r="E49"/>
  <c r="E47"/>
  <c r="E41"/>
  <c r="E31"/>
  <c r="E29"/>
  <c r="E27"/>
  <c r="E23"/>
  <c r="K34" i="134"/>
  <c r="K26"/>
  <c r="K20"/>
  <c r="K18"/>
  <c r="K34" i="133"/>
  <c r="K33"/>
  <c r="K26"/>
  <c r="K20"/>
  <c r="K18"/>
  <c r="K51" i="134"/>
  <c r="K49"/>
  <c r="K47"/>
  <c r="K41"/>
  <c r="K33"/>
  <c r="K31"/>
  <c r="K29"/>
  <c r="K27"/>
  <c r="K23"/>
  <c r="K21"/>
  <c r="K51" i="133"/>
  <c r="K49"/>
  <c r="K47"/>
  <c r="K41"/>
  <c r="K31"/>
  <c r="K29"/>
  <c r="K27"/>
  <c r="K23"/>
  <c r="K21"/>
  <c r="L51" i="134"/>
  <c r="L49"/>
  <c r="L47"/>
  <c r="L41"/>
  <c r="L33"/>
  <c r="L31"/>
  <c r="L29"/>
  <c r="L27"/>
  <c r="L23"/>
  <c r="L21"/>
  <c r="L51" i="133"/>
  <c r="L49"/>
  <c r="L47"/>
  <c r="L41"/>
  <c r="L31"/>
  <c r="L29"/>
  <c r="L27"/>
  <c r="L23"/>
  <c r="L21"/>
  <c r="L34" i="134"/>
  <c r="L26"/>
  <c r="L20"/>
  <c r="L18"/>
  <c r="L34" i="133"/>
  <c r="L33"/>
  <c r="L26"/>
  <c r="L20"/>
  <c r="L18"/>
  <c r="J51" i="134"/>
  <c r="J49"/>
  <c r="J47"/>
  <c r="J41"/>
  <c r="J33"/>
  <c r="J31"/>
  <c r="J29"/>
  <c r="J27"/>
  <c r="J23"/>
  <c r="J21"/>
  <c r="J51" i="133"/>
  <c r="J49"/>
  <c r="J47"/>
  <c r="J41"/>
  <c r="J31"/>
  <c r="J29"/>
  <c r="J27"/>
  <c r="J23"/>
  <c r="J21"/>
  <c r="J34" i="134"/>
  <c r="J26"/>
  <c r="J20"/>
  <c r="J18"/>
  <c r="J34" i="133"/>
  <c r="J26"/>
  <c r="J20"/>
  <c r="J18"/>
  <c r="H51" i="134"/>
  <c r="H49"/>
  <c r="H47"/>
  <c r="H41"/>
  <c r="H33"/>
  <c r="H31"/>
  <c r="H29"/>
  <c r="H27"/>
  <c r="H23"/>
  <c r="H51" i="133"/>
  <c r="H49"/>
  <c r="H47"/>
  <c r="H41"/>
  <c r="H31"/>
  <c r="H29"/>
  <c r="H27"/>
  <c r="H23"/>
  <c r="H34" i="134"/>
  <c r="H26"/>
  <c r="H20"/>
  <c r="H18"/>
  <c r="H26" i="133"/>
  <c r="H20"/>
  <c r="H18"/>
  <c r="F51" i="134"/>
  <c r="F49"/>
  <c r="F47"/>
  <c r="F41"/>
  <c r="F37"/>
  <c r="F33"/>
  <c r="F31"/>
  <c r="F29"/>
  <c r="F27"/>
  <c r="F23"/>
  <c r="F51" i="133"/>
  <c r="F49"/>
  <c r="F47"/>
  <c r="F41"/>
  <c r="F37"/>
  <c r="F31"/>
  <c r="F29"/>
  <c r="F27"/>
  <c r="F23"/>
  <c r="F34" i="134"/>
  <c r="F26"/>
  <c r="F20"/>
  <c r="F18"/>
  <c r="F26" i="133"/>
  <c r="F20"/>
  <c r="F18"/>
  <c r="G34"/>
  <c r="G34" i="132"/>
  <c r="G33" i="133"/>
  <c r="G33" i="132"/>
  <c r="J33" i="133"/>
  <c r="J33" i="132"/>
  <c r="H33" i="133"/>
  <c r="H33" i="132"/>
  <c r="H34" i="133"/>
  <c r="H34" i="132"/>
  <c r="F33" i="133"/>
  <c r="F33" i="132"/>
  <c r="F34" i="133"/>
  <c r="F34" i="132"/>
  <c r="D33" i="133"/>
  <c r="D33" i="132"/>
  <c r="D34" i="133"/>
  <c r="D34" i="132"/>
  <c r="C34" i="133"/>
  <c r="C34" i="132"/>
  <c r="I34" i="133"/>
  <c r="I34" i="132"/>
  <c r="I33" i="133"/>
  <c r="I33" i="132"/>
  <c r="E34" i="133"/>
  <c r="E34" i="132"/>
  <c r="E33" i="133"/>
  <c r="E33" i="132"/>
  <c r="C48"/>
  <c r="C24"/>
  <c r="C18"/>
  <c r="C18" i="131"/>
  <c r="C49" i="132"/>
  <c r="C37"/>
  <c r="C24" i="131"/>
  <c r="I26" i="132"/>
  <c r="I18"/>
  <c r="I49"/>
  <c r="G26"/>
  <c r="G18"/>
  <c r="G49"/>
  <c r="E26"/>
  <c r="E24"/>
  <c r="E18"/>
  <c r="E49"/>
  <c r="E37"/>
  <c r="K26"/>
  <c r="K18"/>
  <c r="K49"/>
  <c r="L49"/>
  <c r="L26"/>
  <c r="L18"/>
  <c r="J49"/>
  <c r="J26"/>
  <c r="J18"/>
  <c r="H49"/>
  <c r="H26"/>
  <c r="H18"/>
  <c r="F49"/>
  <c r="F26"/>
  <c r="F18"/>
  <c r="D49"/>
  <c r="D37"/>
  <c r="D24" i="131"/>
  <c r="D24" i="132"/>
  <c r="D18"/>
  <c r="L51" i="131"/>
  <c r="L49"/>
  <c r="L45"/>
  <c r="L41"/>
  <c r="L39"/>
  <c r="L33"/>
  <c r="L31"/>
  <c r="L29"/>
  <c r="L27"/>
  <c r="L23"/>
  <c r="L21"/>
  <c r="L19"/>
  <c r="L44" i="130"/>
  <c r="L23"/>
  <c r="L44" i="131"/>
  <c r="L34"/>
  <c r="L26"/>
  <c r="L22"/>
  <c r="L20"/>
  <c r="L18"/>
  <c r="L17"/>
  <c r="L39" i="130"/>
  <c r="L34"/>
  <c r="L19"/>
  <c r="J51" i="131"/>
  <c r="J49"/>
  <c r="J45"/>
  <c r="J41"/>
  <c r="J39"/>
  <c r="J33"/>
  <c r="J31"/>
  <c r="J29"/>
  <c r="J27"/>
  <c r="J23"/>
  <c r="J21"/>
  <c r="J44" i="130"/>
  <c r="J23"/>
  <c r="J44" i="131"/>
  <c r="J34"/>
  <c r="J26"/>
  <c r="J22"/>
  <c r="J20"/>
  <c r="J18"/>
  <c r="J17"/>
  <c r="J39" i="130"/>
  <c r="J34"/>
  <c r="H51" i="131"/>
  <c r="H49"/>
  <c r="H45"/>
  <c r="H41"/>
  <c r="H39"/>
  <c r="H33"/>
  <c r="H31"/>
  <c r="H29"/>
  <c r="H27"/>
  <c r="H23"/>
  <c r="H21"/>
  <c r="H44" i="130"/>
  <c r="H23"/>
  <c r="H50" i="131"/>
  <c r="H48"/>
  <c r="H44"/>
  <c r="H34"/>
  <c r="H26"/>
  <c r="H24"/>
  <c r="H22"/>
  <c r="H20"/>
  <c r="H18"/>
  <c r="H50" i="130"/>
  <c r="H48"/>
  <c r="H39"/>
  <c r="H34"/>
  <c r="F51" i="131"/>
  <c r="F49"/>
  <c r="F45"/>
  <c r="F41"/>
  <c r="F39"/>
  <c r="F37"/>
  <c r="F33"/>
  <c r="F31"/>
  <c r="F29"/>
  <c r="F27"/>
  <c r="F23"/>
  <c r="F21"/>
  <c r="F23" i="130"/>
  <c r="F48" i="131"/>
  <c r="F34"/>
  <c r="F26"/>
  <c r="F24"/>
  <c r="F22"/>
  <c r="F20"/>
  <c r="F18"/>
  <c r="F48" i="130"/>
  <c r="F39"/>
  <c r="F34"/>
  <c r="D51" i="131"/>
  <c r="D49"/>
  <c r="D45"/>
  <c r="D41"/>
  <c r="D39"/>
  <c r="D37"/>
  <c r="D33"/>
  <c r="D31"/>
  <c r="D29"/>
  <c r="D27"/>
  <c r="D23"/>
  <c r="D21"/>
  <c r="D49" i="130"/>
  <c r="D26"/>
  <c r="D23"/>
  <c r="D48" i="131"/>
  <c r="D34"/>
  <c r="D26"/>
  <c r="D22"/>
  <c r="D20"/>
  <c r="D18"/>
  <c r="D48" i="130"/>
  <c r="D39"/>
  <c r="D34"/>
  <c r="C48" i="131"/>
  <c r="C34"/>
  <c r="C26"/>
  <c r="C20"/>
  <c r="C48" i="130"/>
  <c r="C34"/>
  <c r="C51" i="131"/>
  <c r="C49"/>
  <c r="C45"/>
  <c r="C41"/>
  <c r="C37"/>
  <c r="C31"/>
  <c r="C29"/>
  <c r="C27"/>
  <c r="C23"/>
  <c r="C49" i="130"/>
  <c r="C26"/>
  <c r="C23"/>
  <c r="I44" i="131"/>
  <c r="I34"/>
  <c r="I26"/>
  <c r="I24"/>
  <c r="I22"/>
  <c r="I20"/>
  <c r="I18"/>
  <c r="I39" i="130"/>
  <c r="I34"/>
  <c r="I51" i="131"/>
  <c r="I49"/>
  <c r="I45"/>
  <c r="I41"/>
  <c r="I39"/>
  <c r="I33"/>
  <c r="I31"/>
  <c r="I29"/>
  <c r="I27"/>
  <c r="I23"/>
  <c r="I21"/>
  <c r="I44" i="130"/>
  <c r="I23"/>
  <c r="G50" i="131"/>
  <c r="G48"/>
  <c r="G34"/>
  <c r="G26"/>
  <c r="G24"/>
  <c r="G22"/>
  <c r="G20"/>
  <c r="G18"/>
  <c r="G50" i="130"/>
  <c r="G48"/>
  <c r="G39"/>
  <c r="G34"/>
  <c r="G51" i="131"/>
  <c r="G49"/>
  <c r="G45"/>
  <c r="G41"/>
  <c r="G39"/>
  <c r="G37"/>
  <c r="G33"/>
  <c r="G31"/>
  <c r="G29"/>
  <c r="G27"/>
  <c r="G23"/>
  <c r="G21"/>
  <c r="G23" i="130"/>
  <c r="E48" i="131"/>
  <c r="E38"/>
  <c r="E34"/>
  <c r="E26"/>
  <c r="E24"/>
  <c r="E22"/>
  <c r="E20"/>
  <c r="E18"/>
  <c r="E48" i="130"/>
  <c r="E39"/>
  <c r="E34"/>
  <c r="E51" i="131"/>
  <c r="E49"/>
  <c r="E45"/>
  <c r="E41"/>
  <c r="E39"/>
  <c r="E37"/>
  <c r="E33"/>
  <c r="E31"/>
  <c r="E29"/>
  <c r="E27"/>
  <c r="E23"/>
  <c r="E26" i="130"/>
  <c r="E23"/>
  <c r="K44" i="131"/>
  <c r="K34"/>
  <c r="K26"/>
  <c r="K22"/>
  <c r="K20"/>
  <c r="K18"/>
  <c r="K17"/>
  <c r="K39" i="130"/>
  <c r="K34"/>
  <c r="K51" i="131"/>
  <c r="K49"/>
  <c r="K45"/>
  <c r="K41"/>
  <c r="K39"/>
  <c r="K33"/>
  <c r="K31"/>
  <c r="K29"/>
  <c r="K27"/>
  <c r="K23"/>
  <c r="K21"/>
  <c r="K44" i="130"/>
  <c r="K23"/>
  <c r="L51"/>
  <c r="L49"/>
  <c r="L45"/>
  <c r="L41"/>
  <c r="L33"/>
  <c r="L31"/>
  <c r="L29"/>
  <c r="L27"/>
  <c r="L21"/>
  <c r="L51" i="129"/>
  <c r="L49"/>
  <c r="L26"/>
  <c r="L52" i="130"/>
  <c r="L46"/>
  <c r="L26"/>
  <c r="L22"/>
  <c r="L20"/>
  <c r="L18"/>
  <c r="L17"/>
  <c r="L52" i="129"/>
  <c r="L45"/>
  <c r="L41"/>
  <c r="L33"/>
  <c r="L29"/>
  <c r="L20"/>
  <c r="L18"/>
  <c r="L17"/>
  <c r="J51" i="130"/>
  <c r="J49"/>
  <c r="J45"/>
  <c r="J41"/>
  <c r="J33"/>
  <c r="J31"/>
  <c r="J29"/>
  <c r="J27"/>
  <c r="J21"/>
  <c r="J51" i="129"/>
  <c r="J49"/>
  <c r="J26"/>
  <c r="J22"/>
  <c r="J52" i="130"/>
  <c r="J46"/>
  <c r="J26"/>
  <c r="J22"/>
  <c r="J20"/>
  <c r="J18"/>
  <c r="J17"/>
  <c r="J52" i="129"/>
  <c r="J45"/>
  <c r="J41"/>
  <c r="J33"/>
  <c r="J31"/>
  <c r="J29"/>
  <c r="J27"/>
  <c r="J20"/>
  <c r="J18"/>
  <c r="J17"/>
  <c r="H51" i="130"/>
  <c r="H49"/>
  <c r="H45"/>
  <c r="H41"/>
  <c r="H33"/>
  <c r="H31"/>
  <c r="H29"/>
  <c r="H27"/>
  <c r="H21"/>
  <c r="H51" i="129"/>
  <c r="H49"/>
  <c r="H26"/>
  <c r="H24"/>
  <c r="H22"/>
  <c r="H46" i="130"/>
  <c r="H26"/>
  <c r="H24"/>
  <c r="H22"/>
  <c r="H20"/>
  <c r="H18"/>
  <c r="H45" i="129"/>
  <c r="H41"/>
  <c r="H33"/>
  <c r="H31"/>
  <c r="H29"/>
  <c r="H27"/>
  <c r="H20"/>
  <c r="H18"/>
  <c r="F51" i="130"/>
  <c r="F49"/>
  <c r="F45"/>
  <c r="F41"/>
  <c r="F37"/>
  <c r="F33"/>
  <c r="F31"/>
  <c r="F29"/>
  <c r="F27"/>
  <c r="F21"/>
  <c r="F51" i="129"/>
  <c r="F49"/>
  <c r="F26"/>
  <c r="F24"/>
  <c r="F22"/>
  <c r="F21"/>
  <c r="F46" i="130"/>
  <c r="F26"/>
  <c r="F24"/>
  <c r="F22"/>
  <c r="F20"/>
  <c r="F18"/>
  <c r="F45" i="129"/>
  <c r="F41"/>
  <c r="F33"/>
  <c r="F31"/>
  <c r="F29"/>
  <c r="F27"/>
  <c r="F20"/>
  <c r="F18"/>
  <c r="D51" i="130"/>
  <c r="D45"/>
  <c r="D41"/>
  <c r="D37"/>
  <c r="D33"/>
  <c r="D31"/>
  <c r="D29"/>
  <c r="D27"/>
  <c r="D21"/>
  <c r="D51" i="129"/>
  <c r="D38"/>
  <c r="D24"/>
  <c r="D22"/>
  <c r="D21"/>
  <c r="D38" i="130"/>
  <c r="D24"/>
  <c r="D22"/>
  <c r="D20"/>
  <c r="D18"/>
  <c r="D45" i="129"/>
  <c r="D41"/>
  <c r="D33"/>
  <c r="D31"/>
  <c r="D29"/>
  <c r="D27"/>
  <c r="D20"/>
  <c r="D18"/>
  <c r="C38" i="130"/>
  <c r="C24"/>
  <c r="C20"/>
  <c r="C18"/>
  <c r="C45" i="129"/>
  <c r="C41"/>
  <c r="C33"/>
  <c r="C31"/>
  <c r="C29"/>
  <c r="C27"/>
  <c r="C20"/>
  <c r="C18"/>
  <c r="C51" i="130"/>
  <c r="C45"/>
  <c r="C41"/>
  <c r="C37"/>
  <c r="C33"/>
  <c r="C31"/>
  <c r="C29"/>
  <c r="C27"/>
  <c r="C21"/>
  <c r="C51" i="129"/>
  <c r="C38"/>
  <c r="C24"/>
  <c r="C21"/>
  <c r="I52" i="130"/>
  <c r="I46"/>
  <c r="I26"/>
  <c r="I24"/>
  <c r="I22"/>
  <c r="I20"/>
  <c r="I18"/>
  <c r="I52" i="129"/>
  <c r="I45"/>
  <c r="I41"/>
  <c r="I33"/>
  <c r="I31"/>
  <c r="I29"/>
  <c r="I27"/>
  <c r="I20"/>
  <c r="I18"/>
  <c r="I51" i="130"/>
  <c r="I49"/>
  <c r="I45"/>
  <c r="I41"/>
  <c r="I33"/>
  <c r="I31"/>
  <c r="I29"/>
  <c r="I27"/>
  <c r="I21"/>
  <c r="I51" i="129"/>
  <c r="I49"/>
  <c r="I26"/>
  <c r="I24"/>
  <c r="I22"/>
  <c r="G46" i="130"/>
  <c r="G26"/>
  <c r="G24"/>
  <c r="G22"/>
  <c r="G20"/>
  <c r="G18"/>
  <c r="G45" i="129"/>
  <c r="G41"/>
  <c r="G33"/>
  <c r="G31"/>
  <c r="G29"/>
  <c r="G27"/>
  <c r="G20"/>
  <c r="G18"/>
  <c r="G51" i="130"/>
  <c r="G49"/>
  <c r="G45"/>
  <c r="G41"/>
  <c r="G37"/>
  <c r="G33"/>
  <c r="G31"/>
  <c r="G29"/>
  <c r="G27"/>
  <c r="G21"/>
  <c r="G51" i="129"/>
  <c r="G49"/>
  <c r="G26"/>
  <c r="G24"/>
  <c r="G22"/>
  <c r="G21"/>
  <c r="E38" i="130"/>
  <c r="E24"/>
  <c r="E22"/>
  <c r="E20"/>
  <c r="E18"/>
  <c r="E45" i="129"/>
  <c r="E41"/>
  <c r="E33"/>
  <c r="E31"/>
  <c r="E29"/>
  <c r="E27"/>
  <c r="E20"/>
  <c r="E18"/>
  <c r="E51" i="130"/>
  <c r="E49"/>
  <c r="E45"/>
  <c r="E41"/>
  <c r="E37"/>
  <c r="E35"/>
  <c r="E33"/>
  <c r="E31"/>
  <c r="E29"/>
  <c r="E27"/>
  <c r="E21"/>
  <c r="E51" i="129"/>
  <c r="E49"/>
  <c r="E38"/>
  <c r="E24"/>
  <c r="E22"/>
  <c r="E21"/>
  <c r="K52" i="130"/>
  <c r="K46"/>
  <c r="K26"/>
  <c r="K22"/>
  <c r="K20"/>
  <c r="K18"/>
  <c r="K17"/>
  <c r="K52" i="129"/>
  <c r="K45"/>
  <c r="K41"/>
  <c r="K33"/>
  <c r="K29"/>
  <c r="K20"/>
  <c r="K18"/>
  <c r="K17"/>
  <c r="K51" i="130"/>
  <c r="K49"/>
  <c r="K45"/>
  <c r="K41"/>
  <c r="K33"/>
  <c r="K31"/>
  <c r="K29"/>
  <c r="K27"/>
  <c r="K21"/>
  <c r="K51" i="129"/>
  <c r="K49"/>
  <c r="K26"/>
  <c r="L31"/>
  <c r="L27"/>
  <c r="L21"/>
  <c r="L22" i="128"/>
  <c r="L46" i="129"/>
  <c r="L22"/>
  <c r="L46" i="128"/>
  <c r="L27"/>
  <c r="L21"/>
  <c r="J21" i="129"/>
  <c r="J46"/>
  <c r="J21" i="128"/>
  <c r="H21" i="129"/>
  <c r="H46"/>
  <c r="H21" i="128"/>
  <c r="F37" i="129"/>
  <c r="F37" i="128"/>
  <c r="F46" i="129"/>
  <c r="D37"/>
  <c r="D37" i="128"/>
  <c r="D48" i="129"/>
  <c r="C48"/>
  <c r="C37"/>
  <c r="C37" i="128"/>
  <c r="I46" i="129"/>
  <c r="I21" i="128"/>
  <c r="I21" i="129"/>
  <c r="I46" i="128"/>
  <c r="G46" i="129"/>
  <c r="G37"/>
  <c r="G37" i="128"/>
  <c r="E37" i="129"/>
  <c r="E35"/>
  <c r="E37" i="128"/>
  <c r="K46" i="129"/>
  <c r="K22"/>
  <c r="K46" i="128"/>
  <c r="K27"/>
  <c r="K21"/>
  <c r="K31" i="129"/>
  <c r="K27"/>
  <c r="K21"/>
  <c r="K22" i="128"/>
  <c r="I48"/>
  <c r="I44"/>
  <c r="I26"/>
  <c r="I48" i="127"/>
  <c r="I44"/>
  <c r="I23"/>
  <c r="I51" i="128"/>
  <c r="I49"/>
  <c r="I47"/>
  <c r="I43"/>
  <c r="I39"/>
  <c r="I31"/>
  <c r="I23"/>
  <c r="I51" i="127"/>
  <c r="I49"/>
  <c r="I47"/>
  <c r="I43"/>
  <c r="I39"/>
  <c r="I31"/>
  <c r="I26"/>
  <c r="G48" i="128"/>
  <c r="G46"/>
  <c r="G44"/>
  <c r="G26"/>
  <c r="G48" i="127"/>
  <c r="G46"/>
  <c r="G44"/>
  <c r="G23"/>
  <c r="G51" i="128"/>
  <c r="G49"/>
  <c r="G47"/>
  <c r="G43"/>
  <c r="G39"/>
  <c r="G31"/>
  <c r="G23"/>
  <c r="G51" i="127"/>
  <c r="G49"/>
  <c r="G47"/>
  <c r="G43"/>
  <c r="G39"/>
  <c r="G31"/>
  <c r="G26"/>
  <c r="E48" i="128"/>
  <c r="E44"/>
  <c r="E26"/>
  <c r="E48" i="127"/>
  <c r="E44"/>
  <c r="E23"/>
  <c r="E51" i="128"/>
  <c r="E49"/>
  <c r="E47"/>
  <c r="E43"/>
  <c r="E39"/>
  <c r="E35"/>
  <c r="E31"/>
  <c r="E23"/>
  <c r="E51" i="127"/>
  <c r="E49"/>
  <c r="E47"/>
  <c r="E43"/>
  <c r="E39"/>
  <c r="E35"/>
  <c r="E31"/>
  <c r="E26"/>
  <c r="K26"/>
  <c r="K48" i="128"/>
  <c r="K44"/>
  <c r="K26"/>
  <c r="K48" i="127"/>
  <c r="K44"/>
  <c r="K23"/>
  <c r="K51" i="128"/>
  <c r="K49"/>
  <c r="K47"/>
  <c r="K43"/>
  <c r="K39"/>
  <c r="K31"/>
  <c r="K23"/>
  <c r="K51" i="127"/>
  <c r="K49"/>
  <c r="K47"/>
  <c r="K43"/>
  <c r="K39"/>
  <c r="K31"/>
  <c r="L26"/>
  <c r="L51" i="128"/>
  <c r="L49"/>
  <c r="L47"/>
  <c r="L43"/>
  <c r="L39"/>
  <c r="L31"/>
  <c r="L23"/>
  <c r="L51" i="127"/>
  <c r="L49"/>
  <c r="L47"/>
  <c r="L43"/>
  <c r="L39"/>
  <c r="L31"/>
  <c r="L48" i="128"/>
  <c r="L44"/>
  <c r="L26"/>
  <c r="L48" i="127"/>
  <c r="L44"/>
  <c r="L23"/>
  <c r="J26"/>
  <c r="J51" i="128"/>
  <c r="J49"/>
  <c r="J47"/>
  <c r="J43"/>
  <c r="J39"/>
  <c r="J31"/>
  <c r="J23"/>
  <c r="J51" i="127"/>
  <c r="J49"/>
  <c r="J47"/>
  <c r="J43"/>
  <c r="J39"/>
  <c r="J31"/>
  <c r="J48" i="128"/>
  <c r="J46"/>
  <c r="J44"/>
  <c r="J26"/>
  <c r="J48" i="127"/>
  <c r="J46"/>
  <c r="J44"/>
  <c r="J23"/>
  <c r="H51" i="128"/>
  <c r="H49"/>
  <c r="H47"/>
  <c r="H43"/>
  <c r="H39"/>
  <c r="H31"/>
  <c r="H23"/>
  <c r="H51" i="127"/>
  <c r="H49"/>
  <c r="H47"/>
  <c r="H43"/>
  <c r="H39"/>
  <c r="H31"/>
  <c r="H26"/>
  <c r="H48" i="128"/>
  <c r="H46"/>
  <c r="H44"/>
  <c r="H26"/>
  <c r="H48" i="127"/>
  <c r="H46"/>
  <c r="H44"/>
  <c r="H23"/>
  <c r="F51" i="128"/>
  <c r="F49"/>
  <c r="F47"/>
  <c r="F43"/>
  <c r="F39"/>
  <c r="F31"/>
  <c r="F23"/>
  <c r="F51" i="127"/>
  <c r="F49"/>
  <c r="F47"/>
  <c r="F43"/>
  <c r="F39"/>
  <c r="F31"/>
  <c r="F26"/>
  <c r="F48" i="128"/>
  <c r="F46"/>
  <c r="F44"/>
  <c r="F26"/>
  <c r="F48" i="127"/>
  <c r="F46"/>
  <c r="F44"/>
  <c r="F23"/>
  <c r="D51" i="128"/>
  <c r="D49"/>
  <c r="D47"/>
  <c r="D43"/>
  <c r="D35"/>
  <c r="D31"/>
  <c r="D23"/>
  <c r="D51" i="127"/>
  <c r="D49"/>
  <c r="D47"/>
  <c r="D43"/>
  <c r="D35"/>
  <c r="D31"/>
  <c r="D26"/>
  <c r="D48" i="128"/>
  <c r="D44"/>
  <c r="D26"/>
  <c r="D48" i="127"/>
  <c r="D44"/>
  <c r="D23"/>
  <c r="C48" i="128"/>
  <c r="C44"/>
  <c r="C26"/>
  <c r="C48" i="127"/>
  <c r="C44"/>
  <c r="C23"/>
  <c r="C51" i="128"/>
  <c r="C49"/>
  <c r="C47"/>
  <c r="C43"/>
  <c r="C35"/>
  <c r="C31"/>
  <c r="C23"/>
  <c r="C51" i="127"/>
  <c r="C49"/>
  <c r="C47"/>
  <c r="C43"/>
  <c r="C35"/>
  <c r="C31"/>
  <c r="C26"/>
  <c r="C50" i="126"/>
  <c r="C34"/>
  <c r="C26"/>
  <c r="C18"/>
  <c r="C47" i="125"/>
  <c r="C27"/>
  <c r="C25"/>
  <c r="C21"/>
  <c r="C47" i="126"/>
  <c r="C41"/>
  <c r="C37"/>
  <c r="C33"/>
  <c r="C27"/>
  <c r="C25"/>
  <c r="C23"/>
  <c r="C21"/>
  <c r="C50" i="125"/>
  <c r="C18"/>
  <c r="I50" i="126"/>
  <c r="I46"/>
  <c r="I44"/>
  <c r="I34"/>
  <c r="I26"/>
  <c r="I18"/>
  <c r="I47" i="125"/>
  <c r="I27"/>
  <c r="I47" i="126"/>
  <c r="I45"/>
  <c r="I41"/>
  <c r="I39"/>
  <c r="I31"/>
  <c r="I29"/>
  <c r="I27"/>
  <c r="I23"/>
  <c r="I21"/>
  <c r="I50" i="125"/>
  <c r="I18"/>
  <c r="G50" i="126"/>
  <c r="G34"/>
  <c r="G26"/>
  <c r="G18"/>
  <c r="G47" i="125"/>
  <c r="G27"/>
  <c r="G21"/>
  <c r="G47" i="126"/>
  <c r="G45"/>
  <c r="G41"/>
  <c r="G37"/>
  <c r="G33"/>
  <c r="G31"/>
  <c r="G29"/>
  <c r="G27"/>
  <c r="G23"/>
  <c r="G21"/>
  <c r="G50" i="125"/>
  <c r="G18"/>
  <c r="E50" i="126"/>
  <c r="E34"/>
  <c r="E26"/>
  <c r="E18"/>
  <c r="E47" i="125"/>
  <c r="E27"/>
  <c r="E21"/>
  <c r="E47" i="126"/>
  <c r="E45"/>
  <c r="E41"/>
  <c r="E39"/>
  <c r="E37"/>
  <c r="E33"/>
  <c r="E31"/>
  <c r="E29"/>
  <c r="E27"/>
  <c r="E23"/>
  <c r="E21"/>
  <c r="E50" i="125"/>
  <c r="E18"/>
  <c r="K46" i="126"/>
  <c r="K44"/>
  <c r="K34"/>
  <c r="K26"/>
  <c r="K18"/>
  <c r="K47" i="125"/>
  <c r="K27"/>
  <c r="K51" i="126"/>
  <c r="K47"/>
  <c r="K41"/>
  <c r="K33"/>
  <c r="K31"/>
  <c r="K29"/>
  <c r="K27"/>
  <c r="K23"/>
  <c r="K21"/>
  <c r="K18" i="125"/>
  <c r="L51" i="126"/>
  <c r="L47"/>
  <c r="L45"/>
  <c r="L41"/>
  <c r="L33"/>
  <c r="L31"/>
  <c r="L29"/>
  <c r="L27"/>
  <c r="L23"/>
  <c r="L21"/>
  <c r="L28" i="125"/>
  <c r="L18"/>
  <c r="L44" i="126"/>
  <c r="L34"/>
  <c r="L28"/>
  <c r="L26"/>
  <c r="L18"/>
  <c r="L47" i="125"/>
  <c r="L27"/>
  <c r="J51" i="126"/>
  <c r="J47"/>
  <c r="J45"/>
  <c r="J41"/>
  <c r="J31"/>
  <c r="J29"/>
  <c r="J27"/>
  <c r="J23"/>
  <c r="J21"/>
  <c r="J18" i="125"/>
  <c r="J46" i="126"/>
  <c r="J44"/>
  <c r="J34"/>
  <c r="J26"/>
  <c r="J18"/>
  <c r="J47" i="125"/>
  <c r="J27"/>
  <c r="H47" i="126"/>
  <c r="H41"/>
  <c r="H33"/>
  <c r="H31"/>
  <c r="H27"/>
  <c r="H23"/>
  <c r="H21"/>
  <c r="H50" i="125"/>
  <c r="H18"/>
  <c r="H50" i="126"/>
  <c r="H44"/>
  <c r="H34"/>
  <c r="H26"/>
  <c r="H18"/>
  <c r="H47" i="125"/>
  <c r="H27"/>
  <c r="F47" i="126"/>
  <c r="F45"/>
  <c r="F41"/>
  <c r="F39"/>
  <c r="F37"/>
  <c r="F33"/>
  <c r="F31"/>
  <c r="F29"/>
  <c r="F27"/>
  <c r="F21"/>
  <c r="F50" i="125"/>
  <c r="F18"/>
  <c r="F50" i="126"/>
  <c r="F34"/>
  <c r="F26"/>
  <c r="F18"/>
  <c r="F47" i="125"/>
  <c r="F27"/>
  <c r="F21"/>
  <c r="D47" i="126"/>
  <c r="D45"/>
  <c r="D41"/>
  <c r="D37"/>
  <c r="D33"/>
  <c r="D31"/>
  <c r="D29"/>
  <c r="D27"/>
  <c r="D25"/>
  <c r="D23"/>
  <c r="D21"/>
  <c r="D50" i="125"/>
  <c r="D18"/>
  <c r="D50" i="126"/>
  <c r="D34"/>
  <c r="D26"/>
  <c r="D18"/>
  <c r="D47" i="125"/>
  <c r="D27"/>
  <c r="D25"/>
  <c r="D21"/>
  <c r="L51"/>
  <c r="L45"/>
  <c r="L43"/>
  <c r="L41"/>
  <c r="L39"/>
  <c r="L33"/>
  <c r="L31"/>
  <c r="L29"/>
  <c r="L23"/>
  <c r="L21"/>
  <c r="L43" i="124"/>
  <c r="L32"/>
  <c r="L46" i="125"/>
  <c r="L44"/>
  <c r="L42"/>
  <c r="L34"/>
  <c r="L32"/>
  <c r="L26"/>
  <c r="L42" i="124"/>
  <c r="J51" i="125"/>
  <c r="J45"/>
  <c r="J43"/>
  <c r="J41"/>
  <c r="J39"/>
  <c r="J33"/>
  <c r="J31"/>
  <c r="J29"/>
  <c r="J23"/>
  <c r="J21"/>
  <c r="J43" i="124"/>
  <c r="J32"/>
  <c r="J48" i="125"/>
  <c r="J46"/>
  <c r="J44"/>
  <c r="J42"/>
  <c r="J34"/>
  <c r="J32"/>
  <c r="J26"/>
  <c r="J44" i="124"/>
  <c r="J42"/>
  <c r="H51" i="125"/>
  <c r="H45"/>
  <c r="H43"/>
  <c r="H41"/>
  <c r="H39"/>
  <c r="H33"/>
  <c r="H31"/>
  <c r="H29"/>
  <c r="H23"/>
  <c r="H21"/>
  <c r="H43" i="124"/>
  <c r="H32"/>
  <c r="H48" i="125"/>
  <c r="H46"/>
  <c r="H44"/>
  <c r="H42"/>
  <c r="H34"/>
  <c r="H32"/>
  <c r="H26"/>
  <c r="H24"/>
  <c r="H44" i="124"/>
  <c r="H42"/>
  <c r="F51" i="125"/>
  <c r="F45"/>
  <c r="F43"/>
  <c r="F41"/>
  <c r="F39"/>
  <c r="F37"/>
  <c r="F33"/>
  <c r="F31"/>
  <c r="F29"/>
  <c r="F23"/>
  <c r="F43" i="124"/>
  <c r="F32"/>
  <c r="F48" i="125"/>
  <c r="F46"/>
  <c r="F44"/>
  <c r="F42"/>
  <c r="F34"/>
  <c r="F32"/>
  <c r="F26"/>
  <c r="F24"/>
  <c r="F45" i="124"/>
  <c r="F44"/>
  <c r="F42"/>
  <c r="D51" i="125"/>
  <c r="D45"/>
  <c r="D43"/>
  <c r="D41"/>
  <c r="D39"/>
  <c r="D37"/>
  <c r="D35"/>
  <c r="D33"/>
  <c r="D31"/>
  <c r="D29"/>
  <c r="D23"/>
  <c r="D43" i="124"/>
  <c r="D38"/>
  <c r="D37"/>
  <c r="D32"/>
  <c r="D48" i="125"/>
  <c r="D44"/>
  <c r="D42"/>
  <c r="D38"/>
  <c r="D34"/>
  <c r="D32"/>
  <c r="D26"/>
  <c r="D24"/>
  <c r="D45" i="124"/>
  <c r="D44"/>
  <c r="D42"/>
  <c r="C48" i="125"/>
  <c r="C44"/>
  <c r="C42"/>
  <c r="C38"/>
  <c r="C34"/>
  <c r="C32"/>
  <c r="C26"/>
  <c r="C24"/>
  <c r="C45" i="124"/>
  <c r="C44"/>
  <c r="C42"/>
  <c r="C39"/>
  <c r="C51" i="125"/>
  <c r="C45"/>
  <c r="C43"/>
  <c r="C41"/>
  <c r="C39"/>
  <c r="C37"/>
  <c r="C35"/>
  <c r="C33"/>
  <c r="C31"/>
  <c r="C29"/>
  <c r="C23"/>
  <c r="C43" i="124"/>
  <c r="C38"/>
  <c r="C37"/>
  <c r="C32"/>
  <c r="I48" i="125"/>
  <c r="I46"/>
  <c r="I44"/>
  <c r="I42"/>
  <c r="I34"/>
  <c r="I32"/>
  <c r="I26"/>
  <c r="I24"/>
  <c r="I44" i="124"/>
  <c r="I42"/>
  <c r="I51" i="125"/>
  <c r="I45"/>
  <c r="I43"/>
  <c r="I41"/>
  <c r="I39"/>
  <c r="I33"/>
  <c r="I31"/>
  <c r="I29"/>
  <c r="I23"/>
  <c r="I21"/>
  <c r="I43" i="124"/>
  <c r="I32"/>
  <c r="G48" i="125"/>
  <c r="G46"/>
  <c r="G44"/>
  <c r="G42"/>
  <c r="G34"/>
  <c r="G32"/>
  <c r="G26"/>
  <c r="G24"/>
  <c r="G45" i="124"/>
  <c r="G44"/>
  <c r="G42"/>
  <c r="G51" i="125"/>
  <c r="G45"/>
  <c r="G43"/>
  <c r="G41"/>
  <c r="G39"/>
  <c r="G37"/>
  <c r="G33"/>
  <c r="G31"/>
  <c r="G29"/>
  <c r="G23"/>
  <c r="G43" i="124"/>
  <c r="G32"/>
  <c r="E48" i="125"/>
  <c r="E44"/>
  <c r="E42"/>
  <c r="E38"/>
  <c r="E34"/>
  <c r="E32"/>
  <c r="E26"/>
  <c r="E24"/>
  <c r="E45" i="124"/>
  <c r="E44"/>
  <c r="E42"/>
  <c r="E51" i="125"/>
  <c r="E45"/>
  <c r="E43"/>
  <c r="E41"/>
  <c r="E39"/>
  <c r="E37"/>
  <c r="E35"/>
  <c r="E33"/>
  <c r="E31"/>
  <c r="E29"/>
  <c r="E23"/>
  <c r="E43" i="124"/>
  <c r="E38"/>
  <c r="E32"/>
  <c r="K46" i="125"/>
  <c r="K44"/>
  <c r="K42"/>
  <c r="K34"/>
  <c r="K32"/>
  <c r="K26"/>
  <c r="K44" i="124"/>
  <c r="K42"/>
  <c r="K51" i="125"/>
  <c r="K45"/>
  <c r="K43"/>
  <c r="K41"/>
  <c r="K39"/>
  <c r="K33"/>
  <c r="K31"/>
  <c r="K29"/>
  <c r="K23"/>
  <c r="K21"/>
  <c r="K43" i="124"/>
  <c r="K32"/>
  <c r="C48"/>
  <c r="C34"/>
  <c r="C26"/>
  <c r="C24"/>
  <c r="C20"/>
  <c r="C51"/>
  <c r="C47"/>
  <c r="C41"/>
  <c r="C35"/>
  <c r="C33"/>
  <c r="C31"/>
  <c r="C29"/>
  <c r="C27"/>
  <c r="C23"/>
  <c r="I48"/>
  <c r="I46"/>
  <c r="I34"/>
  <c r="I26"/>
  <c r="I24"/>
  <c r="I20"/>
  <c r="I18"/>
  <c r="I51"/>
  <c r="I47"/>
  <c r="I45"/>
  <c r="I41"/>
  <c r="I39"/>
  <c r="I33"/>
  <c r="I31"/>
  <c r="I29"/>
  <c r="I27"/>
  <c r="I23"/>
  <c r="I21"/>
  <c r="G48"/>
  <c r="G46"/>
  <c r="G34"/>
  <c r="G26"/>
  <c r="G24"/>
  <c r="G20"/>
  <c r="G18"/>
  <c r="G51"/>
  <c r="G47"/>
  <c r="G41"/>
  <c r="G39"/>
  <c r="G37"/>
  <c r="G33"/>
  <c r="G31"/>
  <c r="G29"/>
  <c r="G27"/>
  <c r="G23"/>
  <c r="E48"/>
  <c r="E34"/>
  <c r="E26"/>
  <c r="E24"/>
  <c r="E20"/>
  <c r="E18"/>
  <c r="E51"/>
  <c r="E47"/>
  <c r="E41"/>
  <c r="E39"/>
  <c r="E37"/>
  <c r="E35"/>
  <c r="E33"/>
  <c r="E31"/>
  <c r="E29"/>
  <c r="E27"/>
  <c r="E23"/>
  <c r="K48"/>
  <c r="K46"/>
  <c r="K34"/>
  <c r="K26"/>
  <c r="K20"/>
  <c r="K18"/>
  <c r="K51"/>
  <c r="K49"/>
  <c r="K47"/>
  <c r="K45"/>
  <c r="K41"/>
  <c r="K39"/>
  <c r="K33"/>
  <c r="K31"/>
  <c r="K29"/>
  <c r="K27"/>
  <c r="K23"/>
  <c r="K21"/>
  <c r="K47" i="123"/>
  <c r="L51" i="124"/>
  <c r="L49"/>
  <c r="L47"/>
  <c r="L45"/>
  <c r="L41"/>
  <c r="L39"/>
  <c r="L33"/>
  <c r="L31"/>
  <c r="L29"/>
  <c r="L27"/>
  <c r="L23"/>
  <c r="L21"/>
  <c r="L47" i="123"/>
  <c r="L48" i="124"/>
  <c r="L46"/>
  <c r="L44"/>
  <c r="L34"/>
  <c r="L26"/>
  <c r="L20"/>
  <c r="L18"/>
  <c r="J51"/>
  <c r="J47"/>
  <c r="J45"/>
  <c r="J41"/>
  <c r="J39"/>
  <c r="J33"/>
  <c r="J31"/>
  <c r="J29"/>
  <c r="J27"/>
  <c r="J23"/>
  <c r="J21"/>
  <c r="J48"/>
  <c r="J46"/>
  <c r="J34"/>
  <c r="J26"/>
  <c r="J20"/>
  <c r="J18"/>
  <c r="H51"/>
  <c r="H47"/>
  <c r="H45"/>
  <c r="H41"/>
  <c r="H39"/>
  <c r="H33"/>
  <c r="H31"/>
  <c r="H29"/>
  <c r="H27"/>
  <c r="H23"/>
  <c r="H21"/>
  <c r="H48"/>
  <c r="H46"/>
  <c r="H34"/>
  <c r="H26"/>
  <c r="H24"/>
  <c r="H20"/>
  <c r="H18"/>
  <c r="H21" i="123"/>
  <c r="F51" i="124"/>
  <c r="F47"/>
  <c r="F41"/>
  <c r="F39"/>
  <c r="F37"/>
  <c r="F33"/>
  <c r="F31"/>
  <c r="F29"/>
  <c r="F27"/>
  <c r="F23"/>
  <c r="F48"/>
  <c r="F46"/>
  <c r="F34"/>
  <c r="F26"/>
  <c r="F24"/>
  <c r="F20"/>
  <c r="F18"/>
  <c r="D51"/>
  <c r="D47"/>
  <c r="D41"/>
  <c r="D39"/>
  <c r="D35"/>
  <c r="D33"/>
  <c r="D31"/>
  <c r="D29"/>
  <c r="D27"/>
  <c r="D23"/>
  <c r="D48"/>
  <c r="D34"/>
  <c r="D26"/>
  <c r="D24"/>
  <c r="D20"/>
  <c r="D18"/>
  <c r="C48" i="123"/>
  <c r="C44"/>
  <c r="C34"/>
  <c r="C26"/>
  <c r="C24"/>
  <c r="C20"/>
  <c r="C18"/>
  <c r="C49" i="122"/>
  <c r="C41"/>
  <c r="C27"/>
  <c r="C25"/>
  <c r="C51" i="123"/>
  <c r="C49"/>
  <c r="C47"/>
  <c r="C45"/>
  <c r="C43"/>
  <c r="C41"/>
  <c r="C37"/>
  <c r="C35"/>
  <c r="C33"/>
  <c r="C31"/>
  <c r="C29"/>
  <c r="C27"/>
  <c r="C25"/>
  <c r="C23"/>
  <c r="C47" i="122"/>
  <c r="C24"/>
  <c r="C20"/>
  <c r="C18"/>
  <c r="I48" i="123"/>
  <c r="I46"/>
  <c r="I44"/>
  <c r="I34"/>
  <c r="I26"/>
  <c r="I24"/>
  <c r="I22"/>
  <c r="I20"/>
  <c r="I18"/>
  <c r="I17"/>
  <c r="I49" i="122"/>
  <c r="I41"/>
  <c r="I27"/>
  <c r="I25"/>
  <c r="I17"/>
  <c r="I51" i="123"/>
  <c r="I49"/>
  <c r="I47"/>
  <c r="I45"/>
  <c r="I43"/>
  <c r="I41"/>
  <c r="I39"/>
  <c r="I33"/>
  <c r="I31"/>
  <c r="I29"/>
  <c r="I27"/>
  <c r="I25"/>
  <c r="I23"/>
  <c r="I21"/>
  <c r="I48" i="122"/>
  <c r="I47"/>
  <c r="I24"/>
  <c r="I22"/>
  <c r="I20"/>
  <c r="I18"/>
  <c r="G48" i="123"/>
  <c r="G46"/>
  <c r="G44"/>
  <c r="G34"/>
  <c r="G26"/>
  <c r="G24"/>
  <c r="G22"/>
  <c r="G20"/>
  <c r="G18"/>
  <c r="G49" i="122"/>
  <c r="G41"/>
  <c r="G27"/>
  <c r="G25"/>
  <c r="G51" i="123"/>
  <c r="G49"/>
  <c r="G47"/>
  <c r="G45"/>
  <c r="G43"/>
  <c r="G41"/>
  <c r="G39"/>
  <c r="G37"/>
  <c r="G33"/>
  <c r="G31"/>
  <c r="G29"/>
  <c r="G27"/>
  <c r="G25"/>
  <c r="G23"/>
  <c r="G48" i="122"/>
  <c r="G47"/>
  <c r="G24"/>
  <c r="G22"/>
  <c r="G20"/>
  <c r="G18"/>
  <c r="E48" i="123"/>
  <c r="E44"/>
  <c r="E38"/>
  <c r="E34"/>
  <c r="E26"/>
  <c r="E24"/>
  <c r="E22"/>
  <c r="E20"/>
  <c r="E18"/>
  <c r="E49" i="122"/>
  <c r="E41"/>
  <c r="E27"/>
  <c r="E25"/>
  <c r="E51" i="123"/>
  <c r="E49"/>
  <c r="E47"/>
  <c r="E45"/>
  <c r="E43"/>
  <c r="E41"/>
  <c r="E39"/>
  <c r="E37"/>
  <c r="E35"/>
  <c r="E33"/>
  <c r="E31"/>
  <c r="E29"/>
  <c r="E27"/>
  <c r="E25"/>
  <c r="E23"/>
  <c r="E47" i="122"/>
  <c r="E24"/>
  <c r="E22"/>
  <c r="E20"/>
  <c r="E18"/>
  <c r="K48" i="123"/>
  <c r="K46"/>
  <c r="K44"/>
  <c r="K34"/>
  <c r="K26"/>
  <c r="K22"/>
  <c r="K20"/>
  <c r="K18"/>
  <c r="K49" i="122"/>
  <c r="K27"/>
  <c r="K25"/>
  <c r="K51" i="123"/>
  <c r="K49"/>
  <c r="K45"/>
  <c r="K43"/>
  <c r="K41"/>
  <c r="K39"/>
  <c r="K33"/>
  <c r="K31"/>
  <c r="K29"/>
  <c r="K27"/>
  <c r="K25"/>
  <c r="K23"/>
  <c r="K21"/>
  <c r="K48" i="122"/>
  <c r="K22"/>
  <c r="K20"/>
  <c r="K18"/>
  <c r="L51" i="123"/>
  <c r="L49"/>
  <c r="L45"/>
  <c r="L43"/>
  <c r="L41"/>
  <c r="L39"/>
  <c r="L33"/>
  <c r="L31"/>
  <c r="L29"/>
  <c r="L27"/>
  <c r="L25"/>
  <c r="L23"/>
  <c r="L21"/>
  <c r="L48" i="122"/>
  <c r="L22"/>
  <c r="L20"/>
  <c r="L18"/>
  <c r="L48" i="123"/>
  <c r="L46"/>
  <c r="L44"/>
  <c r="L34"/>
  <c r="L26"/>
  <c r="L22"/>
  <c r="L20"/>
  <c r="L18"/>
  <c r="L49" i="122"/>
  <c r="L39"/>
  <c r="L27"/>
  <c r="L25"/>
  <c r="J51" i="123"/>
  <c r="J49"/>
  <c r="J47"/>
  <c r="J45"/>
  <c r="J43"/>
  <c r="J41"/>
  <c r="J39"/>
  <c r="J33"/>
  <c r="J31"/>
  <c r="J29"/>
  <c r="J27"/>
  <c r="J25"/>
  <c r="J23"/>
  <c r="J21"/>
  <c r="J48" i="122"/>
  <c r="J47"/>
  <c r="J22"/>
  <c r="J20"/>
  <c r="J18"/>
  <c r="J48" i="123"/>
  <c r="J46"/>
  <c r="J44"/>
  <c r="J34"/>
  <c r="J26"/>
  <c r="J22"/>
  <c r="J20"/>
  <c r="J18"/>
  <c r="J49" i="122"/>
  <c r="J41"/>
  <c r="J27"/>
  <c r="J25"/>
  <c r="H51" i="123"/>
  <c r="H49"/>
  <c r="H47"/>
  <c r="H45"/>
  <c r="H43"/>
  <c r="H41"/>
  <c r="H39"/>
  <c r="H33"/>
  <c r="H31"/>
  <c r="H29"/>
  <c r="H27"/>
  <c r="H25"/>
  <c r="H23"/>
  <c r="H48" i="122"/>
  <c r="H47"/>
  <c r="H24"/>
  <c r="H22"/>
  <c r="H20"/>
  <c r="H18"/>
  <c r="H48" i="123"/>
  <c r="H46"/>
  <c r="H44"/>
  <c r="H34"/>
  <c r="H26"/>
  <c r="H24"/>
  <c r="H22"/>
  <c r="H20"/>
  <c r="H18"/>
  <c r="H49" i="122"/>
  <c r="H41"/>
  <c r="H27"/>
  <c r="H25"/>
  <c r="F51" i="123"/>
  <c r="F49"/>
  <c r="F47"/>
  <c r="F45"/>
  <c r="F43"/>
  <c r="F41"/>
  <c r="F39"/>
  <c r="F37"/>
  <c r="F33"/>
  <c r="F31"/>
  <c r="F29"/>
  <c r="F27"/>
  <c r="F25"/>
  <c r="F23"/>
  <c r="F48" i="122"/>
  <c r="F47"/>
  <c r="F24"/>
  <c r="F22"/>
  <c r="F20"/>
  <c r="F18"/>
  <c r="F48" i="123"/>
  <c r="F46"/>
  <c r="F44"/>
  <c r="F34"/>
  <c r="F26"/>
  <c r="F24"/>
  <c r="F22"/>
  <c r="F20"/>
  <c r="F18"/>
  <c r="F49" i="122"/>
  <c r="F41"/>
  <c r="F27"/>
  <c r="F25"/>
  <c r="D51" i="123"/>
  <c r="D49"/>
  <c r="D47"/>
  <c r="D45"/>
  <c r="D43"/>
  <c r="D41"/>
  <c r="D39"/>
  <c r="D37"/>
  <c r="D35"/>
  <c r="D33"/>
  <c r="D31"/>
  <c r="D29"/>
  <c r="D27"/>
  <c r="D25"/>
  <c r="D23"/>
  <c r="D47" i="122"/>
  <c r="D24"/>
  <c r="D22"/>
  <c r="D20"/>
  <c r="D18"/>
  <c r="D48" i="123"/>
  <c r="D44"/>
  <c r="D34"/>
  <c r="D26"/>
  <c r="D24"/>
  <c r="D22"/>
  <c r="D20"/>
  <c r="D18"/>
  <c r="D49" i="122"/>
  <c r="D41"/>
  <c r="D27"/>
  <c r="D25"/>
  <c r="C48"/>
  <c r="C44"/>
  <c r="C38"/>
  <c r="C34"/>
  <c r="C26"/>
  <c r="C51"/>
  <c r="C45"/>
  <c r="C43"/>
  <c r="C39"/>
  <c r="C37"/>
  <c r="C35"/>
  <c r="C33"/>
  <c r="C31"/>
  <c r="C29"/>
  <c r="C23"/>
  <c r="C21"/>
  <c r="I46"/>
  <c r="I44"/>
  <c r="I34"/>
  <c r="I26"/>
  <c r="I51"/>
  <c r="I45"/>
  <c r="I43"/>
  <c r="I39"/>
  <c r="I33"/>
  <c r="I31"/>
  <c r="I29"/>
  <c r="I23"/>
  <c r="I21"/>
  <c r="E48"/>
  <c r="E44"/>
  <c r="E38"/>
  <c r="E34"/>
  <c r="E26"/>
  <c r="E51"/>
  <c r="E45"/>
  <c r="E43"/>
  <c r="E39"/>
  <c r="E37"/>
  <c r="E35"/>
  <c r="E33"/>
  <c r="E31"/>
  <c r="E29"/>
  <c r="E23"/>
  <c r="E21"/>
  <c r="G46"/>
  <c r="G44"/>
  <c r="G34"/>
  <c r="G26"/>
  <c r="G51"/>
  <c r="G45"/>
  <c r="G43"/>
  <c r="G39"/>
  <c r="G37"/>
  <c r="G33"/>
  <c r="G31"/>
  <c r="G29"/>
  <c r="G23"/>
  <c r="G21"/>
  <c r="K46"/>
  <c r="K44"/>
  <c r="K34"/>
  <c r="K26"/>
  <c r="K51"/>
  <c r="K45"/>
  <c r="K43"/>
  <c r="K41"/>
  <c r="K39"/>
  <c r="K33"/>
  <c r="K31"/>
  <c r="K29"/>
  <c r="K23"/>
  <c r="K21"/>
  <c r="L51"/>
  <c r="L45"/>
  <c r="L43"/>
  <c r="L41"/>
  <c r="L33"/>
  <c r="L31"/>
  <c r="L29"/>
  <c r="L23"/>
  <c r="L21"/>
  <c r="L46"/>
  <c r="L44"/>
  <c r="L34"/>
  <c r="L26"/>
  <c r="J51"/>
  <c r="J45"/>
  <c r="J43"/>
  <c r="J39"/>
  <c r="J33"/>
  <c r="J31"/>
  <c r="J29"/>
  <c r="J23"/>
  <c r="J21"/>
  <c r="J46"/>
  <c r="J44"/>
  <c r="J34"/>
  <c r="J26"/>
  <c r="H51"/>
  <c r="H45"/>
  <c r="H43"/>
  <c r="H39"/>
  <c r="H33"/>
  <c r="H31"/>
  <c r="H29"/>
  <c r="H23"/>
  <c r="H21"/>
  <c r="H46"/>
  <c r="H44"/>
  <c r="H34"/>
  <c r="H26"/>
  <c r="F51"/>
  <c r="F45"/>
  <c r="F43"/>
  <c r="F39"/>
  <c r="F37"/>
  <c r="F33"/>
  <c r="F31"/>
  <c r="F29"/>
  <c r="F23"/>
  <c r="F21"/>
  <c r="F46"/>
  <c r="F44"/>
  <c r="F34"/>
  <c r="F26"/>
  <c r="D51"/>
  <c r="D45"/>
  <c r="D43"/>
  <c r="D39"/>
  <c r="D37"/>
  <c r="D35"/>
  <c r="D33"/>
  <c r="D31"/>
  <c r="D29"/>
  <c r="D23"/>
  <c r="D21"/>
  <c r="D48"/>
  <c r="D44"/>
  <c r="D38"/>
  <c r="D34"/>
  <c r="D26"/>
  <c r="L51" i="121"/>
  <c r="L49"/>
  <c r="L47"/>
  <c r="L45"/>
  <c r="L43"/>
  <c r="L41"/>
  <c r="L39"/>
  <c r="L33"/>
  <c r="L31"/>
  <c r="L29"/>
  <c r="L27"/>
  <c r="L25"/>
  <c r="L23"/>
  <c r="L21"/>
  <c r="L19"/>
  <c r="L52"/>
  <c r="L48"/>
  <c r="L46"/>
  <c r="L44"/>
  <c r="L42"/>
  <c r="L34"/>
  <c r="L32"/>
  <c r="L28"/>
  <c r="L26"/>
  <c r="L22"/>
  <c r="L20"/>
  <c r="L18"/>
  <c r="L17"/>
  <c r="J51"/>
  <c r="J49"/>
  <c r="J47"/>
  <c r="J45"/>
  <c r="J43"/>
  <c r="J41"/>
  <c r="J39"/>
  <c r="J33"/>
  <c r="J31"/>
  <c r="J29"/>
  <c r="J27"/>
  <c r="J25"/>
  <c r="J23"/>
  <c r="J21"/>
  <c r="J52"/>
  <c r="J48"/>
  <c r="J46"/>
  <c r="J44"/>
  <c r="J42"/>
  <c r="J34"/>
  <c r="J32"/>
  <c r="J26"/>
  <c r="J22"/>
  <c r="J20"/>
  <c r="J18"/>
  <c r="J17"/>
  <c r="H51"/>
  <c r="H49"/>
  <c r="H47"/>
  <c r="H45"/>
  <c r="H43"/>
  <c r="H41"/>
  <c r="H39"/>
  <c r="H33"/>
  <c r="H31"/>
  <c r="H29"/>
  <c r="H27"/>
  <c r="H25"/>
  <c r="H23"/>
  <c r="H21"/>
  <c r="H50"/>
  <c r="H48"/>
  <c r="H46"/>
  <c r="H44"/>
  <c r="H42"/>
  <c r="H34"/>
  <c r="H32"/>
  <c r="H26"/>
  <c r="H24"/>
  <c r="H22"/>
  <c r="H20"/>
  <c r="H18"/>
  <c r="F51"/>
  <c r="F49"/>
  <c r="F47"/>
  <c r="F45"/>
  <c r="F43"/>
  <c r="F41"/>
  <c r="F39"/>
  <c r="F37"/>
  <c r="F33"/>
  <c r="F31"/>
  <c r="F29"/>
  <c r="F27"/>
  <c r="F25"/>
  <c r="F23"/>
  <c r="F21"/>
  <c r="F50"/>
  <c r="F48"/>
  <c r="F46"/>
  <c r="F44"/>
  <c r="F42"/>
  <c r="F34"/>
  <c r="F32"/>
  <c r="F26"/>
  <c r="F24"/>
  <c r="F22"/>
  <c r="F20"/>
  <c r="F18"/>
  <c r="D51"/>
  <c r="D49"/>
  <c r="D47"/>
  <c r="D45"/>
  <c r="D43"/>
  <c r="D41"/>
  <c r="D39"/>
  <c r="D37"/>
  <c r="D35"/>
  <c r="D33"/>
  <c r="D31"/>
  <c r="D29"/>
  <c r="D27"/>
  <c r="D25"/>
  <c r="D23"/>
  <c r="D21"/>
  <c r="D50"/>
  <c r="D48"/>
  <c r="D44"/>
  <c r="D42"/>
  <c r="D38"/>
  <c r="D34"/>
  <c r="D32"/>
  <c r="D26"/>
  <c r="D24"/>
  <c r="D22"/>
  <c r="D20"/>
  <c r="D18"/>
  <c r="C50"/>
  <c r="C48"/>
  <c r="C44"/>
  <c r="C42"/>
  <c r="C38"/>
  <c r="C34"/>
  <c r="C32"/>
  <c r="C26"/>
  <c r="C24"/>
  <c r="C20"/>
  <c r="C18"/>
  <c r="C51"/>
  <c r="C49"/>
  <c r="C47"/>
  <c r="C45"/>
  <c r="C43"/>
  <c r="C41"/>
  <c r="C39"/>
  <c r="C37"/>
  <c r="C35"/>
  <c r="C33"/>
  <c r="C31"/>
  <c r="C29"/>
  <c r="C27"/>
  <c r="C25"/>
  <c r="C23"/>
  <c r="C21"/>
  <c r="I52"/>
  <c r="I50"/>
  <c r="I48"/>
  <c r="I46"/>
  <c r="I44"/>
  <c r="I42"/>
  <c r="I34"/>
  <c r="I32"/>
  <c r="I26"/>
  <c r="I24"/>
  <c r="I22"/>
  <c r="I20"/>
  <c r="I18"/>
  <c r="I17"/>
  <c r="I51"/>
  <c r="I49"/>
  <c r="I47"/>
  <c r="I45"/>
  <c r="I43"/>
  <c r="I41"/>
  <c r="I39"/>
  <c r="I33"/>
  <c r="I31"/>
  <c r="I29"/>
  <c r="I27"/>
  <c r="I25"/>
  <c r="I23"/>
  <c r="I21"/>
  <c r="G50"/>
  <c r="G48"/>
  <c r="G46"/>
  <c r="G44"/>
  <c r="G42"/>
  <c r="G34"/>
  <c r="G32"/>
  <c r="G26"/>
  <c r="G24"/>
  <c r="G22"/>
  <c r="G20"/>
  <c r="G18"/>
  <c r="G51"/>
  <c r="G49"/>
  <c r="G47"/>
  <c r="G45"/>
  <c r="G43"/>
  <c r="G41"/>
  <c r="G39"/>
  <c r="G37"/>
  <c r="G33"/>
  <c r="G31"/>
  <c r="G29"/>
  <c r="G27"/>
  <c r="G25"/>
  <c r="G23"/>
  <c r="G21"/>
  <c r="E50"/>
  <c r="E48"/>
  <c r="E44"/>
  <c r="E42"/>
  <c r="E38"/>
  <c r="E34"/>
  <c r="E32"/>
  <c r="E26"/>
  <c r="E24"/>
  <c r="E22"/>
  <c r="E20"/>
  <c r="E18"/>
  <c r="E51"/>
  <c r="E49"/>
  <c r="E47"/>
  <c r="E45"/>
  <c r="E43"/>
  <c r="E41"/>
  <c r="E39"/>
  <c r="E37"/>
  <c r="E35"/>
  <c r="E33"/>
  <c r="E31"/>
  <c r="E29"/>
  <c r="E27"/>
  <c r="E25"/>
  <c r="E23"/>
  <c r="E21"/>
  <c r="K52"/>
  <c r="K48"/>
  <c r="K46"/>
  <c r="K44"/>
  <c r="K42"/>
  <c r="K34"/>
  <c r="K32"/>
  <c r="K26"/>
  <c r="K22"/>
  <c r="K20"/>
  <c r="K18"/>
  <c r="K17"/>
  <c r="K51"/>
  <c r="K49"/>
  <c r="K47"/>
  <c r="K45"/>
  <c r="K43"/>
  <c r="K41"/>
  <c r="K39"/>
  <c r="K33"/>
  <c r="K31"/>
  <c r="K29"/>
  <c r="K27"/>
  <c r="K25"/>
  <c r="K23"/>
  <c r="K21"/>
  <c r="L51" i="120"/>
  <c r="L49"/>
  <c r="L47"/>
  <c r="L45"/>
  <c r="L43"/>
  <c r="L39"/>
  <c r="L23"/>
  <c r="L21"/>
  <c r="L19"/>
  <c r="L52"/>
  <c r="L48"/>
  <c r="L44"/>
  <c r="L42"/>
  <c r="L32"/>
  <c r="L26"/>
  <c r="J51"/>
  <c r="J49"/>
  <c r="J47"/>
  <c r="J45"/>
  <c r="J43"/>
  <c r="J39"/>
  <c r="J23"/>
  <c r="J21"/>
  <c r="J19"/>
  <c r="J52"/>
  <c r="J48"/>
  <c r="J44"/>
  <c r="J42"/>
  <c r="J32"/>
  <c r="J26"/>
  <c r="H51"/>
  <c r="H49"/>
  <c r="H47"/>
  <c r="H45"/>
  <c r="H43"/>
  <c r="H39"/>
  <c r="H23"/>
  <c r="H21"/>
  <c r="H19"/>
  <c r="H48"/>
  <c r="H44"/>
  <c r="H42"/>
  <c r="H32"/>
  <c r="H26"/>
  <c r="F51"/>
  <c r="F49"/>
  <c r="F47"/>
  <c r="F45"/>
  <c r="F43"/>
  <c r="F39"/>
  <c r="F37"/>
  <c r="F23"/>
  <c r="F21"/>
  <c r="F19"/>
  <c r="F48"/>
  <c r="F44"/>
  <c r="F42"/>
  <c r="F32"/>
  <c r="F26"/>
  <c r="D51"/>
  <c r="D49"/>
  <c r="D47"/>
  <c r="D45"/>
  <c r="D43"/>
  <c r="D39"/>
  <c r="D37"/>
  <c r="D35"/>
  <c r="D23"/>
  <c r="D21"/>
  <c r="D19"/>
  <c r="D48"/>
  <c r="D44"/>
  <c r="D42"/>
  <c r="D32"/>
  <c r="D26"/>
  <c r="C48"/>
  <c r="C44"/>
  <c r="C42"/>
  <c r="C32"/>
  <c r="C26"/>
  <c r="C51"/>
  <c r="C49"/>
  <c r="C47"/>
  <c r="C45"/>
  <c r="C43"/>
  <c r="C39"/>
  <c r="C37"/>
  <c r="C35"/>
  <c r="C23"/>
  <c r="C21"/>
  <c r="C19"/>
  <c r="I52"/>
  <c r="I48"/>
  <c r="I44"/>
  <c r="I42"/>
  <c r="I32"/>
  <c r="I26"/>
  <c r="I51"/>
  <c r="I49"/>
  <c r="I47"/>
  <c r="I45"/>
  <c r="I43"/>
  <c r="I39"/>
  <c r="I23"/>
  <c r="I21"/>
  <c r="I19"/>
  <c r="G48"/>
  <c r="G44"/>
  <c r="G42"/>
  <c r="G32"/>
  <c r="G26"/>
  <c r="G51"/>
  <c r="G49"/>
  <c r="G47"/>
  <c r="G45"/>
  <c r="G43"/>
  <c r="G39"/>
  <c r="G37"/>
  <c r="G23"/>
  <c r="G21"/>
  <c r="G19"/>
  <c r="E48"/>
  <c r="E44"/>
  <c r="E42"/>
  <c r="E32"/>
  <c r="E26"/>
  <c r="E51"/>
  <c r="E49"/>
  <c r="E47"/>
  <c r="E45"/>
  <c r="E43"/>
  <c r="E39"/>
  <c r="E37"/>
  <c r="E35"/>
  <c r="E23"/>
  <c r="E21"/>
  <c r="E19"/>
  <c r="K52"/>
  <c r="K48"/>
  <c r="K44"/>
  <c r="K42"/>
  <c r="K32"/>
  <c r="K26"/>
  <c r="K51"/>
  <c r="K49"/>
  <c r="K47"/>
  <c r="K45"/>
  <c r="K43"/>
  <c r="K39"/>
  <c r="K23"/>
  <c r="K21"/>
  <c r="K19"/>
  <c r="L19" i="119"/>
  <c r="M282" i="189" s="1"/>
  <c r="X282" s="1"/>
  <c r="L21" i="119"/>
  <c r="M284" i="189" s="1"/>
  <c r="X284" s="1"/>
  <c r="L23" i="119"/>
  <c r="M286" i="189" s="1"/>
  <c r="X286" s="1"/>
  <c r="L26" i="119"/>
  <c r="M289" i="189" s="1"/>
  <c r="X289" s="1"/>
  <c r="L32" i="119"/>
  <c r="M295" i="189" s="1"/>
  <c r="X295" s="1"/>
  <c r="L39" i="119"/>
  <c r="M302" i="189" s="1"/>
  <c r="X302" s="1"/>
  <c r="L42" i="119"/>
  <c r="M305" i="189" s="1"/>
  <c r="X305" s="1"/>
  <c r="L43" i="119"/>
  <c r="M306" i="189" s="1"/>
  <c r="X306" s="1"/>
  <c r="L44" i="119"/>
  <c r="M307" i="189" s="1"/>
  <c r="X307" s="1"/>
  <c r="L45" i="119"/>
  <c r="M308" i="189" s="1"/>
  <c r="X308" s="1"/>
  <c r="L47" i="119"/>
  <c r="M310" i="189" s="1"/>
  <c r="X310" s="1"/>
  <c r="L48" i="119"/>
  <c r="M311" i="189" s="1"/>
  <c r="X311" s="1"/>
  <c r="L49" i="119"/>
  <c r="M312" i="189" s="1"/>
  <c r="X312" s="1"/>
  <c r="L51" i="119"/>
  <c r="M314" i="189" s="1"/>
  <c r="X314" s="1"/>
  <c r="L52" i="119"/>
  <c r="M315" i="189" s="1"/>
  <c r="X315" s="1"/>
  <c r="J19" i="119"/>
  <c r="K282" i="189" s="1"/>
  <c r="V282" s="1"/>
  <c r="J21" i="119"/>
  <c r="K284" i="189" s="1"/>
  <c r="V284" s="1"/>
  <c r="J23" i="119"/>
  <c r="K286" i="189" s="1"/>
  <c r="V286" s="1"/>
  <c r="J26" i="119"/>
  <c r="K289" i="189" s="1"/>
  <c r="V289" s="1"/>
  <c r="J32" i="119"/>
  <c r="K295" i="189" s="1"/>
  <c r="V295" s="1"/>
  <c r="J39" i="119"/>
  <c r="K302" i="189" s="1"/>
  <c r="V302" s="1"/>
  <c r="J42" i="119"/>
  <c r="K305" i="189" s="1"/>
  <c r="V305" s="1"/>
  <c r="J43" i="119"/>
  <c r="K306" i="189" s="1"/>
  <c r="V306" s="1"/>
  <c r="J44" i="119"/>
  <c r="K307" i="189" s="1"/>
  <c r="V307" s="1"/>
  <c r="J45" i="119"/>
  <c r="K308" i="189" s="1"/>
  <c r="V308" s="1"/>
  <c r="J47" i="119"/>
  <c r="K310" i="189" s="1"/>
  <c r="V310" s="1"/>
  <c r="J48" i="119"/>
  <c r="K311" i="189" s="1"/>
  <c r="V311" s="1"/>
  <c r="J49" i="119"/>
  <c r="K312" i="189" s="1"/>
  <c r="V312" s="1"/>
  <c r="J51" i="119"/>
  <c r="K314" i="189" s="1"/>
  <c r="V314" s="1"/>
  <c r="J52" i="119"/>
  <c r="K315" i="189" s="1"/>
  <c r="V315" s="1"/>
  <c r="H19" i="119"/>
  <c r="I282" i="189" s="1"/>
  <c r="T282" s="1"/>
  <c r="H21" i="119"/>
  <c r="I284" i="189" s="1"/>
  <c r="T284" s="1"/>
  <c r="H23" i="119"/>
  <c r="I286" i="189" s="1"/>
  <c r="T286" s="1"/>
  <c r="H26" i="119"/>
  <c r="I289" i="189" s="1"/>
  <c r="T289" s="1"/>
  <c r="H32" i="119"/>
  <c r="I295" i="189" s="1"/>
  <c r="T295" s="1"/>
  <c r="H39" i="119"/>
  <c r="I302" i="189" s="1"/>
  <c r="T302" s="1"/>
  <c r="H42" i="119"/>
  <c r="I305" i="189" s="1"/>
  <c r="T305" s="1"/>
  <c r="H43" i="119"/>
  <c r="I306" i="189" s="1"/>
  <c r="T306" s="1"/>
  <c r="H44" i="119"/>
  <c r="I307" i="189" s="1"/>
  <c r="T307" s="1"/>
  <c r="H45" i="119"/>
  <c r="I308" i="189" s="1"/>
  <c r="T308" s="1"/>
  <c r="H47" i="119"/>
  <c r="I310" i="189" s="1"/>
  <c r="T310" s="1"/>
  <c r="H48" i="119"/>
  <c r="I311" i="189" s="1"/>
  <c r="T311" s="1"/>
  <c r="H49" i="119"/>
  <c r="I312" i="189" s="1"/>
  <c r="T312" s="1"/>
  <c r="H51" i="119"/>
  <c r="I314" i="189" s="1"/>
  <c r="T314" s="1"/>
  <c r="F19" i="119"/>
  <c r="G282" i="189" s="1"/>
  <c r="R282" s="1"/>
  <c r="F21" i="119"/>
  <c r="G284" i="189" s="1"/>
  <c r="R284" s="1"/>
  <c r="F23" i="119"/>
  <c r="G286" i="189" s="1"/>
  <c r="R286" s="1"/>
  <c r="F26" i="119"/>
  <c r="G289" i="189" s="1"/>
  <c r="R289" s="1"/>
  <c r="F32" i="119"/>
  <c r="G295" i="189" s="1"/>
  <c r="R295" s="1"/>
  <c r="F37" i="119"/>
  <c r="G300" i="189" s="1"/>
  <c r="R300" s="1"/>
  <c r="F39" i="119"/>
  <c r="G302" i="189" s="1"/>
  <c r="R302" s="1"/>
  <c r="F42" i="119"/>
  <c r="G305" i="189" s="1"/>
  <c r="R305" s="1"/>
  <c r="F43" i="119"/>
  <c r="G306" i="189" s="1"/>
  <c r="R306" s="1"/>
  <c r="F44" i="119"/>
  <c r="G307" i="189" s="1"/>
  <c r="R307" s="1"/>
  <c r="F45" i="119"/>
  <c r="G308" i="189" s="1"/>
  <c r="R308" s="1"/>
  <c r="F47" i="119"/>
  <c r="G310" i="189" s="1"/>
  <c r="R310" s="1"/>
  <c r="F48" i="119"/>
  <c r="G311" i="189" s="1"/>
  <c r="R311" s="1"/>
  <c r="F49" i="119"/>
  <c r="G312" i="189" s="1"/>
  <c r="R312" s="1"/>
  <c r="F51" i="119"/>
  <c r="G314" i="189" s="1"/>
  <c r="R314" s="1"/>
  <c r="D19" i="119"/>
  <c r="E282" i="189" s="1"/>
  <c r="P282" s="1"/>
  <c r="D21" i="119"/>
  <c r="E284" i="189" s="1"/>
  <c r="P284" s="1"/>
  <c r="D23" i="119"/>
  <c r="E286" i="189" s="1"/>
  <c r="P286" s="1"/>
  <c r="D26" i="119"/>
  <c r="E289" i="189" s="1"/>
  <c r="P289" s="1"/>
  <c r="D32" i="119"/>
  <c r="E295" i="189" s="1"/>
  <c r="P295" s="1"/>
  <c r="D35" i="119"/>
  <c r="E298" i="189" s="1"/>
  <c r="P298" s="1"/>
  <c r="D37" i="119"/>
  <c r="E300" i="189" s="1"/>
  <c r="P300" s="1"/>
  <c r="D39" i="119"/>
  <c r="E302" i="189" s="1"/>
  <c r="P302" s="1"/>
  <c r="D42" i="119"/>
  <c r="E305" i="189" s="1"/>
  <c r="P305" s="1"/>
  <c r="D43" i="119"/>
  <c r="E306" i="189" s="1"/>
  <c r="P306" s="1"/>
  <c r="D44" i="119"/>
  <c r="E307" i="189" s="1"/>
  <c r="P307" s="1"/>
  <c r="D45" i="119"/>
  <c r="E308" i="189" s="1"/>
  <c r="P308" s="1"/>
  <c r="D47" i="119"/>
  <c r="E310" i="189" s="1"/>
  <c r="P310" s="1"/>
  <c r="D48" i="119"/>
  <c r="E311" i="189" s="1"/>
  <c r="P311" s="1"/>
  <c r="D49" i="119"/>
  <c r="E312" i="189" s="1"/>
  <c r="P312" s="1"/>
  <c r="D51" i="119"/>
  <c r="E314" i="189" s="1"/>
  <c r="P314" s="1"/>
  <c r="C19" i="119"/>
  <c r="D282" i="189" s="1"/>
  <c r="O282" s="1"/>
  <c r="C21" i="119"/>
  <c r="D284" i="189" s="1"/>
  <c r="O284" s="1"/>
  <c r="C23" i="119"/>
  <c r="D286" i="189" s="1"/>
  <c r="O286" s="1"/>
  <c r="C26" i="119"/>
  <c r="D289" i="189" s="1"/>
  <c r="O289" s="1"/>
  <c r="C32" i="119"/>
  <c r="D295" i="189" s="1"/>
  <c r="O295" s="1"/>
  <c r="C35" i="119"/>
  <c r="D298" i="189" s="1"/>
  <c r="O298" s="1"/>
  <c r="C37" i="119"/>
  <c r="D300" i="189" s="1"/>
  <c r="O300" s="1"/>
  <c r="C39" i="119"/>
  <c r="D302" i="189" s="1"/>
  <c r="O302" s="1"/>
  <c r="C42" i="119"/>
  <c r="D305" i="189" s="1"/>
  <c r="O305" s="1"/>
  <c r="C43" i="119"/>
  <c r="D306" i="189" s="1"/>
  <c r="O306" s="1"/>
  <c r="C44" i="119"/>
  <c r="D307" i="189" s="1"/>
  <c r="O307" s="1"/>
  <c r="C45" i="119"/>
  <c r="D308" i="189" s="1"/>
  <c r="O308" s="1"/>
  <c r="C47" i="119"/>
  <c r="D310" i="189" s="1"/>
  <c r="O310" s="1"/>
  <c r="C48" i="119"/>
  <c r="D311" i="189" s="1"/>
  <c r="O311" s="1"/>
  <c r="C49" i="119"/>
  <c r="D312" i="189" s="1"/>
  <c r="O312" s="1"/>
  <c r="C51" i="119"/>
  <c r="D314" i="189" s="1"/>
  <c r="O314" s="1"/>
  <c r="I19" i="119"/>
  <c r="J282" i="189" s="1"/>
  <c r="U282" s="1"/>
  <c r="I21" i="119"/>
  <c r="J284" i="189" s="1"/>
  <c r="U284" s="1"/>
  <c r="I23" i="119"/>
  <c r="J286" i="189" s="1"/>
  <c r="U286" s="1"/>
  <c r="I26" i="119"/>
  <c r="J289" i="189" s="1"/>
  <c r="U289" s="1"/>
  <c r="I32" i="119"/>
  <c r="J295" i="189" s="1"/>
  <c r="U295" s="1"/>
  <c r="I39" i="119"/>
  <c r="J302" i="189" s="1"/>
  <c r="U302" s="1"/>
  <c r="I42" i="119"/>
  <c r="J305" i="189" s="1"/>
  <c r="U305" s="1"/>
  <c r="I43" i="119"/>
  <c r="J306" i="189" s="1"/>
  <c r="U306" s="1"/>
  <c r="I44" i="119"/>
  <c r="J307" i="189" s="1"/>
  <c r="U307" s="1"/>
  <c r="I45" i="119"/>
  <c r="J308" i="189" s="1"/>
  <c r="U308" s="1"/>
  <c r="I47" i="119"/>
  <c r="J310" i="189" s="1"/>
  <c r="U310" s="1"/>
  <c r="I48" i="119"/>
  <c r="J311" i="189" s="1"/>
  <c r="U311" s="1"/>
  <c r="I49" i="119"/>
  <c r="J312" i="189" s="1"/>
  <c r="U312" s="1"/>
  <c r="I51" i="119"/>
  <c r="J314" i="189" s="1"/>
  <c r="U314" s="1"/>
  <c r="I52" i="119"/>
  <c r="J315" i="189" s="1"/>
  <c r="U315" s="1"/>
  <c r="G19" i="119"/>
  <c r="H282" i="189" s="1"/>
  <c r="S282" s="1"/>
  <c r="G21" i="119"/>
  <c r="H284" i="189" s="1"/>
  <c r="S284" s="1"/>
  <c r="G23" i="119"/>
  <c r="H286" i="189" s="1"/>
  <c r="S286" s="1"/>
  <c r="G26" i="119"/>
  <c r="H289" i="189" s="1"/>
  <c r="S289" s="1"/>
  <c r="G32" i="119"/>
  <c r="H295" i="189" s="1"/>
  <c r="S295" s="1"/>
  <c r="G37" i="119"/>
  <c r="H300" i="189" s="1"/>
  <c r="S300" s="1"/>
  <c r="G39" i="119"/>
  <c r="H302" i="189" s="1"/>
  <c r="S302" s="1"/>
  <c r="G42" i="119"/>
  <c r="H305" i="189" s="1"/>
  <c r="S305" s="1"/>
  <c r="G43" i="119"/>
  <c r="H306" i="189" s="1"/>
  <c r="S306" s="1"/>
  <c r="G44" i="119"/>
  <c r="H307" i="189" s="1"/>
  <c r="S307" s="1"/>
  <c r="G45" i="119"/>
  <c r="H308" i="189" s="1"/>
  <c r="S308" s="1"/>
  <c r="G47" i="119"/>
  <c r="H310" i="189" s="1"/>
  <c r="S310" s="1"/>
  <c r="G48" i="119"/>
  <c r="H311" i="189" s="1"/>
  <c r="S311" s="1"/>
  <c r="G49" i="119"/>
  <c r="H312" i="189" s="1"/>
  <c r="S312" s="1"/>
  <c r="G51" i="119"/>
  <c r="H314" i="189" s="1"/>
  <c r="S314" s="1"/>
  <c r="E19" i="119"/>
  <c r="F282" i="189" s="1"/>
  <c r="Q282" s="1"/>
  <c r="E21" i="119"/>
  <c r="F284" i="189" s="1"/>
  <c r="Q284" s="1"/>
  <c r="E23" i="119"/>
  <c r="F286" i="189" s="1"/>
  <c r="Q286" s="1"/>
  <c r="E26" i="119"/>
  <c r="F289" i="189" s="1"/>
  <c r="Q289" s="1"/>
  <c r="E32" i="119"/>
  <c r="F295" i="189" s="1"/>
  <c r="Q295" s="1"/>
  <c r="E35" i="119"/>
  <c r="F298" i="189" s="1"/>
  <c r="Q298" s="1"/>
  <c r="E37" i="119"/>
  <c r="F300" i="189" s="1"/>
  <c r="Q300" s="1"/>
  <c r="E39" i="119"/>
  <c r="F302" i="189" s="1"/>
  <c r="Q302" s="1"/>
  <c r="E42" i="119"/>
  <c r="F305" i="189" s="1"/>
  <c r="Q305" s="1"/>
  <c r="E43" i="119"/>
  <c r="F306" i="189" s="1"/>
  <c r="Q306" s="1"/>
  <c r="E44" i="119"/>
  <c r="F307" i="189" s="1"/>
  <c r="Q307" s="1"/>
  <c r="E45" i="119"/>
  <c r="F308" i="189" s="1"/>
  <c r="Q308" s="1"/>
  <c r="E47" i="119"/>
  <c r="F310" i="189" s="1"/>
  <c r="Q310" s="1"/>
  <c r="E48" i="119"/>
  <c r="F311" i="189" s="1"/>
  <c r="Q311" s="1"/>
  <c r="E49" i="119"/>
  <c r="F312" i="189" s="1"/>
  <c r="Q312" s="1"/>
  <c r="E51" i="119"/>
  <c r="F314" i="189" s="1"/>
  <c r="Q314" s="1"/>
  <c r="K19" i="119"/>
  <c r="L282" i="189" s="1"/>
  <c r="W282" s="1"/>
  <c r="K21" i="119"/>
  <c r="L284" i="189" s="1"/>
  <c r="W284" s="1"/>
  <c r="K23" i="119"/>
  <c r="L286" i="189" s="1"/>
  <c r="W286" s="1"/>
  <c r="K26" i="119"/>
  <c r="L289" i="189" s="1"/>
  <c r="W289" s="1"/>
  <c r="K32" i="119"/>
  <c r="L295" i="189" s="1"/>
  <c r="W295" s="1"/>
  <c r="K39" i="119"/>
  <c r="L302" i="189" s="1"/>
  <c r="W302" s="1"/>
  <c r="K42" i="119"/>
  <c r="L305" i="189" s="1"/>
  <c r="W305" s="1"/>
  <c r="K43" i="119"/>
  <c r="L306" i="189" s="1"/>
  <c r="W306" s="1"/>
  <c r="K44" i="119"/>
  <c r="L307" i="189" s="1"/>
  <c r="W307" s="1"/>
  <c r="K45" i="119"/>
  <c r="L308" i="189" s="1"/>
  <c r="W308" s="1"/>
  <c r="K47" i="119"/>
  <c r="L310" i="189" s="1"/>
  <c r="W310" s="1"/>
  <c r="K48" i="119"/>
  <c r="L311" i="189" s="1"/>
  <c r="W311" s="1"/>
  <c r="K49" i="119"/>
  <c r="L312" i="189" s="1"/>
  <c r="W312" s="1"/>
  <c r="K51" i="119"/>
  <c r="L314" i="189" s="1"/>
  <c r="W314" s="1"/>
  <c r="K52" i="119"/>
  <c r="L315" i="189" s="1"/>
  <c r="W315" s="1"/>
  <c r="M18" i="118"/>
  <c r="M19"/>
  <c r="M20"/>
  <c r="M21"/>
  <c r="M22"/>
  <c r="M23"/>
  <c r="M24"/>
  <c r="M25"/>
  <c r="M26"/>
  <c r="M27"/>
  <c r="M28"/>
  <c r="M29"/>
  <c r="M30"/>
  <c r="M32"/>
  <c r="M33"/>
  <c r="M34"/>
  <c r="M35"/>
  <c r="M36"/>
  <c r="M37"/>
  <c r="M38"/>
  <c r="M39"/>
  <c r="M40"/>
  <c r="M41"/>
  <c r="M42"/>
  <c r="M43"/>
  <c r="M44"/>
  <c r="M46"/>
  <c r="M47"/>
  <c r="M49"/>
  <c r="M50"/>
  <c r="M51"/>
  <c r="M53"/>
  <c r="M54"/>
  <c r="M17"/>
  <c r="I18"/>
  <c r="I19"/>
  <c r="I20"/>
  <c r="I21"/>
  <c r="I22"/>
  <c r="I23"/>
  <c r="I24"/>
  <c r="I25"/>
  <c r="I26"/>
  <c r="I27"/>
  <c r="I28"/>
  <c r="I29"/>
  <c r="I30"/>
  <c r="I32"/>
  <c r="I33"/>
  <c r="I34"/>
  <c r="I35"/>
  <c r="I36"/>
  <c r="I37"/>
  <c r="I38"/>
  <c r="I39"/>
  <c r="I40"/>
  <c r="I41"/>
  <c r="I42"/>
  <c r="I43"/>
  <c r="I44"/>
  <c r="I46"/>
  <c r="I47"/>
  <c r="I49"/>
  <c r="I50"/>
  <c r="I51"/>
  <c r="I53"/>
  <c r="I54"/>
  <c r="I17"/>
  <c r="K18"/>
  <c r="K19"/>
  <c r="K20"/>
  <c r="K21"/>
  <c r="K22"/>
  <c r="K23"/>
  <c r="K24"/>
  <c r="K25"/>
  <c r="K26"/>
  <c r="K27"/>
  <c r="K28"/>
  <c r="K29"/>
  <c r="K30"/>
  <c r="K32"/>
  <c r="K33"/>
  <c r="K34"/>
  <c r="K35"/>
  <c r="K36"/>
  <c r="K37"/>
  <c r="K38"/>
  <c r="K39"/>
  <c r="K40"/>
  <c r="K41"/>
  <c r="K42"/>
  <c r="K43"/>
  <c r="K44"/>
  <c r="K46"/>
  <c r="K47"/>
  <c r="K49"/>
  <c r="K50"/>
  <c r="K51"/>
  <c r="K53"/>
  <c r="K54"/>
  <c r="K17"/>
  <c r="G18"/>
  <c r="G19"/>
  <c r="G20"/>
  <c r="G21"/>
  <c r="G22"/>
  <c r="G23"/>
  <c r="G24"/>
  <c r="G25"/>
  <c r="G26"/>
  <c r="G27"/>
  <c r="G28"/>
  <c r="G29"/>
  <c r="G30"/>
  <c r="G32"/>
  <c r="G33"/>
  <c r="G34"/>
  <c r="G35"/>
  <c r="G36"/>
  <c r="G37"/>
  <c r="G38"/>
  <c r="G39"/>
  <c r="G40"/>
  <c r="G41"/>
  <c r="G42"/>
  <c r="G43"/>
  <c r="G44"/>
  <c r="G46"/>
  <c r="G47"/>
  <c r="G49"/>
  <c r="G50"/>
  <c r="G51"/>
  <c r="G53"/>
  <c r="G54"/>
  <c r="G17"/>
  <c r="E18"/>
  <c r="E19"/>
  <c r="E20"/>
  <c r="E21"/>
  <c r="E22"/>
  <c r="E23"/>
  <c r="E24"/>
  <c r="E25"/>
  <c r="E26"/>
  <c r="E27"/>
  <c r="E28"/>
  <c r="E29"/>
  <c r="E30"/>
  <c r="E32"/>
  <c r="E33"/>
  <c r="E34"/>
  <c r="E35"/>
  <c r="E36"/>
  <c r="E37"/>
  <c r="E38"/>
  <c r="E39"/>
  <c r="E40"/>
  <c r="E41"/>
  <c r="E42"/>
  <c r="E43"/>
  <c r="E44"/>
  <c r="E46"/>
  <c r="E47"/>
  <c r="E49"/>
  <c r="E50"/>
  <c r="E51"/>
  <c r="E53"/>
  <c r="E54"/>
  <c r="E17"/>
  <c r="D17"/>
  <c r="D18"/>
  <c r="D19"/>
  <c r="D20"/>
  <c r="D21"/>
  <c r="D22"/>
  <c r="D23"/>
  <c r="D24"/>
  <c r="D25"/>
  <c r="D26"/>
  <c r="D27"/>
  <c r="D28"/>
  <c r="D29"/>
  <c r="D30"/>
  <c r="D32"/>
  <c r="D33"/>
  <c r="D34"/>
  <c r="D35"/>
  <c r="D36"/>
  <c r="D37"/>
  <c r="D38"/>
  <c r="D39"/>
  <c r="D40"/>
  <c r="D41"/>
  <c r="D42"/>
  <c r="D43"/>
  <c r="D44"/>
  <c r="D46"/>
  <c r="D47"/>
  <c r="D49"/>
  <c r="D50"/>
  <c r="D51"/>
  <c r="D53"/>
  <c r="D54"/>
  <c r="J17"/>
  <c r="J18"/>
  <c r="J19"/>
  <c r="J20"/>
  <c r="J21"/>
  <c r="J22"/>
  <c r="J23"/>
  <c r="J24"/>
  <c r="J25"/>
  <c r="J26"/>
  <c r="J27"/>
  <c r="J28"/>
  <c r="J29"/>
  <c r="J30"/>
  <c r="J32"/>
  <c r="J33"/>
  <c r="J34"/>
  <c r="J35"/>
  <c r="J36"/>
  <c r="J37"/>
  <c r="J38"/>
  <c r="J39"/>
  <c r="J40"/>
  <c r="J41"/>
  <c r="J42"/>
  <c r="J43"/>
  <c r="J44"/>
  <c r="J46"/>
  <c r="J47"/>
  <c r="J49"/>
  <c r="J50"/>
  <c r="J51"/>
  <c r="J53"/>
  <c r="J54"/>
  <c r="H17"/>
  <c r="H18"/>
  <c r="H19"/>
  <c r="H20"/>
  <c r="H21"/>
  <c r="H22"/>
  <c r="H23"/>
  <c r="H24"/>
  <c r="H25"/>
  <c r="H26"/>
  <c r="H27"/>
  <c r="H28"/>
  <c r="H29"/>
  <c r="H30"/>
  <c r="H32"/>
  <c r="H33"/>
  <c r="H34"/>
  <c r="H35"/>
  <c r="H36"/>
  <c r="H37"/>
  <c r="H38"/>
  <c r="H39"/>
  <c r="H40"/>
  <c r="H41"/>
  <c r="H42"/>
  <c r="H43"/>
  <c r="H44"/>
  <c r="H46"/>
  <c r="H47"/>
  <c r="H49"/>
  <c r="H50"/>
  <c r="H51"/>
  <c r="H53"/>
  <c r="H54"/>
  <c r="F17"/>
  <c r="F18"/>
  <c r="F19"/>
  <c r="F20"/>
  <c r="F21"/>
  <c r="F22"/>
  <c r="F23"/>
  <c r="F24"/>
  <c r="F25"/>
  <c r="F26"/>
  <c r="F27"/>
  <c r="F28"/>
  <c r="F29"/>
  <c r="F30"/>
  <c r="F32"/>
  <c r="F33"/>
  <c r="F34"/>
  <c r="F35"/>
  <c r="F36"/>
  <c r="F37"/>
  <c r="F38"/>
  <c r="F39"/>
  <c r="F40"/>
  <c r="F41"/>
  <c r="F42"/>
  <c r="F43"/>
  <c r="F44"/>
  <c r="F46"/>
  <c r="F47"/>
  <c r="F49"/>
  <c r="F50"/>
  <c r="F51"/>
  <c r="F53"/>
  <c r="F54"/>
  <c r="L17"/>
  <c r="L18"/>
  <c r="L19"/>
  <c r="L20"/>
  <c r="L21"/>
  <c r="L22"/>
  <c r="L23"/>
  <c r="L24"/>
  <c r="L25"/>
  <c r="L26"/>
  <c r="L27"/>
  <c r="L28"/>
  <c r="L29"/>
  <c r="L30"/>
  <c r="L32"/>
  <c r="L33"/>
  <c r="L34"/>
  <c r="L35"/>
  <c r="L36"/>
  <c r="L37"/>
  <c r="L38"/>
  <c r="L39"/>
  <c r="L40"/>
  <c r="L41"/>
  <c r="L42"/>
  <c r="L43"/>
  <c r="L44"/>
  <c r="L46"/>
  <c r="L47"/>
  <c r="L49"/>
  <c r="L50"/>
  <c r="L51"/>
  <c r="L53"/>
  <c r="L54"/>
  <c r="C35" i="117"/>
  <c r="C33"/>
  <c r="C30"/>
  <c r="C28"/>
  <c r="C26"/>
  <c r="C23"/>
  <c r="C21"/>
  <c r="D100" i="189" s="1"/>
  <c r="C19" i="117"/>
  <c r="C36"/>
  <c r="C34"/>
  <c r="C31"/>
  <c r="C29"/>
  <c r="C27"/>
  <c r="C24"/>
  <c r="C22"/>
  <c r="C20"/>
  <c r="C17"/>
  <c r="I35"/>
  <c r="I33"/>
  <c r="I30"/>
  <c r="I28"/>
  <c r="I26"/>
  <c r="I23"/>
  <c r="I21"/>
  <c r="J100" i="189" s="1"/>
  <c r="I19" i="117"/>
  <c r="I36"/>
  <c r="I34"/>
  <c r="I31"/>
  <c r="I29"/>
  <c r="I27"/>
  <c r="I24"/>
  <c r="I22"/>
  <c r="I20"/>
  <c r="I17"/>
  <c r="G35"/>
  <c r="G33"/>
  <c r="G30"/>
  <c r="G28"/>
  <c r="G26"/>
  <c r="G23"/>
  <c r="G21"/>
  <c r="H100" i="189" s="1"/>
  <c r="G19" i="117"/>
  <c r="G36"/>
  <c r="G34"/>
  <c r="G31"/>
  <c r="G29"/>
  <c r="G27"/>
  <c r="G24"/>
  <c r="G22"/>
  <c r="G20"/>
  <c r="G17"/>
  <c r="E35"/>
  <c r="E33"/>
  <c r="E30"/>
  <c r="E28"/>
  <c r="E26"/>
  <c r="E23"/>
  <c r="E21"/>
  <c r="F100" i="189" s="1"/>
  <c r="E19" i="117"/>
  <c r="E36"/>
  <c r="E34"/>
  <c r="E31"/>
  <c r="E29"/>
  <c r="E27"/>
  <c r="E24"/>
  <c r="E22"/>
  <c r="E20"/>
  <c r="E17"/>
  <c r="K35"/>
  <c r="K33"/>
  <c r="K30"/>
  <c r="K28"/>
  <c r="K26"/>
  <c r="K23"/>
  <c r="K21"/>
  <c r="L100" i="189" s="1"/>
  <c r="K19" i="117"/>
  <c r="K36"/>
  <c r="K34"/>
  <c r="K31"/>
  <c r="K29"/>
  <c r="K27"/>
  <c r="K24"/>
  <c r="K22"/>
  <c r="K20"/>
  <c r="K17"/>
  <c r="L36"/>
  <c r="L34"/>
  <c r="L31"/>
  <c r="L29"/>
  <c r="L27"/>
  <c r="L24"/>
  <c r="L22"/>
  <c r="L20"/>
  <c r="L17"/>
  <c r="L35"/>
  <c r="L33"/>
  <c r="L30"/>
  <c r="L28"/>
  <c r="L26"/>
  <c r="L23"/>
  <c r="L21"/>
  <c r="M100" i="189" s="1"/>
  <c r="L19" i="117"/>
  <c r="J36"/>
  <c r="J34"/>
  <c r="J31"/>
  <c r="J29"/>
  <c r="J27"/>
  <c r="J24"/>
  <c r="J22"/>
  <c r="J20"/>
  <c r="J17"/>
  <c r="J35"/>
  <c r="J33"/>
  <c r="J30"/>
  <c r="J28"/>
  <c r="J26"/>
  <c r="J23"/>
  <c r="J21"/>
  <c r="K100" i="189" s="1"/>
  <c r="J19" i="117"/>
  <c r="H36"/>
  <c r="H34"/>
  <c r="H31"/>
  <c r="H29"/>
  <c r="H27"/>
  <c r="H24"/>
  <c r="H22"/>
  <c r="H20"/>
  <c r="H17"/>
  <c r="H35"/>
  <c r="H33"/>
  <c r="H30"/>
  <c r="H28"/>
  <c r="H26"/>
  <c r="H23"/>
  <c r="H21"/>
  <c r="I100" i="189" s="1"/>
  <c r="H19" i="117"/>
  <c r="F36"/>
  <c r="F34"/>
  <c r="F31"/>
  <c r="F29"/>
  <c r="F27"/>
  <c r="F24"/>
  <c r="F22"/>
  <c r="F20"/>
  <c r="F17"/>
  <c r="F35"/>
  <c r="F33"/>
  <c r="F30"/>
  <c r="F28"/>
  <c r="F26"/>
  <c r="F23"/>
  <c r="F21"/>
  <c r="G100" i="189" s="1"/>
  <c r="F19" i="117"/>
  <c r="D36"/>
  <c r="D34"/>
  <c r="D31"/>
  <c r="D29"/>
  <c r="D27"/>
  <c r="D24"/>
  <c r="D22"/>
  <c r="D20"/>
  <c r="D17"/>
  <c r="D35"/>
  <c r="D33"/>
  <c r="D30"/>
  <c r="D28"/>
  <c r="D26"/>
  <c r="D23"/>
  <c r="D21"/>
  <c r="E100" i="189" s="1"/>
  <c r="D19" i="117"/>
  <c r="L36" i="116"/>
  <c r="L34"/>
  <c r="L31"/>
  <c r="L29"/>
  <c r="L27"/>
  <c r="L24"/>
  <c r="L22"/>
  <c r="L20"/>
  <c r="L17"/>
  <c r="L35"/>
  <c r="L33"/>
  <c r="L30"/>
  <c r="L28"/>
  <c r="L26"/>
  <c r="L23"/>
  <c r="L21"/>
  <c r="L19"/>
  <c r="J36"/>
  <c r="J34"/>
  <c r="J31"/>
  <c r="J29"/>
  <c r="J27"/>
  <c r="J24"/>
  <c r="J22"/>
  <c r="J20"/>
  <c r="J17"/>
  <c r="J35"/>
  <c r="J33"/>
  <c r="J30"/>
  <c r="J28"/>
  <c r="J26"/>
  <c r="J23"/>
  <c r="J21"/>
  <c r="J19"/>
  <c r="H36"/>
  <c r="H34"/>
  <c r="H31"/>
  <c r="H29"/>
  <c r="H27"/>
  <c r="H24"/>
  <c r="H22"/>
  <c r="H20"/>
  <c r="H17"/>
  <c r="H35"/>
  <c r="H33"/>
  <c r="H30"/>
  <c r="H28"/>
  <c r="H26"/>
  <c r="H23"/>
  <c r="H21"/>
  <c r="H19"/>
  <c r="F36"/>
  <c r="F34"/>
  <c r="F31"/>
  <c r="F29"/>
  <c r="F27"/>
  <c r="F24"/>
  <c r="F22"/>
  <c r="F20"/>
  <c r="F17"/>
  <c r="F35"/>
  <c r="F33"/>
  <c r="F30"/>
  <c r="F28"/>
  <c r="F26"/>
  <c r="F23"/>
  <c r="F21"/>
  <c r="F19"/>
  <c r="D36"/>
  <c r="D34"/>
  <c r="D31"/>
  <c r="D29"/>
  <c r="D27"/>
  <c r="D24"/>
  <c r="D22"/>
  <c r="D20"/>
  <c r="D17"/>
  <c r="D35"/>
  <c r="D33"/>
  <c r="D30"/>
  <c r="D28"/>
  <c r="D26"/>
  <c r="D23"/>
  <c r="D21"/>
  <c r="D19"/>
  <c r="C35"/>
  <c r="C33"/>
  <c r="C30"/>
  <c r="C28"/>
  <c r="C26"/>
  <c r="C23"/>
  <c r="C21"/>
  <c r="C19"/>
  <c r="C36"/>
  <c r="C34"/>
  <c r="C31"/>
  <c r="C29"/>
  <c r="C27"/>
  <c r="C24"/>
  <c r="C22"/>
  <c r="C20"/>
  <c r="C17"/>
  <c r="I35"/>
  <c r="I33"/>
  <c r="I30"/>
  <c r="I28"/>
  <c r="I26"/>
  <c r="I23"/>
  <c r="I21"/>
  <c r="I19"/>
  <c r="I36"/>
  <c r="I34"/>
  <c r="I31"/>
  <c r="I29"/>
  <c r="I27"/>
  <c r="I24"/>
  <c r="I22"/>
  <c r="I20"/>
  <c r="I17"/>
  <c r="G35"/>
  <c r="G33"/>
  <c r="G30"/>
  <c r="G28"/>
  <c r="G26"/>
  <c r="G23"/>
  <c r="G21"/>
  <c r="G19"/>
  <c r="G36"/>
  <c r="G34"/>
  <c r="G31"/>
  <c r="G29"/>
  <c r="G27"/>
  <c r="G24"/>
  <c r="G22"/>
  <c r="G20"/>
  <c r="G17"/>
  <c r="E35"/>
  <c r="E33"/>
  <c r="E30"/>
  <c r="E28"/>
  <c r="E26"/>
  <c r="E23"/>
  <c r="E21"/>
  <c r="E19"/>
  <c r="E36"/>
  <c r="E34"/>
  <c r="E31"/>
  <c r="E29"/>
  <c r="E27"/>
  <c r="E24"/>
  <c r="E22"/>
  <c r="E20"/>
  <c r="E17"/>
  <c r="K35"/>
  <c r="K33"/>
  <c r="K30"/>
  <c r="K28"/>
  <c r="K26"/>
  <c r="K23"/>
  <c r="K21"/>
  <c r="K19"/>
  <c r="K36"/>
  <c r="K34"/>
  <c r="K31"/>
  <c r="K29"/>
  <c r="K27"/>
  <c r="K24"/>
  <c r="K22"/>
  <c r="K20"/>
  <c r="K17"/>
  <c r="C35" i="115"/>
  <c r="C33"/>
  <c r="C30"/>
  <c r="C28"/>
  <c r="C26"/>
  <c r="C23"/>
  <c r="C21"/>
  <c r="C19"/>
  <c r="C36"/>
  <c r="C34"/>
  <c r="C31"/>
  <c r="C29"/>
  <c r="C27"/>
  <c r="C24"/>
  <c r="C22"/>
  <c r="C20"/>
  <c r="C17"/>
  <c r="I35"/>
  <c r="I33"/>
  <c r="I30"/>
  <c r="I28"/>
  <c r="I26"/>
  <c r="I23"/>
  <c r="I21"/>
  <c r="I19"/>
  <c r="I36"/>
  <c r="I34"/>
  <c r="I31"/>
  <c r="I29"/>
  <c r="I27"/>
  <c r="I24"/>
  <c r="I22"/>
  <c r="I20"/>
  <c r="I17"/>
  <c r="G35"/>
  <c r="G33"/>
  <c r="G30"/>
  <c r="G28"/>
  <c r="G26"/>
  <c r="G23"/>
  <c r="G21"/>
  <c r="G19"/>
  <c r="G36"/>
  <c r="G34"/>
  <c r="G31"/>
  <c r="G29"/>
  <c r="G27"/>
  <c r="G24"/>
  <c r="G22"/>
  <c r="G20"/>
  <c r="G17"/>
  <c r="E35"/>
  <c r="E33"/>
  <c r="E30"/>
  <c r="E28"/>
  <c r="E26"/>
  <c r="E23"/>
  <c r="E21"/>
  <c r="E19"/>
  <c r="E36"/>
  <c r="E34"/>
  <c r="E31"/>
  <c r="E29"/>
  <c r="E27"/>
  <c r="E24"/>
  <c r="E22"/>
  <c r="E20"/>
  <c r="E17"/>
  <c r="K35"/>
  <c r="K33"/>
  <c r="K30"/>
  <c r="K28"/>
  <c r="K26"/>
  <c r="K23"/>
  <c r="K21"/>
  <c r="K19"/>
  <c r="K36"/>
  <c r="K34"/>
  <c r="K31"/>
  <c r="K29"/>
  <c r="K27"/>
  <c r="K24"/>
  <c r="K22"/>
  <c r="K20"/>
  <c r="K17"/>
  <c r="L36"/>
  <c r="L34"/>
  <c r="L31"/>
  <c r="L29"/>
  <c r="L27"/>
  <c r="L24"/>
  <c r="L22"/>
  <c r="L20"/>
  <c r="L17"/>
  <c r="L35"/>
  <c r="L33"/>
  <c r="L30"/>
  <c r="L28"/>
  <c r="L26"/>
  <c r="L23"/>
  <c r="L21"/>
  <c r="L19"/>
  <c r="J36"/>
  <c r="J34"/>
  <c r="J31"/>
  <c r="J29"/>
  <c r="J27"/>
  <c r="J24"/>
  <c r="J22"/>
  <c r="J20"/>
  <c r="J17"/>
  <c r="J35"/>
  <c r="J33"/>
  <c r="J30"/>
  <c r="J28"/>
  <c r="J26"/>
  <c r="J23"/>
  <c r="J21"/>
  <c r="J19"/>
  <c r="H36"/>
  <c r="H34"/>
  <c r="H31"/>
  <c r="H29"/>
  <c r="H27"/>
  <c r="H24"/>
  <c r="H22"/>
  <c r="H20"/>
  <c r="H17"/>
  <c r="H35"/>
  <c r="H33"/>
  <c r="H30"/>
  <c r="H28"/>
  <c r="H26"/>
  <c r="H23"/>
  <c r="H21"/>
  <c r="H19"/>
  <c r="F36"/>
  <c r="F34"/>
  <c r="F31"/>
  <c r="F29"/>
  <c r="F27"/>
  <c r="F24"/>
  <c r="F22"/>
  <c r="F20"/>
  <c r="F17"/>
  <c r="F35"/>
  <c r="F33"/>
  <c r="F30"/>
  <c r="F28"/>
  <c r="F26"/>
  <c r="F23"/>
  <c r="F21"/>
  <c r="F19"/>
  <c r="D36"/>
  <c r="D34"/>
  <c r="D31"/>
  <c r="D29"/>
  <c r="D27"/>
  <c r="D24"/>
  <c r="D22"/>
  <c r="D20"/>
  <c r="D17"/>
  <c r="D35"/>
  <c r="D33"/>
  <c r="D30"/>
  <c r="D28"/>
  <c r="D26"/>
  <c r="D23"/>
  <c r="D21"/>
  <c r="D19"/>
  <c r="L36" i="114"/>
  <c r="L34"/>
  <c r="L31"/>
  <c r="L29"/>
  <c r="L27"/>
  <c r="L24"/>
  <c r="L22"/>
  <c r="L20"/>
  <c r="L17"/>
  <c r="L35"/>
  <c r="L33"/>
  <c r="L30"/>
  <c r="L28"/>
  <c r="L26"/>
  <c r="L23"/>
  <c r="L21"/>
  <c r="L19"/>
  <c r="J36"/>
  <c r="J34"/>
  <c r="J31"/>
  <c r="J29"/>
  <c r="J27"/>
  <c r="J24"/>
  <c r="J22"/>
  <c r="J20"/>
  <c r="J17"/>
  <c r="J35"/>
  <c r="J33"/>
  <c r="J30"/>
  <c r="J28"/>
  <c r="J26"/>
  <c r="J23"/>
  <c r="J21"/>
  <c r="J19"/>
  <c r="H36"/>
  <c r="H34"/>
  <c r="H31"/>
  <c r="H29"/>
  <c r="H27"/>
  <c r="H24"/>
  <c r="H22"/>
  <c r="H20"/>
  <c r="H17"/>
  <c r="H35"/>
  <c r="H33"/>
  <c r="H30"/>
  <c r="H28"/>
  <c r="H26"/>
  <c r="H23"/>
  <c r="H21"/>
  <c r="H19"/>
  <c r="F36"/>
  <c r="F34"/>
  <c r="F31"/>
  <c r="F29"/>
  <c r="F27"/>
  <c r="F24"/>
  <c r="F22"/>
  <c r="F20"/>
  <c r="F17"/>
  <c r="F35"/>
  <c r="F33"/>
  <c r="F30"/>
  <c r="F28"/>
  <c r="F26"/>
  <c r="F23"/>
  <c r="F21"/>
  <c r="F19"/>
  <c r="D36"/>
  <c r="D34"/>
  <c r="D31"/>
  <c r="D29"/>
  <c r="D27"/>
  <c r="D24"/>
  <c r="D22"/>
  <c r="D20"/>
  <c r="D17"/>
  <c r="D35"/>
  <c r="D33"/>
  <c r="D30"/>
  <c r="D28"/>
  <c r="D26"/>
  <c r="D23"/>
  <c r="D21"/>
  <c r="D19"/>
  <c r="C35"/>
  <c r="C33"/>
  <c r="C30"/>
  <c r="C28"/>
  <c r="C26"/>
  <c r="C23"/>
  <c r="C21"/>
  <c r="C19"/>
  <c r="C36"/>
  <c r="C34"/>
  <c r="C31"/>
  <c r="C29"/>
  <c r="C27"/>
  <c r="C24"/>
  <c r="C22"/>
  <c r="C20"/>
  <c r="C17"/>
  <c r="I35"/>
  <c r="I33"/>
  <c r="I30"/>
  <c r="I28"/>
  <c r="I26"/>
  <c r="I23"/>
  <c r="I21"/>
  <c r="I19"/>
  <c r="I36"/>
  <c r="I34"/>
  <c r="I31"/>
  <c r="I29"/>
  <c r="I27"/>
  <c r="I24"/>
  <c r="I22"/>
  <c r="I20"/>
  <c r="I17"/>
  <c r="G35"/>
  <c r="G33"/>
  <c r="G30"/>
  <c r="G28"/>
  <c r="G26"/>
  <c r="G23"/>
  <c r="G21"/>
  <c r="G19"/>
  <c r="G36"/>
  <c r="G34"/>
  <c r="G31"/>
  <c r="G29"/>
  <c r="G27"/>
  <c r="G24"/>
  <c r="G22"/>
  <c r="G20"/>
  <c r="G17"/>
  <c r="E35"/>
  <c r="E33"/>
  <c r="E30"/>
  <c r="E28"/>
  <c r="E26"/>
  <c r="E23"/>
  <c r="E21"/>
  <c r="E19"/>
  <c r="E36"/>
  <c r="E34"/>
  <c r="E31"/>
  <c r="E29"/>
  <c r="E27"/>
  <c r="E24"/>
  <c r="E22"/>
  <c r="E20"/>
  <c r="E17"/>
  <c r="K35"/>
  <c r="K33"/>
  <c r="K30"/>
  <c r="K28"/>
  <c r="K26"/>
  <c r="K23"/>
  <c r="K21"/>
  <c r="K19"/>
  <c r="K36"/>
  <c r="K34"/>
  <c r="K31"/>
  <c r="K29"/>
  <c r="K27"/>
  <c r="K24"/>
  <c r="K22"/>
  <c r="K20"/>
  <c r="K17"/>
  <c r="C35" i="113"/>
  <c r="C33"/>
  <c r="C30"/>
  <c r="C28"/>
  <c r="C26"/>
  <c r="C23"/>
  <c r="C21"/>
  <c r="C19"/>
  <c r="C36"/>
  <c r="C34"/>
  <c r="C31"/>
  <c r="C29"/>
  <c r="C27"/>
  <c r="C24"/>
  <c r="C22"/>
  <c r="C20"/>
  <c r="C17"/>
  <c r="I35"/>
  <c r="I33"/>
  <c r="I30"/>
  <c r="I28"/>
  <c r="I26"/>
  <c r="I23"/>
  <c r="I21"/>
  <c r="I19"/>
  <c r="I36"/>
  <c r="I34"/>
  <c r="I31"/>
  <c r="I29"/>
  <c r="I27"/>
  <c r="I24"/>
  <c r="I22"/>
  <c r="I20"/>
  <c r="I17"/>
  <c r="G35"/>
  <c r="G33"/>
  <c r="G30"/>
  <c r="G28"/>
  <c r="G26"/>
  <c r="G23"/>
  <c r="G21"/>
  <c r="G19"/>
  <c r="G36"/>
  <c r="G34"/>
  <c r="G31"/>
  <c r="G29"/>
  <c r="G27"/>
  <c r="G24"/>
  <c r="G22"/>
  <c r="G20"/>
  <c r="G17"/>
  <c r="E35"/>
  <c r="E33"/>
  <c r="E30"/>
  <c r="E28"/>
  <c r="E26"/>
  <c r="E23"/>
  <c r="E21"/>
  <c r="E19"/>
  <c r="E36"/>
  <c r="E34"/>
  <c r="E31"/>
  <c r="E29"/>
  <c r="E27"/>
  <c r="E24"/>
  <c r="E22"/>
  <c r="E20"/>
  <c r="E17"/>
  <c r="L36"/>
  <c r="L34"/>
  <c r="L31"/>
  <c r="L29"/>
  <c r="L27"/>
  <c r="L24"/>
  <c r="L22"/>
  <c r="L20"/>
  <c r="L17"/>
  <c r="L35"/>
  <c r="L33"/>
  <c r="L30"/>
  <c r="L28"/>
  <c r="L26"/>
  <c r="L23"/>
  <c r="L21"/>
  <c r="L19"/>
  <c r="J36"/>
  <c r="J34"/>
  <c r="J31"/>
  <c r="J29"/>
  <c r="J27"/>
  <c r="J24"/>
  <c r="J22"/>
  <c r="J20"/>
  <c r="J17"/>
  <c r="J35"/>
  <c r="J33"/>
  <c r="J30"/>
  <c r="J28"/>
  <c r="J26"/>
  <c r="J23"/>
  <c r="J21"/>
  <c r="J19"/>
  <c r="H36"/>
  <c r="H34"/>
  <c r="H31"/>
  <c r="H29"/>
  <c r="H27"/>
  <c r="H24"/>
  <c r="H22"/>
  <c r="H20"/>
  <c r="H17"/>
  <c r="H35"/>
  <c r="H33"/>
  <c r="H30"/>
  <c r="H28"/>
  <c r="H26"/>
  <c r="H23"/>
  <c r="H21"/>
  <c r="H19"/>
  <c r="F36"/>
  <c r="F34"/>
  <c r="F31"/>
  <c r="F29"/>
  <c r="F27"/>
  <c r="F24"/>
  <c r="F22"/>
  <c r="F20"/>
  <c r="F17"/>
  <c r="F35"/>
  <c r="F33"/>
  <c r="F30"/>
  <c r="F28"/>
  <c r="F26"/>
  <c r="F23"/>
  <c r="F21"/>
  <c r="F19"/>
  <c r="D36"/>
  <c r="D34"/>
  <c r="D31"/>
  <c r="D29"/>
  <c r="D27"/>
  <c r="D24"/>
  <c r="D22"/>
  <c r="D20"/>
  <c r="D17"/>
  <c r="D35"/>
  <c r="D33"/>
  <c r="D30"/>
  <c r="D28"/>
  <c r="D26"/>
  <c r="D23"/>
  <c r="D21"/>
  <c r="D19"/>
  <c r="K35"/>
  <c r="K33"/>
  <c r="K30"/>
  <c r="K28"/>
  <c r="K26"/>
  <c r="K23"/>
  <c r="K21"/>
  <c r="K19"/>
  <c r="K36"/>
  <c r="K34"/>
  <c r="K31"/>
  <c r="K29"/>
  <c r="K27"/>
  <c r="K24"/>
  <c r="K22"/>
  <c r="K20"/>
  <c r="K17"/>
  <c r="C35" i="112"/>
  <c r="C33"/>
  <c r="C30"/>
  <c r="C28"/>
  <c r="C26"/>
  <c r="C23"/>
  <c r="C21"/>
  <c r="C19"/>
  <c r="C19" i="111"/>
  <c r="C20"/>
  <c r="C22"/>
  <c r="C23"/>
  <c r="C24"/>
  <c r="C26"/>
  <c r="C27"/>
  <c r="C28"/>
  <c r="C29"/>
  <c r="C30"/>
  <c r="C31"/>
  <c r="C33"/>
  <c r="C34"/>
  <c r="C35"/>
  <c r="C36"/>
  <c r="C17"/>
  <c r="C36" i="112"/>
  <c r="C34"/>
  <c r="C31"/>
  <c r="C29"/>
  <c r="C27"/>
  <c r="C24"/>
  <c r="C22"/>
  <c r="C20"/>
  <c r="C17"/>
  <c r="C17" i="77"/>
  <c r="C17" i="76"/>
  <c r="C17" i="74"/>
  <c r="C17" i="73"/>
  <c r="C17" i="71"/>
  <c r="C17" i="70"/>
  <c r="C17" i="69"/>
  <c r="C17" i="68"/>
  <c r="C47" s="1"/>
  <c r="D83" i="189" s="1"/>
  <c r="C17" i="67"/>
  <c r="D216" i="189" s="1"/>
  <c r="O216" s="1"/>
  <c r="C17" i="65"/>
  <c r="C38" i="64"/>
  <c r="C30"/>
  <c r="C22"/>
  <c r="C20"/>
  <c r="C45" i="63"/>
  <c r="C43"/>
  <c r="C41"/>
  <c r="C38"/>
  <c r="C36"/>
  <c r="C30"/>
  <c r="C25"/>
  <c r="C24"/>
  <c r="C21"/>
  <c r="C20"/>
  <c r="C17" i="62"/>
  <c r="C45" i="61"/>
  <c r="C43"/>
  <c r="C42"/>
  <c r="C41"/>
  <c r="C38"/>
  <c r="C36"/>
  <c r="C35"/>
  <c r="C33"/>
  <c r="C30"/>
  <c r="C28"/>
  <c r="C26"/>
  <c r="C25"/>
  <c r="C24"/>
  <c r="C22"/>
  <c r="C21"/>
  <c r="C20"/>
  <c r="C18"/>
  <c r="C17"/>
  <c r="C17" i="59"/>
  <c r="C17" i="54"/>
  <c r="C17" i="53"/>
  <c r="C17" i="52"/>
  <c r="C17" i="51"/>
  <c r="C17" i="50"/>
  <c r="C17" i="49"/>
  <c r="C17" i="48"/>
  <c r="C17" i="46"/>
  <c r="C17" i="45"/>
  <c r="C17" i="44"/>
  <c r="C17" i="43"/>
  <c r="C17" i="42"/>
  <c r="C17" i="41"/>
  <c r="C17" i="40"/>
  <c r="C47" s="1"/>
  <c r="D44" i="189" s="1"/>
  <c r="C17" i="39"/>
  <c r="C17" i="38"/>
  <c r="C17" i="37"/>
  <c r="C17" i="36"/>
  <c r="C17" i="35"/>
  <c r="I35" i="112"/>
  <c r="I33"/>
  <c r="I30"/>
  <c r="I28"/>
  <c r="I26"/>
  <c r="I23"/>
  <c r="I21"/>
  <c r="I19"/>
  <c r="I19" i="111"/>
  <c r="I20"/>
  <c r="I21"/>
  <c r="I22"/>
  <c r="I23"/>
  <c r="I24"/>
  <c r="I26"/>
  <c r="I27"/>
  <c r="I28"/>
  <c r="I29"/>
  <c r="I30"/>
  <c r="I31"/>
  <c r="I33"/>
  <c r="I34"/>
  <c r="I35"/>
  <c r="I36"/>
  <c r="I17"/>
  <c r="I36" i="112"/>
  <c r="I34"/>
  <c r="I31"/>
  <c r="I29"/>
  <c r="I27"/>
  <c r="I24"/>
  <c r="I22"/>
  <c r="I20"/>
  <c r="I17"/>
  <c r="I17" i="77"/>
  <c r="I17" i="76"/>
  <c r="I17" i="74"/>
  <c r="I17" i="73"/>
  <c r="I17" i="72"/>
  <c r="I17" i="71"/>
  <c r="I17" i="70"/>
  <c r="I17" i="69"/>
  <c r="I17" i="68"/>
  <c r="I17" i="67"/>
  <c r="J216" i="189" s="1"/>
  <c r="U216" s="1"/>
  <c r="I17" i="65"/>
  <c r="I42" i="64"/>
  <c r="I38"/>
  <c r="I20"/>
  <c r="I43" i="63"/>
  <c r="I42"/>
  <c r="I41"/>
  <c r="I38"/>
  <c r="I25"/>
  <c r="I24"/>
  <c r="I21"/>
  <c r="I20"/>
  <c r="I43" i="61"/>
  <c r="I42"/>
  <c r="I41"/>
  <c r="I38"/>
  <c r="I36"/>
  <c r="I33"/>
  <c r="I28"/>
  <c r="I26"/>
  <c r="I25"/>
  <c r="I24"/>
  <c r="I22"/>
  <c r="I21"/>
  <c r="I20"/>
  <c r="I18"/>
  <c r="I17" i="53"/>
  <c r="I17" i="49"/>
  <c r="I17" i="48"/>
  <c r="I17" i="47"/>
  <c r="I17" i="46"/>
  <c r="I17" i="44"/>
  <c r="I17" i="42"/>
  <c r="I17" i="41"/>
  <c r="I17" i="40"/>
  <c r="I17" i="38"/>
  <c r="I17" i="37"/>
  <c r="I17" i="35"/>
  <c r="I17" i="34"/>
  <c r="G35" i="112"/>
  <c r="G33"/>
  <c r="G30"/>
  <c r="G28"/>
  <c r="G26"/>
  <c r="G23"/>
  <c r="G21"/>
  <c r="G19"/>
  <c r="G19" i="111"/>
  <c r="G20"/>
  <c r="G21"/>
  <c r="G22"/>
  <c r="G23"/>
  <c r="G24"/>
  <c r="G26"/>
  <c r="G27"/>
  <c r="G28"/>
  <c r="G29"/>
  <c r="G30"/>
  <c r="G31"/>
  <c r="G33"/>
  <c r="G34"/>
  <c r="G35"/>
  <c r="G36"/>
  <c r="G17"/>
  <c r="G36" i="112"/>
  <c r="G34"/>
  <c r="G31"/>
  <c r="G29"/>
  <c r="G27"/>
  <c r="G24"/>
  <c r="G22"/>
  <c r="G20"/>
  <c r="G17"/>
  <c r="G17" i="77"/>
  <c r="G17" i="76"/>
  <c r="G17" i="74"/>
  <c r="G17" i="73"/>
  <c r="G17" i="71"/>
  <c r="G17" i="70"/>
  <c r="G17" i="69"/>
  <c r="G17" i="68"/>
  <c r="G17" i="67"/>
  <c r="H216" i="189" s="1"/>
  <c r="S216" s="1"/>
  <c r="G17" i="65"/>
  <c r="G38" i="64"/>
  <c r="G30"/>
  <c r="G20"/>
  <c r="G43" i="63"/>
  <c r="G41"/>
  <c r="G38"/>
  <c r="G30"/>
  <c r="G28"/>
  <c r="G25"/>
  <c r="G21"/>
  <c r="G20"/>
  <c r="G17" i="62"/>
  <c r="G43" i="61"/>
  <c r="G42"/>
  <c r="G41"/>
  <c r="G38"/>
  <c r="G36"/>
  <c r="G35"/>
  <c r="G33"/>
  <c r="G30"/>
  <c r="G28"/>
  <c r="G26"/>
  <c r="G25"/>
  <c r="G24"/>
  <c r="G22"/>
  <c r="G21"/>
  <c r="G20"/>
  <c r="G18"/>
  <c r="G17"/>
  <c r="G17" i="59"/>
  <c r="G17" i="54"/>
  <c r="G17" i="53"/>
  <c r="G17" i="52"/>
  <c r="G17" i="51"/>
  <c r="G17" i="50"/>
  <c r="G17" i="49"/>
  <c r="G17" i="48"/>
  <c r="G17" i="47"/>
  <c r="G17" i="46"/>
  <c r="G17" i="45"/>
  <c r="G17" i="44"/>
  <c r="G17" i="43"/>
  <c r="G17" i="42"/>
  <c r="G17" i="41"/>
  <c r="G17" i="40"/>
  <c r="G17" i="39"/>
  <c r="G17" i="38"/>
  <c r="G17" i="37"/>
  <c r="G17" i="36"/>
  <c r="G17" i="35"/>
  <c r="G17" i="34"/>
  <c r="E35" i="112"/>
  <c r="E33"/>
  <c r="E30"/>
  <c r="E28"/>
  <c r="E26"/>
  <c r="E23"/>
  <c r="E21"/>
  <c r="E19"/>
  <c r="E19" i="111"/>
  <c r="E20"/>
  <c r="E21"/>
  <c r="E22"/>
  <c r="E23"/>
  <c r="E24"/>
  <c r="E26"/>
  <c r="E27"/>
  <c r="E28"/>
  <c r="E29"/>
  <c r="E30"/>
  <c r="E31"/>
  <c r="E33"/>
  <c r="E34"/>
  <c r="E35"/>
  <c r="E36"/>
  <c r="E17"/>
  <c r="E36" i="112"/>
  <c r="E34"/>
  <c r="E31"/>
  <c r="E29"/>
  <c r="E27"/>
  <c r="E24"/>
  <c r="E22"/>
  <c r="E20"/>
  <c r="E17"/>
  <c r="E17" i="77"/>
  <c r="E17" i="76"/>
  <c r="E17" i="74"/>
  <c r="E17" i="73"/>
  <c r="E17" i="72"/>
  <c r="E17" i="71"/>
  <c r="E17" i="70"/>
  <c r="E17" i="69"/>
  <c r="E17" i="68"/>
  <c r="E17" i="67"/>
  <c r="F216" i="189" s="1"/>
  <c r="Q216" s="1"/>
  <c r="E17" i="65"/>
  <c r="E38" i="64"/>
  <c r="E30"/>
  <c r="E20"/>
  <c r="E45" i="63"/>
  <c r="E43"/>
  <c r="E41"/>
  <c r="E38"/>
  <c r="E36"/>
  <c r="E30"/>
  <c r="E28"/>
  <c r="E25"/>
  <c r="E24"/>
  <c r="E21"/>
  <c r="E20"/>
  <c r="E17" i="62"/>
  <c r="E45" i="61"/>
  <c r="E43"/>
  <c r="E42"/>
  <c r="E41"/>
  <c r="E38"/>
  <c r="E36"/>
  <c r="E35"/>
  <c r="E33"/>
  <c r="E30"/>
  <c r="E28"/>
  <c r="E26"/>
  <c r="E25"/>
  <c r="E24"/>
  <c r="E22"/>
  <c r="E21"/>
  <c r="E20"/>
  <c r="E18"/>
  <c r="E17"/>
  <c r="E17" i="59"/>
  <c r="E17" i="54"/>
  <c r="E17" i="53"/>
  <c r="E17" i="52"/>
  <c r="E17" i="51"/>
  <c r="E17" i="50"/>
  <c r="E17" i="49"/>
  <c r="E17" i="48"/>
  <c r="E17" i="46"/>
  <c r="E17" i="45"/>
  <c r="E17" i="44"/>
  <c r="E17" i="43"/>
  <c r="E17" i="42"/>
  <c r="E17" i="41"/>
  <c r="E17" i="40"/>
  <c r="E17" i="39"/>
  <c r="E17" i="38"/>
  <c r="E17" i="37"/>
  <c r="E17" i="36"/>
  <c r="E17" i="35"/>
  <c r="E17" i="34"/>
  <c r="K35" i="112"/>
  <c r="K33"/>
  <c r="K30"/>
  <c r="K28"/>
  <c r="K26"/>
  <c r="K23"/>
  <c r="K21"/>
  <c r="K19"/>
  <c r="K19" i="111"/>
  <c r="K20"/>
  <c r="K21"/>
  <c r="K22"/>
  <c r="K23"/>
  <c r="K24"/>
  <c r="K26"/>
  <c r="K27"/>
  <c r="K28"/>
  <c r="K29"/>
  <c r="K30"/>
  <c r="K31"/>
  <c r="K33"/>
  <c r="K34"/>
  <c r="K35"/>
  <c r="K36"/>
  <c r="K17"/>
  <c r="K36" i="112"/>
  <c r="K34"/>
  <c r="K31"/>
  <c r="K29"/>
  <c r="K27"/>
  <c r="K24"/>
  <c r="K22"/>
  <c r="K20"/>
  <c r="K17"/>
  <c r="K38" i="64"/>
  <c r="K20"/>
  <c r="K44" i="63"/>
  <c r="K43"/>
  <c r="K42"/>
  <c r="K41"/>
  <c r="K38"/>
  <c r="K25"/>
  <c r="K21"/>
  <c r="K20"/>
  <c r="K43" i="61"/>
  <c r="K42"/>
  <c r="K41"/>
  <c r="K38"/>
  <c r="K36"/>
  <c r="K33"/>
  <c r="K28"/>
  <c r="K26"/>
  <c r="K25"/>
  <c r="K24"/>
  <c r="K22"/>
  <c r="K21"/>
  <c r="K20"/>
  <c r="K18"/>
  <c r="L36" i="112"/>
  <c r="L34"/>
  <c r="L31"/>
  <c r="L29"/>
  <c r="L27"/>
  <c r="L24"/>
  <c r="L22"/>
  <c r="L20"/>
  <c r="L17"/>
  <c r="L35"/>
  <c r="L33"/>
  <c r="L30"/>
  <c r="L28"/>
  <c r="L26"/>
  <c r="L23"/>
  <c r="L21"/>
  <c r="L19"/>
  <c r="L19" i="111"/>
  <c r="L20"/>
  <c r="L22"/>
  <c r="L23"/>
  <c r="L24"/>
  <c r="L26"/>
  <c r="L27"/>
  <c r="L28"/>
  <c r="L29"/>
  <c r="L30"/>
  <c r="L31"/>
  <c r="L33"/>
  <c r="L34"/>
  <c r="L35"/>
  <c r="L36"/>
  <c r="L17"/>
  <c r="L38" i="64"/>
  <c r="L20"/>
  <c r="L44" i="63"/>
  <c r="L43"/>
  <c r="L41"/>
  <c r="L38"/>
  <c r="L25"/>
  <c r="L21"/>
  <c r="L20"/>
  <c r="L46" i="61"/>
  <c r="L43"/>
  <c r="L42"/>
  <c r="L41"/>
  <c r="L40"/>
  <c r="L38"/>
  <c r="L36"/>
  <c r="L33"/>
  <c r="L28"/>
  <c r="L26"/>
  <c r="L25"/>
  <c r="L24"/>
  <c r="L22"/>
  <c r="L21"/>
  <c r="L20"/>
  <c r="L18"/>
  <c r="J36" i="112"/>
  <c r="J34"/>
  <c r="J31"/>
  <c r="J29"/>
  <c r="J27"/>
  <c r="J24"/>
  <c r="J22"/>
  <c r="J20"/>
  <c r="J17"/>
  <c r="J35"/>
  <c r="J33"/>
  <c r="J30"/>
  <c r="J28"/>
  <c r="J26"/>
  <c r="J23"/>
  <c r="J21"/>
  <c r="J19"/>
  <c r="J19" i="111"/>
  <c r="J20"/>
  <c r="J21"/>
  <c r="J22"/>
  <c r="J23"/>
  <c r="J24"/>
  <c r="J26"/>
  <c r="J27"/>
  <c r="J28"/>
  <c r="J29"/>
  <c r="J30"/>
  <c r="J31"/>
  <c r="J33"/>
  <c r="J34"/>
  <c r="J35"/>
  <c r="J36"/>
  <c r="J17"/>
  <c r="J17" i="77"/>
  <c r="J17" i="76"/>
  <c r="J17" i="74"/>
  <c r="J17" i="73"/>
  <c r="J17" i="72"/>
  <c r="J17" i="71"/>
  <c r="J17" i="70"/>
  <c r="J17" i="69"/>
  <c r="J17" i="68"/>
  <c r="J17" i="67"/>
  <c r="K216" i="189" s="1"/>
  <c r="V216" s="1"/>
  <c r="J42" i="64"/>
  <c r="J38"/>
  <c r="J20"/>
  <c r="J44" i="63"/>
  <c r="J43"/>
  <c r="J42"/>
  <c r="J41"/>
  <c r="J38"/>
  <c r="J25"/>
  <c r="J21"/>
  <c r="J20"/>
  <c r="J43" i="61"/>
  <c r="J42"/>
  <c r="J41"/>
  <c r="J38"/>
  <c r="J36"/>
  <c r="J33"/>
  <c r="J28"/>
  <c r="J26"/>
  <c r="J25"/>
  <c r="J24"/>
  <c r="J22"/>
  <c r="J21"/>
  <c r="J20"/>
  <c r="J18"/>
  <c r="H36" i="112"/>
  <c r="H34"/>
  <c r="H31"/>
  <c r="H29"/>
  <c r="H27"/>
  <c r="H24"/>
  <c r="H22"/>
  <c r="H20"/>
  <c r="H17"/>
  <c r="H35"/>
  <c r="H33"/>
  <c r="H30"/>
  <c r="H28"/>
  <c r="H26"/>
  <c r="H23"/>
  <c r="H21"/>
  <c r="H19"/>
  <c r="H19" i="111"/>
  <c r="H20"/>
  <c r="H21"/>
  <c r="H22"/>
  <c r="H23"/>
  <c r="H24"/>
  <c r="H26"/>
  <c r="H27"/>
  <c r="H28"/>
  <c r="H29"/>
  <c r="H30"/>
  <c r="H31"/>
  <c r="H33"/>
  <c r="H34"/>
  <c r="H35"/>
  <c r="H36"/>
  <c r="H17"/>
  <c r="H17" i="77"/>
  <c r="H17" i="76"/>
  <c r="H17" i="74"/>
  <c r="H17" i="73"/>
  <c r="H17" i="72"/>
  <c r="H17" i="71"/>
  <c r="H17" i="70"/>
  <c r="H17" i="69"/>
  <c r="H17" i="68"/>
  <c r="H17" i="67"/>
  <c r="I216" i="189" s="1"/>
  <c r="T216" s="1"/>
  <c r="H17" i="65"/>
  <c r="H38" i="64"/>
  <c r="H30"/>
  <c r="H20"/>
  <c r="H43" i="63"/>
  <c r="H41"/>
  <c r="H38"/>
  <c r="H30"/>
  <c r="H25"/>
  <c r="H24"/>
  <c r="H21"/>
  <c r="H20"/>
  <c r="H17" i="62"/>
  <c r="H43" i="61"/>
  <c r="H42"/>
  <c r="H41"/>
  <c r="H38"/>
  <c r="H36"/>
  <c r="H35"/>
  <c r="H33"/>
  <c r="H30"/>
  <c r="H28"/>
  <c r="H26"/>
  <c r="H25"/>
  <c r="H24"/>
  <c r="H22"/>
  <c r="H21"/>
  <c r="H20"/>
  <c r="H18"/>
  <c r="H17"/>
  <c r="H17" i="59"/>
  <c r="H17" i="53"/>
  <c r="H17" i="52"/>
  <c r="H17" i="51"/>
  <c r="H17" i="50"/>
  <c r="H17" i="49"/>
  <c r="H17" i="48"/>
  <c r="H17" i="47"/>
  <c r="H17" i="46"/>
  <c r="H17" i="45"/>
  <c r="H17" i="44"/>
  <c r="H17" i="43"/>
  <c r="H17" i="42"/>
  <c r="H17" i="41"/>
  <c r="H17" i="40"/>
  <c r="H17" i="39"/>
  <c r="H17" i="38"/>
  <c r="H17" i="37"/>
  <c r="H17" i="36"/>
  <c r="H17" i="35"/>
  <c r="H17" i="34"/>
  <c r="F36" i="112"/>
  <c r="F34"/>
  <c r="F31"/>
  <c r="F29"/>
  <c r="F27"/>
  <c r="F24"/>
  <c r="F22"/>
  <c r="F20"/>
  <c r="F17"/>
  <c r="F35"/>
  <c r="F33"/>
  <c r="F30"/>
  <c r="F28"/>
  <c r="F26"/>
  <c r="F23"/>
  <c r="F21"/>
  <c r="F19"/>
  <c r="F19" i="111"/>
  <c r="F20"/>
  <c r="F21"/>
  <c r="F22"/>
  <c r="F23"/>
  <c r="F24"/>
  <c r="F26"/>
  <c r="F27"/>
  <c r="F28"/>
  <c r="F29"/>
  <c r="F30"/>
  <c r="F31"/>
  <c r="F33"/>
  <c r="F34"/>
  <c r="F35"/>
  <c r="F36"/>
  <c r="F17"/>
  <c r="F17" i="77"/>
  <c r="F17" i="76"/>
  <c r="F17" i="74"/>
  <c r="F17" i="73"/>
  <c r="F17" i="72"/>
  <c r="F17" i="71"/>
  <c r="F17" i="70"/>
  <c r="F17" i="69"/>
  <c r="F17" i="68"/>
  <c r="F17" i="67"/>
  <c r="G216" i="189" s="1"/>
  <c r="R216" s="1"/>
  <c r="F17" i="65"/>
  <c r="F38" i="64"/>
  <c r="F30"/>
  <c r="F20"/>
  <c r="F45" i="63"/>
  <c r="F43"/>
  <c r="F41"/>
  <c r="F38"/>
  <c r="F36"/>
  <c r="F30"/>
  <c r="F28"/>
  <c r="F25"/>
  <c r="F21"/>
  <c r="F20"/>
  <c r="F17" i="62"/>
  <c r="F45" i="61"/>
  <c r="F43"/>
  <c r="F42"/>
  <c r="F41"/>
  <c r="F38"/>
  <c r="F36"/>
  <c r="F35"/>
  <c r="F33"/>
  <c r="F30"/>
  <c r="F28"/>
  <c r="F26"/>
  <c r="F25"/>
  <c r="F24"/>
  <c r="F22"/>
  <c r="F21"/>
  <c r="F20"/>
  <c r="F18"/>
  <c r="F17"/>
  <c r="F17" i="59"/>
  <c r="F17" i="54"/>
  <c r="F17" i="53"/>
  <c r="F17" i="52"/>
  <c r="F17" i="51"/>
  <c r="F17" i="50"/>
  <c r="F17" i="49"/>
  <c r="F17" i="48"/>
  <c r="F17" i="46"/>
  <c r="F17" i="45"/>
  <c r="F17" i="44"/>
  <c r="F17" i="43"/>
  <c r="F17" i="42"/>
  <c r="F17" i="41"/>
  <c r="F17" i="40"/>
  <c r="F17" i="39"/>
  <c r="F17" i="38"/>
  <c r="F17" i="37"/>
  <c r="F17" i="36"/>
  <c r="F17" i="35"/>
  <c r="F17" i="34"/>
  <c r="D36" i="112"/>
  <c r="D34"/>
  <c r="D31"/>
  <c r="D29"/>
  <c r="D27"/>
  <c r="D24"/>
  <c r="D22"/>
  <c r="D20"/>
  <c r="D17"/>
  <c r="D35"/>
  <c r="D33"/>
  <c r="D30"/>
  <c r="D28"/>
  <c r="D26"/>
  <c r="D23"/>
  <c r="D21"/>
  <c r="D19"/>
  <c r="D19" i="111"/>
  <c r="D20"/>
  <c r="D21"/>
  <c r="D22"/>
  <c r="D23"/>
  <c r="D24"/>
  <c r="D26"/>
  <c r="D27"/>
  <c r="D28"/>
  <c r="D29"/>
  <c r="D30"/>
  <c r="D31"/>
  <c r="D33"/>
  <c r="D34"/>
  <c r="D35"/>
  <c r="D36"/>
  <c r="D17"/>
  <c r="D17" i="77"/>
  <c r="D17" i="76"/>
  <c r="D17" i="74"/>
  <c r="D17" i="73"/>
  <c r="D17" i="72"/>
  <c r="D17" i="71"/>
  <c r="D17" i="70"/>
  <c r="D17" i="69"/>
  <c r="D17" i="68"/>
  <c r="D17" i="67"/>
  <c r="E216" i="189" s="1"/>
  <c r="P216" s="1"/>
  <c r="D17" i="65"/>
  <c r="D45" i="64"/>
  <c r="D38"/>
  <c r="D36"/>
  <c r="D30"/>
  <c r="D20"/>
  <c r="D45" i="63"/>
  <c r="D43"/>
  <c r="D41"/>
  <c r="D38"/>
  <c r="D36"/>
  <c r="D30"/>
  <c r="D25"/>
  <c r="D24"/>
  <c r="D21"/>
  <c r="D20"/>
  <c r="D17" i="62"/>
  <c r="D45" i="61"/>
  <c r="D43"/>
  <c r="D42"/>
  <c r="D41"/>
  <c r="D38"/>
  <c r="D36"/>
  <c r="D35"/>
  <c r="D33"/>
  <c r="D30"/>
  <c r="D28"/>
  <c r="D26"/>
  <c r="D25"/>
  <c r="D24"/>
  <c r="D22"/>
  <c r="D21"/>
  <c r="D20"/>
  <c r="D18"/>
  <c r="D17"/>
  <c r="D17" i="59"/>
  <c r="D17" i="54"/>
  <c r="D17" i="53"/>
  <c r="D17" i="52"/>
  <c r="D17" i="51"/>
  <c r="D17" i="50"/>
  <c r="D17" i="49"/>
  <c r="D17" i="48"/>
  <c r="D17" i="46"/>
  <c r="D17" i="45"/>
  <c r="D17" i="44"/>
  <c r="D17" i="43"/>
  <c r="D17" i="42"/>
  <c r="D17" i="41"/>
  <c r="D17" i="40"/>
  <c r="D17" i="39"/>
  <c r="D17" i="38"/>
  <c r="D17" i="37"/>
  <c r="D17" i="36"/>
  <c r="D17" i="35"/>
  <c r="D17" i="34"/>
  <c r="D16" i="39"/>
  <c r="E16" s="1"/>
  <c r="F16" s="1"/>
  <c r="G16" s="1"/>
  <c r="H16" s="1"/>
  <c r="I16" s="1"/>
  <c r="J16" s="1"/>
  <c r="K16" s="1"/>
  <c r="L16" s="1"/>
  <c r="D16" i="38"/>
  <c r="E16" s="1"/>
  <c r="F16" s="1"/>
  <c r="G16" s="1"/>
  <c r="H16" s="1"/>
  <c r="I16" s="1"/>
  <c r="J16" s="1"/>
  <c r="K16" s="1"/>
  <c r="L16" s="1"/>
  <c r="D16" i="37"/>
  <c r="E16" s="1"/>
  <c r="F16" s="1"/>
  <c r="G16" s="1"/>
  <c r="H16" s="1"/>
  <c r="I16" s="1"/>
  <c r="J16" s="1"/>
  <c r="K16" s="1"/>
  <c r="L16" s="1"/>
  <c r="D16" i="36"/>
  <c r="E16" s="1"/>
  <c r="F16" s="1"/>
  <c r="G16" s="1"/>
  <c r="H16" s="1"/>
  <c r="I16" s="1"/>
  <c r="J16" s="1"/>
  <c r="K16" s="1"/>
  <c r="L16" s="1"/>
  <c r="D16" i="35"/>
  <c r="E16" s="1"/>
  <c r="F16" s="1"/>
  <c r="G16" s="1"/>
  <c r="H16" s="1"/>
  <c r="I16" s="1"/>
  <c r="J16" s="1"/>
  <c r="K16" s="1"/>
  <c r="L16" s="1"/>
  <c r="D16" i="34"/>
  <c r="E16" s="1"/>
  <c r="F16" s="1"/>
  <c r="G16" s="1"/>
  <c r="H16" s="1"/>
  <c r="I16" s="1"/>
  <c r="J16" s="1"/>
  <c r="K16" s="1"/>
  <c r="L16" s="1"/>
  <c r="D16" i="33"/>
  <c r="D16" i="32"/>
  <c r="E16" s="1"/>
  <c r="F16" s="1"/>
  <c r="G16" s="1"/>
  <c r="H16" s="1"/>
  <c r="I16" s="1"/>
  <c r="J16" s="1"/>
  <c r="K16" s="1"/>
  <c r="L16" s="1"/>
  <c r="D16" i="31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30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9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8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C53" s="1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7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6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5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4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3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D16" i="22"/>
  <c r="E16" s="1"/>
  <c r="F16" s="1"/>
  <c r="G16" s="1"/>
  <c r="H16" s="1"/>
  <c r="I16" s="1"/>
  <c r="J16" s="1"/>
  <c r="K16" s="1"/>
  <c r="L16" s="1"/>
  <c r="C17"/>
  <c r="E17"/>
  <c r="G17"/>
  <c r="I17"/>
  <c r="K17"/>
  <c r="D19"/>
  <c r="F19"/>
  <c r="H19"/>
  <c r="J19"/>
  <c r="L19"/>
  <c r="C20"/>
  <c r="E20"/>
  <c r="G20"/>
  <c r="I20"/>
  <c r="K20"/>
  <c r="D21"/>
  <c r="F21"/>
  <c r="H21"/>
  <c r="J21"/>
  <c r="L21"/>
  <c r="C22"/>
  <c r="E22"/>
  <c r="G22"/>
  <c r="I22"/>
  <c r="K22"/>
  <c r="D23"/>
  <c r="F23"/>
  <c r="H23"/>
  <c r="J23"/>
  <c r="L23"/>
  <c r="C24"/>
  <c r="E24"/>
  <c r="G24"/>
  <c r="I24"/>
  <c r="K24"/>
  <c r="D26"/>
  <c r="F26"/>
  <c r="H26"/>
  <c r="J26"/>
  <c r="L26"/>
  <c r="C27"/>
  <c r="E27"/>
  <c r="G27"/>
  <c r="I27"/>
  <c r="K27"/>
  <c r="D28"/>
  <c r="F28"/>
  <c r="H28"/>
  <c r="J28"/>
  <c r="L28"/>
  <c r="C29"/>
  <c r="E29"/>
  <c r="G29"/>
  <c r="I29"/>
  <c r="K29"/>
  <c r="D30"/>
  <c r="F30"/>
  <c r="H30"/>
  <c r="J30"/>
  <c r="L30"/>
  <c r="C32"/>
  <c r="E32"/>
  <c r="G32"/>
  <c r="I32"/>
  <c r="K32"/>
  <c r="D33"/>
  <c r="F33"/>
  <c r="H33"/>
  <c r="J33"/>
  <c r="L33"/>
  <c r="C34"/>
  <c r="E34"/>
  <c r="G34"/>
  <c r="I34"/>
  <c r="K34"/>
  <c r="D35"/>
  <c r="F35"/>
  <c r="H35"/>
  <c r="J35"/>
  <c r="L35"/>
  <c r="C37"/>
  <c r="E37"/>
  <c r="G37"/>
  <c r="I37"/>
  <c r="K37"/>
  <c r="D39"/>
  <c r="F39"/>
  <c r="H39"/>
  <c r="J39"/>
  <c r="L39"/>
  <c r="C40"/>
  <c r="E40"/>
  <c r="G40"/>
  <c r="I40"/>
  <c r="K40"/>
  <c r="D41"/>
  <c r="F41"/>
  <c r="H41"/>
  <c r="J41"/>
  <c r="L41"/>
  <c r="C42"/>
  <c r="E42"/>
  <c r="G42"/>
  <c r="I42"/>
  <c r="K42"/>
  <c r="D44"/>
  <c r="F44"/>
  <c r="H44"/>
  <c r="J44"/>
  <c r="L44"/>
  <c r="C45"/>
  <c r="C54" s="1"/>
  <c r="E45"/>
  <c r="E54" s="1"/>
  <c r="G45"/>
  <c r="G54" s="1"/>
  <c r="I45"/>
  <c r="I54" s="1"/>
  <c r="K45"/>
  <c r="K54" s="1"/>
  <c r="D46"/>
  <c r="F46"/>
  <c r="H46"/>
  <c r="J46"/>
  <c r="L46"/>
  <c r="C47"/>
  <c r="E47"/>
  <c r="G47"/>
  <c r="I47"/>
  <c r="K47"/>
  <c r="D17"/>
  <c r="F17"/>
  <c r="H17"/>
  <c r="J17"/>
  <c r="L17"/>
  <c r="C19"/>
  <c r="E19"/>
  <c r="G19"/>
  <c r="I19"/>
  <c r="K19"/>
  <c r="D20"/>
  <c r="F20"/>
  <c r="H20"/>
  <c r="J20"/>
  <c r="L20"/>
  <c r="C21"/>
  <c r="E21"/>
  <c r="G21"/>
  <c r="I21"/>
  <c r="K21"/>
  <c r="D22"/>
  <c r="F22"/>
  <c r="H22"/>
  <c r="J22"/>
  <c r="L22"/>
  <c r="C23"/>
  <c r="E23"/>
  <c r="G23"/>
  <c r="I23"/>
  <c r="K23"/>
  <c r="D24"/>
  <c r="F24"/>
  <c r="H24"/>
  <c r="J24"/>
  <c r="L24"/>
  <c r="C26"/>
  <c r="E26"/>
  <c r="G26"/>
  <c r="I26"/>
  <c r="K26"/>
  <c r="D27"/>
  <c r="F27"/>
  <c r="H27"/>
  <c r="J27"/>
  <c r="L27"/>
  <c r="C28"/>
  <c r="E28"/>
  <c r="G28"/>
  <c r="I28"/>
  <c r="K28"/>
  <c r="D29"/>
  <c r="F29"/>
  <c r="H29"/>
  <c r="J29"/>
  <c r="L29"/>
  <c r="C30"/>
  <c r="E30"/>
  <c r="G30"/>
  <c r="I30"/>
  <c r="K30"/>
  <c r="D32"/>
  <c r="F32"/>
  <c r="H32"/>
  <c r="J32"/>
  <c r="L32"/>
  <c r="C33"/>
  <c r="E33"/>
  <c r="G33"/>
  <c r="I33"/>
  <c r="K33"/>
  <c r="D34"/>
  <c r="F34"/>
  <c r="H34"/>
  <c r="J34"/>
  <c r="L34"/>
  <c r="C35"/>
  <c r="E35"/>
  <c r="G35"/>
  <c r="I35"/>
  <c r="K35"/>
  <c r="D37"/>
  <c r="F37"/>
  <c r="H37"/>
  <c r="J37"/>
  <c r="L37"/>
  <c r="C39"/>
  <c r="E39"/>
  <c r="G39"/>
  <c r="I39"/>
  <c r="K39"/>
  <c r="D40"/>
  <c r="F40"/>
  <c r="H40"/>
  <c r="J40"/>
  <c r="L40"/>
  <c r="C41"/>
  <c r="E41"/>
  <c r="G41"/>
  <c r="I41"/>
  <c r="K41"/>
  <c r="D42"/>
  <c r="F42"/>
  <c r="H42"/>
  <c r="J42"/>
  <c r="L42"/>
  <c r="C44"/>
  <c r="E44"/>
  <c r="G44"/>
  <c r="I44"/>
  <c r="K44"/>
  <c r="D45"/>
  <c r="D54" s="1"/>
  <c r="F45"/>
  <c r="F54" s="1"/>
  <c r="H45"/>
  <c r="H54" s="1"/>
  <c r="J45"/>
  <c r="J54" s="1"/>
  <c r="L45"/>
  <c r="L54" s="1"/>
  <c r="C46"/>
  <c r="E46"/>
  <c r="G46"/>
  <c r="I46"/>
  <c r="K46"/>
  <c r="D47"/>
  <c r="F47"/>
  <c r="H47"/>
  <c r="J47"/>
  <c r="L47"/>
  <c r="O16" i="21"/>
  <c r="P16" s="1"/>
  <c r="Q16" s="1"/>
  <c r="R16" s="1"/>
  <c r="S16" s="1"/>
  <c r="T16" s="1"/>
  <c r="U16" s="1"/>
  <c r="V16" s="1"/>
  <c r="W16" s="1"/>
  <c r="X16" s="1"/>
  <c r="P15" i="18"/>
  <c r="Q15" s="1"/>
  <c r="R15" s="1"/>
  <c r="S15" s="1"/>
  <c r="T15" s="1"/>
  <c r="U15" s="1"/>
  <c r="V15" s="1"/>
  <c r="W15" s="1"/>
  <c r="X15" s="1"/>
  <c r="D15" i="17"/>
  <c r="O32"/>
  <c r="P32" s="1"/>
  <c r="Q32" s="1"/>
  <c r="R32" s="1"/>
  <c r="S32" s="1"/>
  <c r="T32" s="1"/>
  <c r="U32" s="1"/>
  <c r="V32" s="1"/>
  <c r="W32" s="1"/>
  <c r="X32" s="1"/>
  <c r="D32"/>
  <c r="E32" s="1"/>
  <c r="F32" s="1"/>
  <c r="G32" s="1"/>
  <c r="H32" s="1"/>
  <c r="I32" s="1"/>
  <c r="J32" s="1"/>
  <c r="K32" s="1"/>
  <c r="L32" s="1"/>
  <c r="O15" i="15"/>
  <c r="P15" s="1"/>
  <c r="Q15" s="1"/>
  <c r="R15" s="1"/>
  <c r="S15" s="1"/>
  <c r="T15" s="1"/>
  <c r="U15" s="1"/>
  <c r="V15" s="1"/>
  <c r="W15" s="1"/>
  <c r="X15" s="1"/>
  <c r="D15"/>
  <c r="D54" i="1"/>
  <c r="D53" s="1"/>
  <c r="B17" i="12"/>
  <c r="B16"/>
  <c r="B17" i="11"/>
  <c r="B16"/>
  <c r="B18" i="10"/>
  <c r="B17"/>
  <c r="B16"/>
  <c r="E16" i="9"/>
  <c r="E17"/>
  <c r="E18"/>
  <c r="E19"/>
  <c r="E20"/>
  <c r="E21"/>
  <c r="E22"/>
  <c r="E23"/>
  <c r="E24"/>
  <c r="E15"/>
  <c r="B16"/>
  <c r="B15"/>
  <c r="D65" i="1" l="1"/>
  <c r="I2" i="189"/>
  <c r="T2" s="1"/>
  <c r="D42" i="117"/>
  <c r="H42"/>
  <c r="L42"/>
  <c r="O144" i="189"/>
  <c r="L53" i="22"/>
  <c r="L56"/>
  <c r="H53"/>
  <c r="H56"/>
  <c r="D53"/>
  <c r="D56"/>
  <c r="J13" i="189"/>
  <c r="I55" i="22"/>
  <c r="F13" i="189"/>
  <c r="E55" i="22"/>
  <c r="I56"/>
  <c r="I53"/>
  <c r="E56"/>
  <c r="E53"/>
  <c r="M13" i="189"/>
  <c r="L55" i="22"/>
  <c r="I13" i="189"/>
  <c r="H55" i="22"/>
  <c r="E13" i="189"/>
  <c r="D55" i="22"/>
  <c r="J56" i="23"/>
  <c r="J53"/>
  <c r="F56"/>
  <c r="F53"/>
  <c r="L14" i="189"/>
  <c r="K55" i="23"/>
  <c r="H14" i="189"/>
  <c r="G55" i="23"/>
  <c r="D14" i="189"/>
  <c r="C55" i="23"/>
  <c r="K53"/>
  <c r="K56"/>
  <c r="G53"/>
  <c r="G56"/>
  <c r="C53"/>
  <c r="C56"/>
  <c r="K14" i="189"/>
  <c r="J55" i="23"/>
  <c r="G14" i="189"/>
  <c r="F55" i="23"/>
  <c r="L56" i="24"/>
  <c r="L53"/>
  <c r="H56"/>
  <c r="H53"/>
  <c r="D56"/>
  <c r="D53"/>
  <c r="J15" i="189"/>
  <c r="I55" i="24"/>
  <c r="F15" i="189"/>
  <c r="E55" i="24"/>
  <c r="I56"/>
  <c r="I53"/>
  <c r="E56"/>
  <c r="E53"/>
  <c r="M15" i="189"/>
  <c r="L55" i="24"/>
  <c r="I15" i="189"/>
  <c r="H55" i="24"/>
  <c r="E15" i="189"/>
  <c r="D55" i="24"/>
  <c r="J56" i="25"/>
  <c r="J53"/>
  <c r="F56"/>
  <c r="F53"/>
  <c r="L16" i="189"/>
  <c r="K55" i="25"/>
  <c r="H16" i="189"/>
  <c r="G55" i="25"/>
  <c r="D16" i="189"/>
  <c r="C55" i="25"/>
  <c r="K56"/>
  <c r="K53"/>
  <c r="G56"/>
  <c r="G53"/>
  <c r="C56"/>
  <c r="C53"/>
  <c r="K16" i="189"/>
  <c r="J55" i="25"/>
  <c r="G16" i="189"/>
  <c r="F55" i="25"/>
  <c r="L56" i="26"/>
  <c r="L53"/>
  <c r="H56"/>
  <c r="H53"/>
  <c r="D56"/>
  <c r="D53"/>
  <c r="J17" i="189"/>
  <c r="I55" i="26"/>
  <c r="F17" i="189"/>
  <c r="E55" i="26"/>
  <c r="I56"/>
  <c r="I53"/>
  <c r="E56"/>
  <c r="E53"/>
  <c r="M17" i="189"/>
  <c r="L55" i="26"/>
  <c r="I17" i="189"/>
  <c r="H55" i="26"/>
  <c r="E17" i="189"/>
  <c r="D55" i="26"/>
  <c r="J56" i="27"/>
  <c r="J53"/>
  <c r="F56"/>
  <c r="F53"/>
  <c r="L18" i="189"/>
  <c r="K55" i="27"/>
  <c r="H18" i="189"/>
  <c r="G55" i="27"/>
  <c r="D18" i="189"/>
  <c r="C55" i="27"/>
  <c r="K56"/>
  <c r="K53"/>
  <c r="G56"/>
  <c r="G53"/>
  <c r="C56"/>
  <c r="C53"/>
  <c r="K18" i="189"/>
  <c r="J55" i="27"/>
  <c r="G18" i="189"/>
  <c r="F55" i="27"/>
  <c r="L56" i="28"/>
  <c r="L53"/>
  <c r="H56"/>
  <c r="H53"/>
  <c r="D56"/>
  <c r="D53"/>
  <c r="J19" i="189"/>
  <c r="I55" i="28"/>
  <c r="F19" i="189"/>
  <c r="E55" i="28"/>
  <c r="I53"/>
  <c r="I56"/>
  <c r="E53"/>
  <c r="E56"/>
  <c r="K19" i="189"/>
  <c r="J55" i="28"/>
  <c r="G19" i="189"/>
  <c r="F55" i="28"/>
  <c r="L56" i="29"/>
  <c r="L53"/>
  <c r="H56"/>
  <c r="H53"/>
  <c r="D56"/>
  <c r="D53"/>
  <c r="J20" i="189"/>
  <c r="I55" i="29"/>
  <c r="F20" i="189"/>
  <c r="E55" i="29"/>
  <c r="I53"/>
  <c r="I56"/>
  <c r="E53"/>
  <c r="E56"/>
  <c r="M20" i="189"/>
  <c r="L55" i="29"/>
  <c r="I20" i="189"/>
  <c r="H55" i="29"/>
  <c r="E20" i="189"/>
  <c r="D55" i="29"/>
  <c r="J56" i="30"/>
  <c r="J53"/>
  <c r="F56"/>
  <c r="F53"/>
  <c r="L21" i="189"/>
  <c r="K55" i="30"/>
  <c r="H21" i="189"/>
  <c r="G55" i="30"/>
  <c r="D21" i="189"/>
  <c r="C55" i="30"/>
  <c r="K56"/>
  <c r="K53"/>
  <c r="G56"/>
  <c r="G53"/>
  <c r="C56"/>
  <c r="C53"/>
  <c r="K21" i="189"/>
  <c r="J55" i="30"/>
  <c r="G21" i="189"/>
  <c r="F55" i="30"/>
  <c r="L56" i="31"/>
  <c r="L53"/>
  <c r="H56"/>
  <c r="H53"/>
  <c r="D56"/>
  <c r="D53"/>
  <c r="J22" i="189"/>
  <c r="I55" i="31"/>
  <c r="F22" i="189"/>
  <c r="E55" i="31"/>
  <c r="I53"/>
  <c r="I56"/>
  <c r="E53"/>
  <c r="E56"/>
  <c r="M22" i="189"/>
  <c r="L55" i="31"/>
  <c r="I22" i="189"/>
  <c r="H55" i="31"/>
  <c r="E22" i="189"/>
  <c r="D55" i="31"/>
  <c r="D42" i="112"/>
  <c r="D45"/>
  <c r="F42"/>
  <c r="F45"/>
  <c r="H45" i="111"/>
  <c r="H42"/>
  <c r="I94" i="189"/>
  <c r="H44" i="111"/>
  <c r="I95" i="189"/>
  <c r="H44" i="112"/>
  <c r="J42"/>
  <c r="J45"/>
  <c r="L45" i="111"/>
  <c r="L42"/>
  <c r="L42" i="112"/>
  <c r="L45"/>
  <c r="K42" i="111"/>
  <c r="K45"/>
  <c r="L94" i="189"/>
  <c r="K44" i="111"/>
  <c r="L95" i="189"/>
  <c r="K44" i="112"/>
  <c r="E45"/>
  <c r="E42"/>
  <c r="G42" i="111"/>
  <c r="G45"/>
  <c r="H94" i="189"/>
  <c r="G44" i="111"/>
  <c r="H95" i="189"/>
  <c r="G44" i="112"/>
  <c r="I45"/>
  <c r="I42"/>
  <c r="C42" i="111"/>
  <c r="C45"/>
  <c r="C42" i="112"/>
  <c r="C45"/>
  <c r="L96" i="189"/>
  <c r="K44" i="113"/>
  <c r="E96" i="189"/>
  <c r="D44" i="113"/>
  <c r="F45"/>
  <c r="F42"/>
  <c r="I96" i="189"/>
  <c r="H44" i="113"/>
  <c r="J45"/>
  <c r="J42"/>
  <c r="M96" i="189"/>
  <c r="L44" i="113"/>
  <c r="F96" i="189"/>
  <c r="E44" i="113"/>
  <c r="G42"/>
  <c r="G45"/>
  <c r="J96" i="189"/>
  <c r="I44" i="113"/>
  <c r="C42"/>
  <c r="C45"/>
  <c r="L97" i="189"/>
  <c r="K44" i="114"/>
  <c r="E42"/>
  <c r="E45"/>
  <c r="H97" i="189"/>
  <c r="G44" i="114"/>
  <c r="I42"/>
  <c r="I45"/>
  <c r="D97" i="189"/>
  <c r="C44" i="114"/>
  <c r="E97" i="189"/>
  <c r="D44" i="114"/>
  <c r="F45"/>
  <c r="F42"/>
  <c r="I97" i="189"/>
  <c r="H44" i="114"/>
  <c r="J45"/>
  <c r="J42"/>
  <c r="M97" i="189"/>
  <c r="L44" i="114"/>
  <c r="D45" i="115"/>
  <c r="D42"/>
  <c r="G98" i="189"/>
  <c r="F44" i="115"/>
  <c r="H45"/>
  <c r="H42"/>
  <c r="K98" i="189"/>
  <c r="J44" i="115"/>
  <c r="L45"/>
  <c r="L42"/>
  <c r="K42"/>
  <c r="K45"/>
  <c r="F98" i="189"/>
  <c r="E44" i="115"/>
  <c r="G42"/>
  <c r="G45"/>
  <c r="J98" i="189"/>
  <c r="I44" i="115"/>
  <c r="C42"/>
  <c r="C45"/>
  <c r="L99" i="189"/>
  <c r="K44" i="116"/>
  <c r="E45"/>
  <c r="E42"/>
  <c r="H99" i="189"/>
  <c r="G44" i="116"/>
  <c r="I45"/>
  <c r="I42"/>
  <c r="D99" i="189"/>
  <c r="C44" i="116"/>
  <c r="E99" i="189"/>
  <c r="D44" i="116"/>
  <c r="F42"/>
  <c r="F45"/>
  <c r="I99" i="189"/>
  <c r="H44" i="116"/>
  <c r="J42"/>
  <c r="J45"/>
  <c r="M99" i="189"/>
  <c r="L44" i="116"/>
  <c r="K42" i="117"/>
  <c r="G42"/>
  <c r="C42"/>
  <c r="J53" i="22"/>
  <c r="J56"/>
  <c r="F53"/>
  <c r="F56"/>
  <c r="L13" i="189"/>
  <c r="K55" i="22"/>
  <c r="H13" i="189"/>
  <c r="G55" i="22"/>
  <c r="D13" i="189"/>
  <c r="C55" i="22"/>
  <c r="K56"/>
  <c r="K53"/>
  <c r="G56"/>
  <c r="G53"/>
  <c r="C53"/>
  <c r="C56"/>
  <c r="K13" i="189"/>
  <c r="J55" i="22"/>
  <c r="G13" i="189"/>
  <c r="F55" i="22"/>
  <c r="L56" i="23"/>
  <c r="L53"/>
  <c r="H56"/>
  <c r="H53"/>
  <c r="D56"/>
  <c r="D53"/>
  <c r="J14" i="189"/>
  <c r="I55" i="23"/>
  <c r="F14" i="189"/>
  <c r="E55" i="23"/>
  <c r="I53"/>
  <c r="I56"/>
  <c r="E53"/>
  <c r="E56"/>
  <c r="M14" i="189"/>
  <c r="L55" i="23"/>
  <c r="I14" i="189"/>
  <c r="H55" i="23"/>
  <c r="E14" i="189"/>
  <c r="D55" i="23"/>
  <c r="J56" i="24"/>
  <c r="J53"/>
  <c r="F56"/>
  <c r="F53"/>
  <c r="L15" i="189"/>
  <c r="K55" i="24"/>
  <c r="H15" i="189"/>
  <c r="G55" i="24"/>
  <c r="D15" i="189"/>
  <c r="C55" i="24"/>
  <c r="K56"/>
  <c r="K53"/>
  <c r="G56"/>
  <c r="G53"/>
  <c r="C56"/>
  <c r="C53"/>
  <c r="K15" i="189"/>
  <c r="J55" i="24"/>
  <c r="G15" i="189"/>
  <c r="F55" i="24"/>
  <c r="L56" i="25"/>
  <c r="L53"/>
  <c r="H56"/>
  <c r="H53"/>
  <c r="D56"/>
  <c r="D53"/>
  <c r="J16" i="189"/>
  <c r="I55" i="25"/>
  <c r="F16" i="189"/>
  <c r="E55" i="25"/>
  <c r="I56"/>
  <c r="I53"/>
  <c r="E56"/>
  <c r="E53"/>
  <c r="M16" i="189"/>
  <c r="L55" i="25"/>
  <c r="I16" i="189"/>
  <c r="H55" i="25"/>
  <c r="E16" i="189"/>
  <c r="D55" i="25"/>
  <c r="J56" i="26"/>
  <c r="J53"/>
  <c r="F56"/>
  <c r="F53"/>
  <c r="L17" i="189"/>
  <c r="K55" i="26"/>
  <c r="H17" i="189"/>
  <c r="G55" i="26"/>
  <c r="D17" i="189"/>
  <c r="C55" i="26"/>
  <c r="K56"/>
  <c r="K53"/>
  <c r="G56"/>
  <c r="G53"/>
  <c r="C56"/>
  <c r="C53"/>
  <c r="K17" i="189"/>
  <c r="J55" i="26"/>
  <c r="G17" i="189"/>
  <c r="F55" i="26"/>
  <c r="L56" i="27"/>
  <c r="L53"/>
  <c r="H56"/>
  <c r="H53"/>
  <c r="D56"/>
  <c r="D53"/>
  <c r="J18" i="189"/>
  <c r="I55" i="27"/>
  <c r="F18" i="189"/>
  <c r="E55" i="27"/>
  <c r="I56"/>
  <c r="I53"/>
  <c r="E56"/>
  <c r="E53"/>
  <c r="M18" i="189"/>
  <c r="L55" i="27"/>
  <c r="I18" i="189"/>
  <c r="H55" i="27"/>
  <c r="E18" i="189"/>
  <c r="D55" i="27"/>
  <c r="J56" i="28"/>
  <c r="J53"/>
  <c r="F56"/>
  <c r="F53"/>
  <c r="L19" i="189"/>
  <c r="K55" i="28"/>
  <c r="H19" i="189"/>
  <c r="G55" i="28"/>
  <c r="D19" i="189"/>
  <c r="C55" i="28"/>
  <c r="K53"/>
  <c r="K56"/>
  <c r="G53"/>
  <c r="G56"/>
  <c r="M19" i="189"/>
  <c r="L55" i="28"/>
  <c r="I19" i="189"/>
  <c r="H55" i="28"/>
  <c r="E19" i="189"/>
  <c r="D55" i="28"/>
  <c r="J56" i="29"/>
  <c r="J53"/>
  <c r="F56"/>
  <c r="F53"/>
  <c r="L20" i="189"/>
  <c r="K55" i="29"/>
  <c r="H20" i="189"/>
  <c r="G55" i="29"/>
  <c r="D20" i="189"/>
  <c r="C55" i="29"/>
  <c r="K53"/>
  <c r="K56"/>
  <c r="G53"/>
  <c r="G56"/>
  <c r="C53"/>
  <c r="C56"/>
  <c r="K20" i="189"/>
  <c r="J55" i="29"/>
  <c r="G20" i="189"/>
  <c r="F55" i="29"/>
  <c r="L56" i="30"/>
  <c r="L53"/>
  <c r="H56"/>
  <c r="H53"/>
  <c r="D56"/>
  <c r="D53"/>
  <c r="J21" i="189"/>
  <c r="I55" i="30"/>
  <c r="F21" i="189"/>
  <c r="E55" i="30"/>
  <c r="I56"/>
  <c r="I53"/>
  <c r="E56"/>
  <c r="E53"/>
  <c r="M21" i="189"/>
  <c r="L55" i="30"/>
  <c r="I21" i="189"/>
  <c r="H55" i="30"/>
  <c r="E21" i="189"/>
  <c r="D55" i="30"/>
  <c r="J56" i="31"/>
  <c r="J53"/>
  <c r="F56"/>
  <c r="F53"/>
  <c r="L22" i="189"/>
  <c r="K55" i="31"/>
  <c r="H22" i="189"/>
  <c r="G55" i="31"/>
  <c r="D22" i="189"/>
  <c r="C55" i="31"/>
  <c r="K53"/>
  <c r="K56"/>
  <c r="G53"/>
  <c r="G56"/>
  <c r="C53"/>
  <c r="C56"/>
  <c r="K22" i="189"/>
  <c r="J55" i="31"/>
  <c r="G22" i="189"/>
  <c r="F55" i="31"/>
  <c r="D45" i="111"/>
  <c r="D42"/>
  <c r="E94" i="189"/>
  <c r="D44" i="111"/>
  <c r="E95" i="189"/>
  <c r="D44" i="112"/>
  <c r="F45" i="111"/>
  <c r="F42"/>
  <c r="G94" i="189"/>
  <c r="F44" i="111"/>
  <c r="G95" i="189"/>
  <c r="F44" i="112"/>
  <c r="H42"/>
  <c r="H45"/>
  <c r="J45" i="111"/>
  <c r="J42"/>
  <c r="K94" i="189"/>
  <c r="J44" i="111"/>
  <c r="K95" i="189"/>
  <c r="J44" i="112"/>
  <c r="M95" i="189"/>
  <c r="L44" i="112"/>
  <c r="K45"/>
  <c r="K42"/>
  <c r="E42" i="111"/>
  <c r="E45"/>
  <c r="F94" i="189"/>
  <c r="E44" i="111"/>
  <c r="F95" i="189"/>
  <c r="E44" i="112"/>
  <c r="G45"/>
  <c r="G42"/>
  <c r="I42" i="111"/>
  <c r="I45"/>
  <c r="J94" i="189"/>
  <c r="I44" i="111"/>
  <c r="J95" i="189"/>
  <c r="I44" i="112"/>
  <c r="D95" i="189"/>
  <c r="C44" i="112"/>
  <c r="K42" i="113"/>
  <c r="K45"/>
  <c r="D45"/>
  <c r="D42"/>
  <c r="G96" i="189"/>
  <c r="F44" i="113"/>
  <c r="H45"/>
  <c r="H42"/>
  <c r="K96" i="189"/>
  <c r="J44" i="113"/>
  <c r="L45"/>
  <c r="L42"/>
  <c r="E42"/>
  <c r="E45"/>
  <c r="H96" i="189"/>
  <c r="G44" i="113"/>
  <c r="I42"/>
  <c r="I45"/>
  <c r="D96" i="189"/>
  <c r="C44" i="113"/>
  <c r="K42" i="114"/>
  <c r="K45"/>
  <c r="F97" i="189"/>
  <c r="E44" i="114"/>
  <c r="G42"/>
  <c r="G45"/>
  <c r="J97" i="189"/>
  <c r="I44" i="114"/>
  <c r="C42"/>
  <c r="C45"/>
  <c r="D45"/>
  <c r="D42"/>
  <c r="G97" i="189"/>
  <c r="F44" i="114"/>
  <c r="H45"/>
  <c r="H42"/>
  <c r="K97" i="189"/>
  <c r="J44" i="114"/>
  <c r="L45"/>
  <c r="L42"/>
  <c r="E98" i="189"/>
  <c r="D44" i="115"/>
  <c r="F45"/>
  <c r="F42"/>
  <c r="I98" i="189"/>
  <c r="H44" i="115"/>
  <c r="J45"/>
  <c r="J42"/>
  <c r="M98" i="189"/>
  <c r="L44" i="115"/>
  <c r="L98" i="189"/>
  <c r="K44" i="115"/>
  <c r="E42"/>
  <c r="E45"/>
  <c r="H98" i="189"/>
  <c r="G44" i="115"/>
  <c r="I42"/>
  <c r="I45"/>
  <c r="D98" i="189"/>
  <c r="C44" i="115"/>
  <c r="K45" i="116"/>
  <c r="K42"/>
  <c r="F99" i="189"/>
  <c r="E44" i="116"/>
  <c r="G45"/>
  <c r="G42"/>
  <c r="J99" i="189"/>
  <c r="I44" i="116"/>
  <c r="C42"/>
  <c r="C45"/>
  <c r="D42"/>
  <c r="D45"/>
  <c r="G99" i="189"/>
  <c r="F44" i="116"/>
  <c r="H42"/>
  <c r="H45"/>
  <c r="K99" i="189"/>
  <c r="J44" i="116"/>
  <c r="L42"/>
  <c r="L45"/>
  <c r="F42" i="117"/>
  <c r="J42"/>
  <c r="E42"/>
  <c r="I42"/>
  <c r="C17" i="32"/>
  <c r="D24" i="189" s="1"/>
  <c r="D38"/>
  <c r="B18" i="12"/>
  <c r="H47" i="68"/>
  <c r="I83" i="189" s="1"/>
  <c r="I53" i="143"/>
  <c r="J127" i="189" s="1"/>
  <c r="B17" i="9"/>
  <c r="B18" i="11"/>
  <c r="D16" i="10"/>
  <c r="D9" i="189" s="1"/>
  <c r="I53" i="142"/>
  <c r="J126" i="189" s="1"/>
  <c r="J53" i="142"/>
  <c r="K126" i="189" s="1"/>
  <c r="L53" i="148"/>
  <c r="M132" i="189" s="1"/>
  <c r="B18" i="13"/>
  <c r="B20" i="3"/>
  <c r="B21" s="1"/>
  <c r="B19" i="11"/>
  <c r="B18" i="9"/>
  <c r="B19" i="13"/>
  <c r="B19" i="12"/>
  <c r="B19" i="10"/>
  <c r="D47" i="68"/>
  <c r="E83" i="189" s="1"/>
  <c r="F47" i="68"/>
  <c r="G83" i="189" s="1"/>
  <c r="J47" i="68"/>
  <c r="K83" i="189" s="1"/>
  <c r="E47" i="68"/>
  <c r="F83" i="189" s="1"/>
  <c r="G47" i="68"/>
  <c r="H83" i="189" s="1"/>
  <c r="I47" i="68"/>
  <c r="J83" i="189" s="1"/>
  <c r="D53" i="139"/>
  <c r="E123" i="189" s="1"/>
  <c r="G53" i="142"/>
  <c r="H126" i="189" s="1"/>
  <c r="K53" i="148"/>
  <c r="L132" i="189" s="1"/>
  <c r="E53" i="148"/>
  <c r="F132" i="189" s="1"/>
  <c r="I53" i="148"/>
  <c r="J132" i="189" s="1"/>
  <c r="F53" i="148"/>
  <c r="G132" i="189" s="1"/>
  <c r="H53" i="148"/>
  <c r="I132" i="189" s="1"/>
  <c r="J53" i="148"/>
  <c r="K132" i="189" s="1"/>
  <c r="B20" i="12"/>
  <c r="J47" i="34"/>
  <c r="J47" i="35"/>
  <c r="K39" i="189" s="1"/>
  <c r="J17" i="21"/>
  <c r="K47" i="34"/>
  <c r="L38" i="189" s="1"/>
  <c r="J47" i="36"/>
  <c r="K40" i="189" s="1"/>
  <c r="M31" i="118"/>
  <c r="L17" i="21"/>
  <c r="K47" i="68"/>
  <c r="L83" i="189" s="1"/>
  <c r="L47" i="68"/>
  <c r="M83" i="189" s="1"/>
  <c r="E15" i="15"/>
  <c r="F16" i="119"/>
  <c r="F16" i="111"/>
  <c r="E15" i="17"/>
  <c r="E16" i="33"/>
  <c r="E16" i="21"/>
  <c r="C47" i="36"/>
  <c r="D40" i="189" s="1"/>
  <c r="C47" i="35"/>
  <c r="D39" i="189" s="1"/>
  <c r="L47" i="21"/>
  <c r="H47"/>
  <c r="D47"/>
  <c r="I46"/>
  <c r="E46"/>
  <c r="L45"/>
  <c r="H45"/>
  <c r="D45"/>
  <c r="I44"/>
  <c r="E44"/>
  <c r="L42"/>
  <c r="H42"/>
  <c r="D42"/>
  <c r="I41"/>
  <c r="E41"/>
  <c r="L40"/>
  <c r="H40"/>
  <c r="D40"/>
  <c r="I39"/>
  <c r="E39"/>
  <c r="L37"/>
  <c r="H37"/>
  <c r="D37"/>
  <c r="I35"/>
  <c r="E35"/>
  <c r="L34"/>
  <c r="H34"/>
  <c r="D34"/>
  <c r="I33"/>
  <c r="E33"/>
  <c r="L32"/>
  <c r="H32"/>
  <c r="D32"/>
  <c r="I30"/>
  <c r="E30"/>
  <c r="L29"/>
  <c r="H29"/>
  <c r="D29"/>
  <c r="I28"/>
  <c r="E28"/>
  <c r="L27"/>
  <c r="H27"/>
  <c r="D27"/>
  <c r="I26"/>
  <c r="E26"/>
  <c r="L24"/>
  <c r="H24"/>
  <c r="D24"/>
  <c r="I23"/>
  <c r="E23"/>
  <c r="L22"/>
  <c r="H22"/>
  <c r="D22"/>
  <c r="I21"/>
  <c r="E21"/>
  <c r="L20"/>
  <c r="H20"/>
  <c r="D20"/>
  <c r="I19"/>
  <c r="E19"/>
  <c r="H17"/>
  <c r="D17"/>
  <c r="I47"/>
  <c r="E47"/>
  <c r="L46"/>
  <c r="H46"/>
  <c r="D46"/>
  <c r="I45"/>
  <c r="E45"/>
  <c r="L44"/>
  <c r="H44"/>
  <c r="D44"/>
  <c r="I42"/>
  <c r="E42"/>
  <c r="K53" i="149"/>
  <c r="L133" i="189" s="1"/>
  <c r="E53" i="149"/>
  <c r="F133" i="189" s="1"/>
  <c r="G53" i="149"/>
  <c r="H133" i="189" s="1"/>
  <c r="I53" i="149"/>
  <c r="J133" i="189" s="1"/>
  <c r="H54" i="163"/>
  <c r="I148" i="189" s="1"/>
  <c r="J54" i="165"/>
  <c r="K150" i="189" s="1"/>
  <c r="L54" i="165"/>
  <c r="M150" i="189" s="1"/>
  <c r="E54" i="165"/>
  <c r="F150" i="189" s="1"/>
  <c r="I54" i="165"/>
  <c r="J150" i="189" s="1"/>
  <c r="L41" i="21"/>
  <c r="H41"/>
  <c r="D41"/>
  <c r="I40"/>
  <c r="E40"/>
  <c r="L39"/>
  <c r="H39"/>
  <c r="D39"/>
  <c r="I37"/>
  <c r="E37"/>
  <c r="L35"/>
  <c r="H35"/>
  <c r="D35"/>
  <c r="I34"/>
  <c r="E34"/>
  <c r="L33"/>
  <c r="H33"/>
  <c r="D33"/>
  <c r="I32"/>
  <c r="E32"/>
  <c r="L30"/>
  <c r="H30"/>
  <c r="D30"/>
  <c r="I29"/>
  <c r="E29"/>
  <c r="L28"/>
  <c r="H28"/>
  <c r="D28"/>
  <c r="I27"/>
  <c r="E27"/>
  <c r="L26"/>
  <c r="H26"/>
  <c r="D26"/>
  <c r="I24"/>
  <c r="E24"/>
  <c r="L23"/>
  <c r="H23"/>
  <c r="D23"/>
  <c r="I22"/>
  <c r="E22"/>
  <c r="L21"/>
  <c r="H21"/>
  <c r="D21"/>
  <c r="I20"/>
  <c r="E20"/>
  <c r="L19"/>
  <c r="H19"/>
  <c r="D19"/>
  <c r="I17"/>
  <c r="K54" i="165"/>
  <c r="L150" i="189" s="1"/>
  <c r="D54" i="165"/>
  <c r="E150" i="189" s="1"/>
  <c r="F54" i="165"/>
  <c r="G150" i="189" s="1"/>
  <c r="H54" i="165"/>
  <c r="I150" i="189" s="1"/>
  <c r="G54" i="165"/>
  <c r="H150" i="189" s="1"/>
  <c r="E54" i="164"/>
  <c r="F149" i="189" s="1"/>
  <c r="D54" i="164"/>
  <c r="E149" i="189" s="1"/>
  <c r="F54" i="164"/>
  <c r="G149" i="189" s="1"/>
  <c r="J54" i="164"/>
  <c r="K149" i="189" s="1"/>
  <c r="L54" i="164"/>
  <c r="M149" i="189" s="1"/>
  <c r="L54" i="163"/>
  <c r="M148" i="189" s="1"/>
  <c r="E54" i="163"/>
  <c r="F148" i="189" s="1"/>
  <c r="G54" i="164"/>
  <c r="H149" i="189" s="1"/>
  <c r="I54" i="164"/>
  <c r="J149" i="189" s="1"/>
  <c r="K54" i="164"/>
  <c r="L149" i="189" s="1"/>
  <c r="H54" i="164"/>
  <c r="I149" i="189" s="1"/>
  <c r="G54" i="163"/>
  <c r="H148" i="189" s="1"/>
  <c r="K54" i="161"/>
  <c r="L146" i="189" s="1"/>
  <c r="H54" i="161"/>
  <c r="I146" i="189" s="1"/>
  <c r="L54" i="161"/>
  <c r="M146" i="189" s="1"/>
  <c r="E54" i="161"/>
  <c r="F146" i="189" s="1"/>
  <c r="I54" i="161"/>
  <c r="J146" i="189" s="1"/>
  <c r="E54" i="162"/>
  <c r="F147" i="189" s="1"/>
  <c r="D54" i="162"/>
  <c r="E147" i="189" s="1"/>
  <c r="K54" i="163"/>
  <c r="L148" i="189" s="1"/>
  <c r="D54" i="163"/>
  <c r="E148" i="189" s="1"/>
  <c r="F54" i="163"/>
  <c r="G148" i="189" s="1"/>
  <c r="J54" i="163"/>
  <c r="K148" i="189" s="1"/>
  <c r="I54" i="163"/>
  <c r="J148" i="189" s="1"/>
  <c r="I54" i="162"/>
  <c r="J147" i="189" s="1"/>
  <c r="K54" i="162"/>
  <c r="L147" i="189" s="1"/>
  <c r="J54" i="162"/>
  <c r="K147" i="189" s="1"/>
  <c r="L54" i="162"/>
  <c r="M147" i="189" s="1"/>
  <c r="J47" i="21"/>
  <c r="F47"/>
  <c r="K46"/>
  <c r="G46"/>
  <c r="C46"/>
  <c r="J45"/>
  <c r="F45"/>
  <c r="K44"/>
  <c r="G44"/>
  <c r="C44"/>
  <c r="J42"/>
  <c r="F42"/>
  <c r="K41"/>
  <c r="G41"/>
  <c r="C41"/>
  <c r="J40"/>
  <c r="F40"/>
  <c r="K39"/>
  <c r="G39"/>
  <c r="C39"/>
  <c r="J37"/>
  <c r="F37"/>
  <c r="K35"/>
  <c r="G35"/>
  <c r="C35"/>
  <c r="J34"/>
  <c r="F34"/>
  <c r="K33"/>
  <c r="G33"/>
  <c r="C33"/>
  <c r="J32"/>
  <c r="F32"/>
  <c r="K30"/>
  <c r="G30"/>
  <c r="C30"/>
  <c r="J29"/>
  <c r="F29"/>
  <c r="K28"/>
  <c r="G28"/>
  <c r="C28"/>
  <c r="J27"/>
  <c r="F27"/>
  <c r="K26"/>
  <c r="G26"/>
  <c r="C26"/>
  <c r="J24"/>
  <c r="F24"/>
  <c r="K23"/>
  <c r="G23"/>
  <c r="C23"/>
  <c r="J22"/>
  <c r="F22"/>
  <c r="K21"/>
  <c r="G21"/>
  <c r="C21"/>
  <c r="C55" s="1"/>
  <c r="J20"/>
  <c r="F20"/>
  <c r="K19"/>
  <c r="G19"/>
  <c r="C19"/>
  <c r="F17"/>
  <c r="K47"/>
  <c r="G47"/>
  <c r="C47"/>
  <c r="J46"/>
  <c r="F46"/>
  <c r="K45"/>
  <c r="G45"/>
  <c r="C45"/>
  <c r="J44"/>
  <c r="F44"/>
  <c r="K42"/>
  <c r="G42"/>
  <c r="C42"/>
  <c r="J41"/>
  <c r="F41"/>
  <c r="K40"/>
  <c r="G40"/>
  <c r="C40"/>
  <c r="J39"/>
  <c r="F39"/>
  <c r="K37"/>
  <c r="G37"/>
  <c r="C37"/>
  <c r="J35"/>
  <c r="F35"/>
  <c r="K34"/>
  <c r="G34"/>
  <c r="C34"/>
  <c r="J33"/>
  <c r="F33"/>
  <c r="K32"/>
  <c r="G32"/>
  <c r="C32"/>
  <c r="J30"/>
  <c r="F30"/>
  <c r="K29"/>
  <c r="G29"/>
  <c r="C29"/>
  <c r="J28"/>
  <c r="F28"/>
  <c r="K27"/>
  <c r="G27"/>
  <c r="C27"/>
  <c r="J26"/>
  <c r="F26"/>
  <c r="K24"/>
  <c r="G24"/>
  <c r="C24"/>
  <c r="J23"/>
  <c r="F23"/>
  <c r="K22"/>
  <c r="G22"/>
  <c r="C22"/>
  <c r="J21"/>
  <c r="F21"/>
  <c r="K20"/>
  <c r="G20"/>
  <c r="C20"/>
  <c r="J19"/>
  <c r="F19"/>
  <c r="K17"/>
  <c r="G17"/>
  <c r="C17"/>
  <c r="H53" i="143"/>
  <c r="I127" i="189" s="1"/>
  <c r="K53" i="143"/>
  <c r="L127" i="189" s="1"/>
  <c r="E53" i="143"/>
  <c r="F127" i="189" s="1"/>
  <c r="F53" i="144"/>
  <c r="G128" i="189" s="1"/>
  <c r="G54" i="162"/>
  <c r="H147" i="189" s="1"/>
  <c r="F54" i="162"/>
  <c r="G147" i="189" s="1"/>
  <c r="H54" i="162"/>
  <c r="I147" i="189" s="1"/>
  <c r="C53" i="152"/>
  <c r="D136" i="189" s="1"/>
  <c r="K53" i="153"/>
  <c r="L137" i="189" s="1"/>
  <c r="C53" i="153"/>
  <c r="D137" i="189" s="1"/>
  <c r="G53" i="153"/>
  <c r="H137" i="189" s="1"/>
  <c r="K53" i="154"/>
  <c r="L138" i="189" s="1"/>
  <c r="E53" i="154"/>
  <c r="F138" i="189" s="1"/>
  <c r="G53" i="154"/>
  <c r="H138" i="189" s="1"/>
  <c r="C53" i="154"/>
  <c r="D138" i="189" s="1"/>
  <c r="H53" i="155"/>
  <c r="I139" i="189" s="1"/>
  <c r="K53" i="155"/>
  <c r="L139" i="189" s="1"/>
  <c r="E53" i="155"/>
  <c r="F139" i="189" s="1"/>
  <c r="D53" i="157"/>
  <c r="E141" i="189" s="1"/>
  <c r="G53" i="157"/>
  <c r="H141" i="189" s="1"/>
  <c r="I53" i="157"/>
  <c r="J141" i="189" s="1"/>
  <c r="E31" i="158"/>
  <c r="G31"/>
  <c r="I31"/>
  <c r="K31"/>
  <c r="L31"/>
  <c r="F31"/>
  <c r="H31"/>
  <c r="L47"/>
  <c r="K54" i="159"/>
  <c r="D47" i="158"/>
  <c r="D54" i="159"/>
  <c r="E47" i="158"/>
  <c r="F54" i="159"/>
  <c r="G47" i="158"/>
  <c r="I47"/>
  <c r="D54" i="161"/>
  <c r="E146" i="189" s="1"/>
  <c r="F54" i="161"/>
  <c r="G146" i="189" s="1"/>
  <c r="J54" i="161"/>
  <c r="K146" i="189" s="1"/>
  <c r="G54" i="161"/>
  <c r="H146" i="189" s="1"/>
  <c r="E17" i="21"/>
  <c r="D54" i="160"/>
  <c r="E145" i="189" s="1"/>
  <c r="F54" i="160"/>
  <c r="G145" i="189" s="1"/>
  <c r="L54" i="160"/>
  <c r="M145" i="189" s="1"/>
  <c r="K54" i="160"/>
  <c r="L145" i="189" s="1"/>
  <c r="G54" i="160"/>
  <c r="H145" i="189" s="1"/>
  <c r="I54" i="160"/>
  <c r="J145" i="189" s="1"/>
  <c r="H54" i="160"/>
  <c r="I145" i="189" s="1"/>
  <c r="J54" i="160"/>
  <c r="K145" i="189" s="1"/>
  <c r="F53" i="150"/>
  <c r="G134" i="189" s="1"/>
  <c r="H53" i="150"/>
  <c r="I134" i="189" s="1"/>
  <c r="L53" i="150"/>
  <c r="M134" i="189" s="1"/>
  <c r="C53" i="150"/>
  <c r="D134" i="189" s="1"/>
  <c r="H53" i="152"/>
  <c r="I136" i="189" s="1"/>
  <c r="L53" i="152"/>
  <c r="M136" i="189" s="1"/>
  <c r="E54" i="160"/>
  <c r="F145" i="189" s="1"/>
  <c r="J54" i="159"/>
  <c r="H54"/>
  <c r="L51" i="158"/>
  <c r="L44"/>
  <c r="D51"/>
  <c r="D44"/>
  <c r="E51"/>
  <c r="E44"/>
  <c r="G51"/>
  <c r="G44"/>
  <c r="I51"/>
  <c r="I44"/>
  <c r="M31"/>
  <c r="J31"/>
  <c r="D31"/>
  <c r="F51"/>
  <c r="F47"/>
  <c r="F44"/>
  <c r="E54" i="159"/>
  <c r="H51" i="158"/>
  <c r="H47"/>
  <c r="H44"/>
  <c r="G54" i="159"/>
  <c r="J51" i="158"/>
  <c r="J47"/>
  <c r="J44"/>
  <c r="I54" i="159"/>
  <c r="K51" i="158"/>
  <c r="K47"/>
  <c r="K44"/>
  <c r="L54" i="159"/>
  <c r="M51" i="158"/>
  <c r="M47"/>
  <c r="M44"/>
  <c r="K53" i="156"/>
  <c r="L140" i="189" s="1"/>
  <c r="G53" i="156"/>
  <c r="H140" i="189" s="1"/>
  <c r="I53" i="156"/>
  <c r="J140" i="189" s="1"/>
  <c r="F53" i="157"/>
  <c r="G141" i="189" s="1"/>
  <c r="H53" i="157"/>
  <c r="I141" i="189" s="1"/>
  <c r="J53" i="157"/>
  <c r="K141" i="189" s="1"/>
  <c r="L53" i="157"/>
  <c r="M141" i="189" s="1"/>
  <c r="K53" i="157"/>
  <c r="L141" i="189" s="1"/>
  <c r="E53" i="157"/>
  <c r="F141" i="189" s="1"/>
  <c r="C53" i="157"/>
  <c r="D141" i="189" s="1"/>
  <c r="H53" i="156"/>
  <c r="I140" i="189" s="1"/>
  <c r="J53" i="156"/>
  <c r="K140" i="189" s="1"/>
  <c r="L53" i="156"/>
  <c r="M140" i="189" s="1"/>
  <c r="C53" i="155"/>
  <c r="D139" i="189" s="1"/>
  <c r="E53" i="156"/>
  <c r="F140" i="189" s="1"/>
  <c r="C53" i="156"/>
  <c r="D140" i="189" s="1"/>
  <c r="D53" i="156"/>
  <c r="E140" i="189" s="1"/>
  <c r="F53" i="156"/>
  <c r="G140" i="189" s="1"/>
  <c r="L53" i="155"/>
  <c r="M139" i="189" s="1"/>
  <c r="D53" i="155"/>
  <c r="E139" i="189" s="1"/>
  <c r="F53" i="155"/>
  <c r="G139" i="189" s="1"/>
  <c r="J53" i="155"/>
  <c r="K139" i="189" s="1"/>
  <c r="G53" i="155"/>
  <c r="H139" i="189" s="1"/>
  <c r="I53" i="155"/>
  <c r="J139" i="189" s="1"/>
  <c r="D53" i="154"/>
  <c r="E138" i="189" s="1"/>
  <c r="J53" i="154"/>
  <c r="K138" i="189" s="1"/>
  <c r="L53" i="154"/>
  <c r="M138" i="189" s="1"/>
  <c r="C53" i="145"/>
  <c r="D129" i="189" s="1"/>
  <c r="F53" i="149"/>
  <c r="G133" i="189" s="1"/>
  <c r="H53" i="149"/>
  <c r="I133" i="189" s="1"/>
  <c r="J53" i="149"/>
  <c r="K133" i="189" s="1"/>
  <c r="L53" i="149"/>
  <c r="M133" i="189" s="1"/>
  <c r="F53" i="154"/>
  <c r="G138" i="189" s="1"/>
  <c r="H53" i="154"/>
  <c r="I138" i="189" s="1"/>
  <c r="I53" i="154"/>
  <c r="J138" i="189" s="1"/>
  <c r="D53" i="147"/>
  <c r="E131" i="189" s="1"/>
  <c r="I53" i="153"/>
  <c r="J137" i="189" s="1"/>
  <c r="F53" i="153"/>
  <c r="G137" i="189" s="1"/>
  <c r="H53" i="153"/>
  <c r="I137" i="189" s="1"/>
  <c r="E53" i="153"/>
  <c r="F137" i="189" s="1"/>
  <c r="D53" i="153"/>
  <c r="E137" i="189" s="1"/>
  <c r="J53" i="153"/>
  <c r="K137" i="189" s="1"/>
  <c r="L53" i="153"/>
  <c r="M137" i="189" s="1"/>
  <c r="G53" i="152"/>
  <c r="H136" i="189" s="1"/>
  <c r="I53" i="152"/>
  <c r="J136" i="189" s="1"/>
  <c r="J53" i="147"/>
  <c r="K131" i="189" s="1"/>
  <c r="D53" i="152"/>
  <c r="E136" i="189" s="1"/>
  <c r="F53" i="152"/>
  <c r="G136" i="189" s="1"/>
  <c r="J53" i="152"/>
  <c r="K136" i="189" s="1"/>
  <c r="K53" i="152"/>
  <c r="L136" i="189" s="1"/>
  <c r="E53" i="152"/>
  <c r="F136" i="189" s="1"/>
  <c r="G53" i="151"/>
  <c r="H135" i="189" s="1"/>
  <c r="C53" i="151"/>
  <c r="D135" i="189" s="1"/>
  <c r="D53" i="144"/>
  <c r="E128" i="189" s="1"/>
  <c r="H53" i="144"/>
  <c r="I128" i="189" s="1"/>
  <c r="J53" i="144"/>
  <c r="K128" i="189" s="1"/>
  <c r="C53" i="147"/>
  <c r="D131" i="189" s="1"/>
  <c r="G53" i="148"/>
  <c r="H132" i="189" s="1"/>
  <c r="K53" i="151"/>
  <c r="L135" i="189" s="1"/>
  <c r="E53" i="151"/>
  <c r="F135" i="189" s="1"/>
  <c r="I53" i="151"/>
  <c r="J135" i="189" s="1"/>
  <c r="D53" i="151"/>
  <c r="E135" i="189" s="1"/>
  <c r="H53" i="151"/>
  <c r="I135" i="189" s="1"/>
  <c r="J53" i="151"/>
  <c r="K135" i="189" s="1"/>
  <c r="F53" i="151"/>
  <c r="G135" i="189" s="1"/>
  <c r="L53" i="151"/>
  <c r="M135" i="189" s="1"/>
  <c r="E53" i="150"/>
  <c r="F134" i="189" s="1"/>
  <c r="G53" i="150"/>
  <c r="H134" i="189" s="1"/>
  <c r="D53" i="149"/>
  <c r="E133" i="189" s="1"/>
  <c r="D53" i="150"/>
  <c r="E134" i="189" s="1"/>
  <c r="J53" i="150"/>
  <c r="K134" i="189" s="1"/>
  <c r="K53" i="150"/>
  <c r="L134" i="189" s="1"/>
  <c r="I53" i="150"/>
  <c r="J134" i="189" s="1"/>
  <c r="C53" i="149"/>
  <c r="D133" i="189" s="1"/>
  <c r="C53" i="148"/>
  <c r="D132" i="189" s="1"/>
  <c r="D53" i="148"/>
  <c r="E132" i="189" s="1"/>
  <c r="L53" i="146"/>
  <c r="M130" i="189" s="1"/>
  <c r="D53" i="145"/>
  <c r="E129" i="189" s="1"/>
  <c r="F53" i="145"/>
  <c r="G129" i="189" s="1"/>
  <c r="K53" i="147"/>
  <c r="L131" i="189" s="1"/>
  <c r="G53" i="147"/>
  <c r="H131" i="189" s="1"/>
  <c r="F53" i="147"/>
  <c r="G131" i="189" s="1"/>
  <c r="H53" i="147"/>
  <c r="I131" i="189" s="1"/>
  <c r="L53" i="147"/>
  <c r="M131" i="189" s="1"/>
  <c r="E53" i="147"/>
  <c r="F131" i="189" s="1"/>
  <c r="I53" i="147"/>
  <c r="J131" i="189" s="1"/>
  <c r="D53" i="146"/>
  <c r="E130" i="189" s="1"/>
  <c r="F53" i="146"/>
  <c r="G130" i="189" s="1"/>
  <c r="K53" i="146"/>
  <c r="L130" i="189" s="1"/>
  <c r="G53" i="146"/>
  <c r="H130" i="189" s="1"/>
  <c r="I53" i="146"/>
  <c r="J130" i="189" s="1"/>
  <c r="C53" i="146"/>
  <c r="D130" i="189" s="1"/>
  <c r="J53" i="145"/>
  <c r="K129" i="189" s="1"/>
  <c r="L53" i="145"/>
  <c r="M129" i="189" s="1"/>
  <c r="E53" i="146"/>
  <c r="F130" i="189" s="1"/>
  <c r="H53" i="146"/>
  <c r="I130" i="189" s="1"/>
  <c r="J53" i="146"/>
  <c r="K130" i="189" s="1"/>
  <c r="G53" i="144"/>
  <c r="H128" i="189" s="1"/>
  <c r="H53" i="145"/>
  <c r="I129" i="189" s="1"/>
  <c r="K53" i="144"/>
  <c r="L128" i="189" s="1"/>
  <c r="G53" i="145"/>
  <c r="H129" i="189" s="1"/>
  <c r="K53" i="145"/>
  <c r="L129" i="189" s="1"/>
  <c r="E53" i="145"/>
  <c r="F129" i="189" s="1"/>
  <c r="I53" i="144"/>
  <c r="J128" i="189" s="1"/>
  <c r="I53" i="145"/>
  <c r="J129" i="189" s="1"/>
  <c r="K53" i="142"/>
  <c r="L126" i="189" s="1"/>
  <c r="F53" i="142"/>
  <c r="G126" i="189" s="1"/>
  <c r="L53" i="142"/>
  <c r="M126" i="189" s="1"/>
  <c r="H53" i="142"/>
  <c r="I126" i="189" s="1"/>
  <c r="E53" i="142"/>
  <c r="F126" i="189" s="1"/>
  <c r="G53" i="143"/>
  <c r="H127" i="189" s="1"/>
  <c r="C53" i="142"/>
  <c r="D126" i="189" s="1"/>
  <c r="L53" i="144"/>
  <c r="M128" i="189" s="1"/>
  <c r="E53" i="144"/>
  <c r="F128" i="189" s="1"/>
  <c r="C53" i="144"/>
  <c r="D128" i="189" s="1"/>
  <c r="D53" i="143"/>
  <c r="E127" i="189" s="1"/>
  <c r="D53" i="142"/>
  <c r="E126" i="189" s="1"/>
  <c r="F53" i="143"/>
  <c r="G127" i="189" s="1"/>
  <c r="J53" i="121"/>
  <c r="K105" i="189" s="1"/>
  <c r="L53" i="121"/>
  <c r="M105" i="189" s="1"/>
  <c r="K53" i="122"/>
  <c r="L106" i="189" s="1"/>
  <c r="G53" i="122"/>
  <c r="H106" i="189" s="1"/>
  <c r="I53" i="122"/>
  <c r="J106" i="189" s="1"/>
  <c r="C53" i="122"/>
  <c r="D106" i="189" s="1"/>
  <c r="D53" i="123"/>
  <c r="E107" i="189" s="1"/>
  <c r="J53" i="143"/>
  <c r="K127" i="189" s="1"/>
  <c r="L53" i="143"/>
  <c r="M127" i="189" s="1"/>
  <c r="C53" i="143"/>
  <c r="D127" i="189" s="1"/>
  <c r="F53" i="123"/>
  <c r="G107" i="189" s="1"/>
  <c r="H53" i="123"/>
  <c r="I107" i="189" s="1"/>
  <c r="K53" i="137"/>
  <c r="L121" i="189" s="1"/>
  <c r="E53" i="137"/>
  <c r="F121" i="189" s="1"/>
  <c r="G53" i="137"/>
  <c r="H121" i="189" s="1"/>
  <c r="H53" i="137"/>
  <c r="I121" i="189" s="1"/>
  <c r="J53" i="137"/>
  <c r="K121" i="189" s="1"/>
  <c r="L53" i="137"/>
  <c r="M121" i="189" s="1"/>
  <c r="C53" i="138"/>
  <c r="D122" i="189" s="1"/>
  <c r="D53" i="138"/>
  <c r="E122" i="189" s="1"/>
  <c r="L53" i="138"/>
  <c r="M122" i="189" s="1"/>
  <c r="H53" i="138"/>
  <c r="I122" i="189" s="1"/>
  <c r="F53" i="140"/>
  <c r="G124" i="189" s="1"/>
  <c r="J53" i="140"/>
  <c r="K124" i="189" s="1"/>
  <c r="K53" i="140"/>
  <c r="L124" i="189" s="1"/>
  <c r="I53" i="140"/>
  <c r="J124" i="189" s="1"/>
  <c r="J53" i="139"/>
  <c r="K123" i="189" s="1"/>
  <c r="L53" i="139"/>
  <c r="M123" i="189" s="1"/>
  <c r="D53" i="140"/>
  <c r="E124" i="189" s="1"/>
  <c r="H53" i="139"/>
  <c r="I123" i="189" s="1"/>
  <c r="E53" i="139"/>
  <c r="F123" i="189" s="1"/>
  <c r="I53" i="139"/>
  <c r="J123" i="189" s="1"/>
  <c r="K53" i="139"/>
  <c r="L123" i="189" s="1"/>
  <c r="F53" i="139"/>
  <c r="G123" i="189" s="1"/>
  <c r="H53" i="140"/>
  <c r="I124" i="189" s="1"/>
  <c r="L53" i="140"/>
  <c r="M124" i="189" s="1"/>
  <c r="G53" i="140"/>
  <c r="H124" i="189" s="1"/>
  <c r="G53" i="139"/>
  <c r="H123" i="189" s="1"/>
  <c r="C53" i="139"/>
  <c r="D123" i="189" s="1"/>
  <c r="G53" i="138"/>
  <c r="H122" i="189" s="1"/>
  <c r="I53" i="138"/>
  <c r="J122" i="189" s="1"/>
  <c r="I53" i="129"/>
  <c r="J113" i="189" s="1"/>
  <c r="J53" i="134"/>
  <c r="K118" i="189" s="1"/>
  <c r="L53" i="134"/>
  <c r="M118" i="189" s="1"/>
  <c r="D53" i="136"/>
  <c r="E120" i="189" s="1"/>
  <c r="H53" i="136"/>
  <c r="I120" i="189" s="1"/>
  <c r="K53" i="138"/>
  <c r="L122" i="189" s="1"/>
  <c r="E53" i="138"/>
  <c r="F122" i="189" s="1"/>
  <c r="F53" i="138"/>
  <c r="G122" i="189" s="1"/>
  <c r="J53" i="138"/>
  <c r="K122" i="189" s="1"/>
  <c r="C53" i="123"/>
  <c r="D107" i="189" s="1"/>
  <c r="D53" i="137"/>
  <c r="E121" i="189" s="1"/>
  <c r="L53" i="136"/>
  <c r="M120" i="189" s="1"/>
  <c r="I53" i="137"/>
  <c r="J121" i="189" s="1"/>
  <c r="C53" i="137"/>
  <c r="D121" i="189" s="1"/>
  <c r="F53" i="137"/>
  <c r="G121" i="189" s="1"/>
  <c r="E53" i="129"/>
  <c r="F113" i="189" s="1"/>
  <c r="E53" i="136"/>
  <c r="F120" i="189" s="1"/>
  <c r="K53" i="136"/>
  <c r="L120" i="189" s="1"/>
  <c r="G53" i="136"/>
  <c r="H120" i="189" s="1"/>
  <c r="I53" i="136"/>
  <c r="J120" i="189" s="1"/>
  <c r="C53" i="136"/>
  <c r="D120" i="189" s="1"/>
  <c r="F53" i="136"/>
  <c r="G120" i="189" s="1"/>
  <c r="J53" i="136"/>
  <c r="K120" i="189" s="1"/>
  <c r="K53" i="133"/>
  <c r="L117" i="189" s="1"/>
  <c r="K53" i="125"/>
  <c r="L109" i="189" s="1"/>
  <c r="G53" i="125"/>
  <c r="H109" i="189" s="1"/>
  <c r="I53" i="125"/>
  <c r="J109" i="189" s="1"/>
  <c r="C53" i="125"/>
  <c r="D109" i="189" s="1"/>
  <c r="L53" i="126"/>
  <c r="M110" i="189" s="1"/>
  <c r="C53" i="126"/>
  <c r="D110" i="189" s="1"/>
  <c r="C53" i="128"/>
  <c r="D112" i="189" s="1"/>
  <c r="G53" i="128"/>
  <c r="H112" i="189" s="1"/>
  <c r="L53" i="131"/>
  <c r="M115" i="189" s="1"/>
  <c r="F53" i="132"/>
  <c r="G116" i="189" s="1"/>
  <c r="J53" i="132"/>
  <c r="K116" i="189" s="1"/>
  <c r="I53" i="132"/>
  <c r="J116" i="189" s="1"/>
  <c r="E53" i="133"/>
  <c r="F117" i="189" s="1"/>
  <c r="I53" i="133"/>
  <c r="J117" i="189" s="1"/>
  <c r="J53" i="133"/>
  <c r="K117" i="189" s="1"/>
  <c r="G53" i="133"/>
  <c r="H117" i="189" s="1"/>
  <c r="F53" i="134"/>
  <c r="G118" i="189" s="1"/>
  <c r="H53" i="134"/>
  <c r="I118" i="189" s="1"/>
  <c r="L53" i="133"/>
  <c r="M117" i="189" s="1"/>
  <c r="K53" i="134"/>
  <c r="L118" i="189" s="1"/>
  <c r="E53" i="134"/>
  <c r="F118" i="189" s="1"/>
  <c r="G53" i="134"/>
  <c r="H118" i="189" s="1"/>
  <c r="I53" i="134"/>
  <c r="J118" i="189" s="1"/>
  <c r="D53" i="133"/>
  <c r="E117" i="189" s="1"/>
  <c r="F53" i="133"/>
  <c r="G117" i="189" s="1"/>
  <c r="H53" i="133"/>
  <c r="I117" i="189" s="1"/>
  <c r="C53" i="133"/>
  <c r="D117" i="189" s="1"/>
  <c r="C53" i="132"/>
  <c r="D116" i="189" s="1"/>
  <c r="D53" i="132"/>
  <c r="E116" i="189" s="1"/>
  <c r="H53" i="132"/>
  <c r="I116" i="189" s="1"/>
  <c r="L53" i="132"/>
  <c r="M116" i="189" s="1"/>
  <c r="K53" i="132"/>
  <c r="L116" i="189" s="1"/>
  <c r="E53" i="132"/>
  <c r="F116" i="189" s="1"/>
  <c r="G53" i="132"/>
  <c r="H116" i="189" s="1"/>
  <c r="L53" i="123"/>
  <c r="M107" i="189" s="1"/>
  <c r="I53" i="128"/>
  <c r="J112" i="189" s="1"/>
  <c r="E53" i="131"/>
  <c r="F115" i="189" s="1"/>
  <c r="I53" i="131"/>
  <c r="J115" i="189" s="1"/>
  <c r="K53" i="131"/>
  <c r="L115" i="189" s="1"/>
  <c r="G53" i="131"/>
  <c r="H115" i="189" s="1"/>
  <c r="C53" i="131"/>
  <c r="D115" i="189" s="1"/>
  <c r="D53" i="131"/>
  <c r="E115" i="189" s="1"/>
  <c r="F53" i="131"/>
  <c r="G115" i="189" s="1"/>
  <c r="H53" i="131"/>
  <c r="I115" i="189" s="1"/>
  <c r="J53" i="131"/>
  <c r="K115" i="189" s="1"/>
  <c r="F53" i="130"/>
  <c r="G114" i="189" s="1"/>
  <c r="H53" i="130"/>
  <c r="I114" i="189" s="1"/>
  <c r="J53" i="130"/>
  <c r="K114" i="189" s="1"/>
  <c r="L53" i="130"/>
  <c r="M114" i="189" s="1"/>
  <c r="G53" i="130"/>
  <c r="H114" i="189" s="1"/>
  <c r="J53" i="129"/>
  <c r="K113" i="189" s="1"/>
  <c r="K53" i="130"/>
  <c r="L114" i="189" s="1"/>
  <c r="E53" i="130"/>
  <c r="F114" i="189" s="1"/>
  <c r="I53" i="130"/>
  <c r="J114" i="189" s="1"/>
  <c r="C53" i="130"/>
  <c r="D114" i="189" s="1"/>
  <c r="D53" i="130"/>
  <c r="E114" i="189" s="1"/>
  <c r="C53" i="129"/>
  <c r="D113" i="189" s="1"/>
  <c r="D53" i="129"/>
  <c r="E113" i="189" s="1"/>
  <c r="H53" i="129"/>
  <c r="I113" i="189" s="1"/>
  <c r="L53" i="129"/>
  <c r="M113" i="189" s="1"/>
  <c r="K53" i="129"/>
  <c r="L113" i="189" s="1"/>
  <c r="G53" i="129"/>
  <c r="H113" i="189" s="1"/>
  <c r="F53" i="129"/>
  <c r="G113" i="189" s="1"/>
  <c r="D53" i="128"/>
  <c r="E112" i="189" s="1"/>
  <c r="F53" i="128"/>
  <c r="G112" i="189" s="1"/>
  <c r="H53" i="128"/>
  <c r="I112" i="189" s="1"/>
  <c r="J53" i="127"/>
  <c r="K111" i="189" s="1"/>
  <c r="L53" i="127"/>
  <c r="M111" i="189" s="1"/>
  <c r="K53" i="127"/>
  <c r="L111" i="189" s="1"/>
  <c r="C53" i="127"/>
  <c r="D111" i="189" s="1"/>
  <c r="D53" i="127"/>
  <c r="E111" i="189" s="1"/>
  <c r="F53" i="127"/>
  <c r="G111" i="189" s="1"/>
  <c r="H53" i="127"/>
  <c r="I111" i="189" s="1"/>
  <c r="J53" i="128"/>
  <c r="K112" i="189" s="1"/>
  <c r="L53" i="128"/>
  <c r="M112" i="189" s="1"/>
  <c r="K53" i="128"/>
  <c r="L112" i="189" s="1"/>
  <c r="E53" i="128"/>
  <c r="F112" i="189" s="1"/>
  <c r="E53" i="127"/>
  <c r="F111" i="189" s="1"/>
  <c r="G53" i="127"/>
  <c r="H111" i="189" s="1"/>
  <c r="I53" i="127"/>
  <c r="J111" i="189" s="1"/>
  <c r="E53" i="126"/>
  <c r="F110" i="189" s="1"/>
  <c r="I53" i="126"/>
  <c r="J110" i="189" s="1"/>
  <c r="D53" i="126"/>
  <c r="E110" i="189" s="1"/>
  <c r="F53" i="126"/>
  <c r="G110" i="189" s="1"/>
  <c r="H53" i="126"/>
  <c r="I110" i="189" s="1"/>
  <c r="J53" i="126"/>
  <c r="K110" i="189" s="1"/>
  <c r="K53" i="126"/>
  <c r="L110" i="189" s="1"/>
  <c r="G53" i="126"/>
  <c r="H110" i="189" s="1"/>
  <c r="D53" i="125"/>
  <c r="E109" i="189" s="1"/>
  <c r="H53" i="125"/>
  <c r="I109" i="189" s="1"/>
  <c r="J53" i="125"/>
  <c r="K109" i="189" s="1"/>
  <c r="H53" i="124"/>
  <c r="I108" i="189" s="1"/>
  <c r="L53" i="124"/>
  <c r="M108" i="189" s="1"/>
  <c r="E53" i="125"/>
  <c r="F109" i="189" s="1"/>
  <c r="F53" i="125"/>
  <c r="G109" i="189" s="1"/>
  <c r="L53" i="125"/>
  <c r="M109" i="189" s="1"/>
  <c r="E53" i="124"/>
  <c r="F108" i="189" s="1"/>
  <c r="I53" i="124"/>
  <c r="J108" i="189" s="1"/>
  <c r="C53" i="124"/>
  <c r="D108" i="189" s="1"/>
  <c r="E31" i="118"/>
  <c r="G31"/>
  <c r="K31"/>
  <c r="I31"/>
  <c r="D53" i="121"/>
  <c r="E105" i="189" s="1"/>
  <c r="D53" i="124"/>
  <c r="E108" i="189" s="1"/>
  <c r="F53" i="124"/>
  <c r="G108" i="189" s="1"/>
  <c r="J53" i="124"/>
  <c r="K108" i="189" s="1"/>
  <c r="K53" i="124"/>
  <c r="L108" i="189" s="1"/>
  <c r="G53" i="124"/>
  <c r="H108" i="189" s="1"/>
  <c r="J53" i="123"/>
  <c r="K107" i="189" s="1"/>
  <c r="K53" i="123"/>
  <c r="L107" i="189" s="1"/>
  <c r="E53" i="123"/>
  <c r="F107" i="189" s="1"/>
  <c r="G53" i="123"/>
  <c r="H107" i="189" s="1"/>
  <c r="I53" i="123"/>
  <c r="J107" i="189" s="1"/>
  <c r="D53" i="122"/>
  <c r="E106" i="189" s="1"/>
  <c r="F53" i="122"/>
  <c r="G106" i="189" s="1"/>
  <c r="L53" i="122"/>
  <c r="M106" i="189" s="1"/>
  <c r="E53" i="122"/>
  <c r="F106" i="189" s="1"/>
  <c r="H53" i="122"/>
  <c r="I106" i="189" s="1"/>
  <c r="J53" i="122"/>
  <c r="K106" i="189" s="1"/>
  <c r="K53" i="121"/>
  <c r="L105" i="189" s="1"/>
  <c r="I53" i="121"/>
  <c r="J105" i="189" s="1"/>
  <c r="C53" i="121"/>
  <c r="D105" i="189" s="1"/>
  <c r="F53" i="121"/>
  <c r="G105" i="189" s="1"/>
  <c r="H53" i="121"/>
  <c r="I105" i="189" s="1"/>
  <c r="E53" i="121"/>
  <c r="F105" i="189" s="1"/>
  <c r="G53" i="121"/>
  <c r="H105" i="189" s="1"/>
  <c r="G48" i="118"/>
  <c r="M48"/>
  <c r="L48"/>
  <c r="L52"/>
  <c r="F52"/>
  <c r="F48"/>
  <c r="H52"/>
  <c r="H48"/>
  <c r="J52"/>
  <c r="J48"/>
  <c r="D52"/>
  <c r="D48"/>
  <c r="E45"/>
  <c r="G45"/>
  <c r="K45"/>
  <c r="I45"/>
  <c r="M45"/>
  <c r="L45"/>
  <c r="L31"/>
  <c r="F45"/>
  <c r="F31"/>
  <c r="H45"/>
  <c r="H31"/>
  <c r="J45"/>
  <c r="J31"/>
  <c r="D45"/>
  <c r="D31"/>
  <c r="E52"/>
  <c r="E48"/>
  <c r="G52"/>
  <c r="K52"/>
  <c r="K48"/>
  <c r="I52"/>
  <c r="I48"/>
  <c r="M52"/>
  <c r="K47" i="47"/>
  <c r="L51" i="189" s="1"/>
  <c r="K47" i="40"/>
  <c r="L44" i="189" s="1"/>
  <c r="G47" i="52"/>
  <c r="H56" i="189" s="1"/>
  <c r="I47" i="52"/>
  <c r="J56" i="189" s="1"/>
  <c r="C47" i="52"/>
  <c r="D56" i="189" s="1"/>
  <c r="K47" i="52"/>
  <c r="L56" i="189" s="1"/>
  <c r="K47" i="74"/>
  <c r="L89" i="189" s="1"/>
  <c r="I47" i="75"/>
  <c r="J90" i="189" s="1"/>
  <c r="C47" i="75"/>
  <c r="D90" i="189" s="1"/>
  <c r="K47" i="75"/>
  <c r="L90" i="189" s="1"/>
  <c r="E47" i="77"/>
  <c r="F92" i="189" s="1"/>
  <c r="G47" i="77"/>
  <c r="H92" i="189" s="1"/>
  <c r="D47" i="77"/>
  <c r="E92" i="189" s="1"/>
  <c r="F47" i="77"/>
  <c r="G92" i="189" s="1"/>
  <c r="H47" i="77"/>
  <c r="I92" i="189" s="1"/>
  <c r="J47" i="77"/>
  <c r="K92" i="189" s="1"/>
  <c r="L47" i="77"/>
  <c r="M92" i="189" s="1"/>
  <c r="I47" i="77"/>
  <c r="J92" i="189" s="1"/>
  <c r="C47" i="77"/>
  <c r="D92" i="189" s="1"/>
  <c r="K47" i="77"/>
  <c r="L92" i="189" s="1"/>
  <c r="K47" i="76"/>
  <c r="L91" i="189" s="1"/>
  <c r="E47" i="76"/>
  <c r="F91" i="189" s="1"/>
  <c r="G47" i="76"/>
  <c r="H91" i="189" s="1"/>
  <c r="I47" i="76"/>
  <c r="J91" i="189" s="1"/>
  <c r="C47" i="76"/>
  <c r="D91" i="189" s="1"/>
  <c r="D47" i="76"/>
  <c r="E91" i="189" s="1"/>
  <c r="F47" i="76"/>
  <c r="G91" i="189" s="1"/>
  <c r="H47" i="76"/>
  <c r="I91" i="189" s="1"/>
  <c r="J47" i="76"/>
  <c r="K91" i="189" s="1"/>
  <c r="L47" i="76"/>
  <c r="M91" i="189" s="1"/>
  <c r="E47" i="75"/>
  <c r="F90" i="189" s="1"/>
  <c r="G47" i="75"/>
  <c r="H90" i="189" s="1"/>
  <c r="D47" i="75"/>
  <c r="E90" i="189" s="1"/>
  <c r="F47" i="75"/>
  <c r="G90" i="189" s="1"/>
  <c r="H47" i="75"/>
  <c r="I90" i="189" s="1"/>
  <c r="J47" i="75"/>
  <c r="K90" i="189" s="1"/>
  <c r="L47" i="75"/>
  <c r="M90" i="189" s="1"/>
  <c r="E47" i="74"/>
  <c r="F89" i="189" s="1"/>
  <c r="G47" i="74"/>
  <c r="H89" i="189" s="1"/>
  <c r="I47" i="74"/>
  <c r="J89" i="189" s="1"/>
  <c r="C47" i="74"/>
  <c r="D89" i="189" s="1"/>
  <c r="D47" i="74"/>
  <c r="E89" i="189" s="1"/>
  <c r="F47" i="74"/>
  <c r="G89" i="189" s="1"/>
  <c r="H47" i="74"/>
  <c r="I89" i="189" s="1"/>
  <c r="J47" i="74"/>
  <c r="K89" i="189" s="1"/>
  <c r="L47" i="74"/>
  <c r="M89" i="189" s="1"/>
  <c r="D47" i="73"/>
  <c r="E88" i="189" s="1"/>
  <c r="F47" i="73"/>
  <c r="G88" i="189" s="1"/>
  <c r="H47" i="73"/>
  <c r="I88" i="189" s="1"/>
  <c r="J47" i="73"/>
  <c r="K88" i="189" s="1"/>
  <c r="L47" i="73"/>
  <c r="M88" i="189" s="1"/>
  <c r="K47" i="72"/>
  <c r="L87" i="189" s="1"/>
  <c r="E47" i="73"/>
  <c r="F88" i="189" s="1"/>
  <c r="G47" i="73"/>
  <c r="H88" i="189" s="1"/>
  <c r="I47" i="73"/>
  <c r="J88" i="189" s="1"/>
  <c r="C47" i="73"/>
  <c r="D88" i="189" s="1"/>
  <c r="K47" i="73"/>
  <c r="L88" i="189" s="1"/>
  <c r="E47" i="72"/>
  <c r="F87" i="189" s="1"/>
  <c r="G47" i="72"/>
  <c r="H87" i="189" s="1"/>
  <c r="I47" i="72"/>
  <c r="J87" i="189" s="1"/>
  <c r="C47" i="72"/>
  <c r="D87" i="189" s="1"/>
  <c r="D47" i="72"/>
  <c r="E87" i="189" s="1"/>
  <c r="F47" i="72"/>
  <c r="G87" i="189" s="1"/>
  <c r="H47" i="72"/>
  <c r="I87" i="189" s="1"/>
  <c r="J47" i="72"/>
  <c r="K87" i="189" s="1"/>
  <c r="L47" i="72"/>
  <c r="M87" i="189" s="1"/>
  <c r="D47" i="71"/>
  <c r="E86" i="189" s="1"/>
  <c r="F47" i="71"/>
  <c r="G86" i="189" s="1"/>
  <c r="H47" i="71"/>
  <c r="I86" i="189" s="1"/>
  <c r="J47" i="71"/>
  <c r="K86" i="189" s="1"/>
  <c r="L47" i="71"/>
  <c r="M86" i="189" s="1"/>
  <c r="K47" i="70"/>
  <c r="L85" i="189" s="1"/>
  <c r="I47" i="71"/>
  <c r="J86" i="189" s="1"/>
  <c r="C47" i="71"/>
  <c r="D86" i="189" s="1"/>
  <c r="K47" i="71"/>
  <c r="L86" i="189" s="1"/>
  <c r="E47" i="71"/>
  <c r="F86" i="189" s="1"/>
  <c r="G47" i="71"/>
  <c r="H86" i="189" s="1"/>
  <c r="E47" i="70"/>
  <c r="F85" i="189" s="1"/>
  <c r="G47" i="70"/>
  <c r="H85" i="189" s="1"/>
  <c r="I47" i="70"/>
  <c r="J85" i="189" s="1"/>
  <c r="C47" i="70"/>
  <c r="D85" i="189" s="1"/>
  <c r="D47" i="70"/>
  <c r="E85" i="189" s="1"/>
  <c r="F47" i="70"/>
  <c r="G85" i="189" s="1"/>
  <c r="H47" i="70"/>
  <c r="I85" i="189" s="1"/>
  <c r="J47" i="70"/>
  <c r="K85" i="189" s="1"/>
  <c r="L47" i="70"/>
  <c r="M85" i="189" s="1"/>
  <c r="I47" i="40"/>
  <c r="J44" i="189" s="1"/>
  <c r="C47" i="64"/>
  <c r="D68" i="189" s="1"/>
  <c r="K47" i="64"/>
  <c r="L68" i="189" s="1"/>
  <c r="K47" i="65"/>
  <c r="L69" i="189" s="1"/>
  <c r="D47" i="69"/>
  <c r="E84" i="189" s="1"/>
  <c r="F47" i="69"/>
  <c r="G84" i="189" s="1"/>
  <c r="H47" i="69"/>
  <c r="I84" i="189" s="1"/>
  <c r="J47" i="69"/>
  <c r="K84" i="189" s="1"/>
  <c r="L47" i="69"/>
  <c r="M84" i="189" s="1"/>
  <c r="E47" i="69"/>
  <c r="F84" i="189" s="1"/>
  <c r="G47" i="69"/>
  <c r="H84" i="189" s="1"/>
  <c r="I47" i="69"/>
  <c r="J84" i="189" s="1"/>
  <c r="C47" i="69"/>
  <c r="K47"/>
  <c r="L84" i="189" s="1"/>
  <c r="D47" i="67"/>
  <c r="E246" i="189" s="1"/>
  <c r="P246" s="1"/>
  <c r="F47" i="67"/>
  <c r="G246" i="189" s="1"/>
  <c r="R246" s="1"/>
  <c r="H47" i="67"/>
  <c r="I246" i="189" s="1"/>
  <c r="T246" s="1"/>
  <c r="J47" i="67"/>
  <c r="K246" i="189" s="1"/>
  <c r="V246" s="1"/>
  <c r="L47" i="67"/>
  <c r="M246" i="189" s="1"/>
  <c r="X246" s="1"/>
  <c r="E47" i="67"/>
  <c r="F246" i="189" s="1"/>
  <c r="Q246" s="1"/>
  <c r="G47" i="67"/>
  <c r="H246" i="189" s="1"/>
  <c r="S246" s="1"/>
  <c r="I47" i="67"/>
  <c r="J246" i="189" s="1"/>
  <c r="U246" s="1"/>
  <c r="C47" i="67"/>
  <c r="D246" i="189" s="1"/>
  <c r="O246" s="1"/>
  <c r="K47" i="67"/>
  <c r="L246" i="189" s="1"/>
  <c r="W246" s="1"/>
  <c r="I47" i="58"/>
  <c r="J62" i="189" s="1"/>
  <c r="C47" i="58"/>
  <c r="D62" i="189" s="1"/>
  <c r="K47" i="58"/>
  <c r="L62" i="189" s="1"/>
  <c r="E47" i="65"/>
  <c r="F69" i="189" s="1"/>
  <c r="G47" i="65"/>
  <c r="H69" i="189" s="1"/>
  <c r="I47" i="65"/>
  <c r="J69" i="189" s="1"/>
  <c r="C47" i="65"/>
  <c r="D69" i="189" s="1"/>
  <c r="D47" i="65"/>
  <c r="E69" i="189" s="1"/>
  <c r="F47" i="65"/>
  <c r="G69" i="189" s="1"/>
  <c r="H47" i="65"/>
  <c r="I69" i="189" s="1"/>
  <c r="J47" i="65"/>
  <c r="K69" i="189" s="1"/>
  <c r="L47" i="65"/>
  <c r="M69" i="189" s="1"/>
  <c r="E47" i="64"/>
  <c r="F68" i="189" s="1"/>
  <c r="G47" i="64"/>
  <c r="H68" i="189" s="1"/>
  <c r="I47" i="64"/>
  <c r="J68" i="189" s="1"/>
  <c r="D47" i="64"/>
  <c r="E68" i="189" s="1"/>
  <c r="F47" i="64"/>
  <c r="G68" i="189" s="1"/>
  <c r="H47" i="64"/>
  <c r="I68" i="189" s="1"/>
  <c r="J47" i="64"/>
  <c r="K68" i="189" s="1"/>
  <c r="L47" i="64"/>
  <c r="M68" i="189" s="1"/>
  <c r="D47" i="63"/>
  <c r="E67" i="189" s="1"/>
  <c r="F47" i="63"/>
  <c r="G67" i="189" s="1"/>
  <c r="H47" i="63"/>
  <c r="I67" i="189" s="1"/>
  <c r="J47" i="63"/>
  <c r="K67" i="189" s="1"/>
  <c r="L47" i="63"/>
  <c r="M67" i="189" s="1"/>
  <c r="E47" i="63"/>
  <c r="F67" i="189" s="1"/>
  <c r="G47" i="63"/>
  <c r="H67" i="189" s="1"/>
  <c r="I47" i="63"/>
  <c r="J67" i="189" s="1"/>
  <c r="C47" i="63"/>
  <c r="D67" i="189" s="1"/>
  <c r="K47" i="63"/>
  <c r="L67" i="189" s="1"/>
  <c r="D47" i="62"/>
  <c r="E66" i="189" s="1"/>
  <c r="F47" i="62"/>
  <c r="G66" i="189" s="1"/>
  <c r="H47" i="62"/>
  <c r="I66" i="189" s="1"/>
  <c r="J47" i="62"/>
  <c r="K66" i="189" s="1"/>
  <c r="L47" i="62"/>
  <c r="M66" i="189" s="1"/>
  <c r="K47" i="62"/>
  <c r="L66" i="189" s="1"/>
  <c r="E47" i="62"/>
  <c r="F66" i="189" s="1"/>
  <c r="G47" i="62"/>
  <c r="H66" i="189" s="1"/>
  <c r="I47" i="62"/>
  <c r="J66" i="189" s="1"/>
  <c r="C47" i="62"/>
  <c r="D66" i="189" s="1"/>
  <c r="C47" i="61"/>
  <c r="D65" i="189" s="1"/>
  <c r="D47" i="61"/>
  <c r="E65" i="189" s="1"/>
  <c r="F47" i="61"/>
  <c r="G65" i="189" s="1"/>
  <c r="H47" i="61"/>
  <c r="I65" i="189" s="1"/>
  <c r="J47" i="61"/>
  <c r="K65" i="189" s="1"/>
  <c r="L47" i="61"/>
  <c r="M65" i="189" s="1"/>
  <c r="K47" i="49"/>
  <c r="G47" i="50"/>
  <c r="H54" i="189" s="1"/>
  <c r="I47" i="50"/>
  <c r="J54" i="189" s="1"/>
  <c r="I47" i="56"/>
  <c r="J60" i="189" s="1"/>
  <c r="K47" i="59"/>
  <c r="E47" i="61"/>
  <c r="F65" i="189" s="1"/>
  <c r="G47" i="61"/>
  <c r="H65" i="189" s="1"/>
  <c r="I47" i="61"/>
  <c r="J65" i="189" s="1"/>
  <c r="K47" i="61"/>
  <c r="L65" i="189" s="1"/>
  <c r="C47" i="56"/>
  <c r="D60" i="189" s="1"/>
  <c r="E47" i="59"/>
  <c r="G47"/>
  <c r="I47"/>
  <c r="C47"/>
  <c r="D47"/>
  <c r="F47"/>
  <c r="H47"/>
  <c r="J47"/>
  <c r="L47"/>
  <c r="E47" i="58"/>
  <c r="F62" i="189" s="1"/>
  <c r="G47" i="58"/>
  <c r="H62" i="189" s="1"/>
  <c r="D47" i="58"/>
  <c r="E62" i="189" s="1"/>
  <c r="F47" i="58"/>
  <c r="G62" i="189" s="1"/>
  <c r="H47" i="58"/>
  <c r="I62" i="189" s="1"/>
  <c r="J47" i="58"/>
  <c r="K62" i="189" s="1"/>
  <c r="L47" i="58"/>
  <c r="M62" i="189" s="1"/>
  <c r="E47" i="57"/>
  <c r="F61" i="189" s="1"/>
  <c r="G47" i="57"/>
  <c r="H61" i="189" s="1"/>
  <c r="I47" i="57"/>
  <c r="J61" i="189" s="1"/>
  <c r="C47" i="57"/>
  <c r="D61" i="189" s="1"/>
  <c r="K47" i="57"/>
  <c r="L61" i="189" s="1"/>
  <c r="D47" i="57"/>
  <c r="E61" i="189" s="1"/>
  <c r="F47" i="57"/>
  <c r="G61" i="189" s="1"/>
  <c r="H47" i="57"/>
  <c r="I61" i="189" s="1"/>
  <c r="J47" i="57"/>
  <c r="K61" i="189" s="1"/>
  <c r="L47" i="57"/>
  <c r="M61" i="189" s="1"/>
  <c r="K47" i="56"/>
  <c r="L60" i="189" s="1"/>
  <c r="E47" i="56"/>
  <c r="F60" i="189" s="1"/>
  <c r="G47" i="56"/>
  <c r="H60" i="189" s="1"/>
  <c r="D47" i="56"/>
  <c r="E60" i="189" s="1"/>
  <c r="F47" i="56"/>
  <c r="G60" i="189" s="1"/>
  <c r="H47" i="56"/>
  <c r="I60" i="189" s="1"/>
  <c r="J47" i="56"/>
  <c r="K60" i="189" s="1"/>
  <c r="L47" i="56"/>
  <c r="M60" i="189" s="1"/>
  <c r="E47" i="55"/>
  <c r="G47"/>
  <c r="I47"/>
  <c r="C47"/>
  <c r="D47"/>
  <c r="F47"/>
  <c r="H47"/>
  <c r="J47"/>
  <c r="L47"/>
  <c r="C47" i="50"/>
  <c r="D54" i="189" s="1"/>
  <c r="K47" i="51"/>
  <c r="L55" i="189" s="1"/>
  <c r="K47" i="53"/>
  <c r="L57" i="189" s="1"/>
  <c r="E47" i="54"/>
  <c r="G47"/>
  <c r="I47"/>
  <c r="C47"/>
  <c r="K47"/>
  <c r="K47" i="55"/>
  <c r="D47" i="54"/>
  <c r="F47"/>
  <c r="H47"/>
  <c r="J47"/>
  <c r="L47"/>
  <c r="E47" i="53"/>
  <c r="F57" i="189" s="1"/>
  <c r="G47" i="53"/>
  <c r="H57" i="189" s="1"/>
  <c r="I47" i="53"/>
  <c r="J57" i="189" s="1"/>
  <c r="C47" i="53"/>
  <c r="D57" i="189" s="1"/>
  <c r="D47" i="53"/>
  <c r="E57" i="189" s="1"/>
  <c r="F47" i="53"/>
  <c r="G57" i="189" s="1"/>
  <c r="H47" i="53"/>
  <c r="I57" i="189" s="1"/>
  <c r="J47" i="53"/>
  <c r="K57" i="189" s="1"/>
  <c r="L47" i="53"/>
  <c r="M57" i="189" s="1"/>
  <c r="I47" i="42"/>
  <c r="C47"/>
  <c r="K47"/>
  <c r="K47" i="50"/>
  <c r="L54" i="189" s="1"/>
  <c r="E47" i="52"/>
  <c r="F56" i="189" s="1"/>
  <c r="D47" i="52"/>
  <c r="E56" i="189" s="1"/>
  <c r="F47" i="52"/>
  <c r="G56" i="189" s="1"/>
  <c r="H47" i="52"/>
  <c r="I56" i="189" s="1"/>
  <c r="J47" i="52"/>
  <c r="K56" i="189" s="1"/>
  <c r="L47" i="52"/>
  <c r="M56" i="189" s="1"/>
  <c r="E47" i="51"/>
  <c r="F55" i="189" s="1"/>
  <c r="G47" i="51"/>
  <c r="H55" i="189" s="1"/>
  <c r="I47" i="51"/>
  <c r="J55" i="189" s="1"/>
  <c r="C47" i="51"/>
  <c r="D55" i="189" s="1"/>
  <c r="D47" i="51"/>
  <c r="E55" i="189" s="1"/>
  <c r="F47" i="51"/>
  <c r="G55" i="189" s="1"/>
  <c r="H47" i="51"/>
  <c r="I55" i="189" s="1"/>
  <c r="J47" i="51"/>
  <c r="K55" i="189" s="1"/>
  <c r="L47" i="51"/>
  <c r="M55" i="189" s="1"/>
  <c r="E47" i="50"/>
  <c r="F54" i="189" s="1"/>
  <c r="D47" i="50"/>
  <c r="E54" i="189" s="1"/>
  <c r="F47" i="50"/>
  <c r="G54" i="189" s="1"/>
  <c r="H47" i="50"/>
  <c r="I54" i="189" s="1"/>
  <c r="J47" i="50"/>
  <c r="K54" i="189" s="1"/>
  <c r="L47" i="50"/>
  <c r="M54" i="189" s="1"/>
  <c r="E47" i="49"/>
  <c r="G47"/>
  <c r="I47"/>
  <c r="C47"/>
  <c r="D47"/>
  <c r="F47"/>
  <c r="H47"/>
  <c r="J47"/>
  <c r="L47"/>
  <c r="D47" i="48"/>
  <c r="E52" i="189" s="1"/>
  <c r="F47" i="48"/>
  <c r="G52" i="189" s="1"/>
  <c r="H47" i="48"/>
  <c r="I52" i="189" s="1"/>
  <c r="J47" i="48"/>
  <c r="K52" i="189" s="1"/>
  <c r="L47" i="48"/>
  <c r="M52" i="189" s="1"/>
  <c r="I47" i="44"/>
  <c r="J48" i="189" s="1"/>
  <c r="E47" i="48"/>
  <c r="F52" i="189" s="1"/>
  <c r="G47" i="48"/>
  <c r="H52" i="189" s="1"/>
  <c r="I47" i="48"/>
  <c r="J52" i="189" s="1"/>
  <c r="C47" i="48"/>
  <c r="D52" i="189" s="1"/>
  <c r="K47" i="48"/>
  <c r="L52" i="189" s="1"/>
  <c r="E47" i="47"/>
  <c r="F51" i="189" s="1"/>
  <c r="G47" i="47"/>
  <c r="H51" i="189" s="1"/>
  <c r="I47" i="47"/>
  <c r="J51" i="189" s="1"/>
  <c r="C47" i="47"/>
  <c r="D51" i="189" s="1"/>
  <c r="D47" i="47"/>
  <c r="E51" i="189" s="1"/>
  <c r="F47" i="47"/>
  <c r="G51" i="189" s="1"/>
  <c r="H47" i="47"/>
  <c r="I51" i="189" s="1"/>
  <c r="J47" i="47"/>
  <c r="K51" i="189" s="1"/>
  <c r="L47" i="47"/>
  <c r="M51" i="189" s="1"/>
  <c r="K47" i="45"/>
  <c r="L49" i="189" s="1"/>
  <c r="D47" i="46"/>
  <c r="F47"/>
  <c r="H47"/>
  <c r="J47"/>
  <c r="L47"/>
  <c r="E47"/>
  <c r="G47"/>
  <c r="I47"/>
  <c r="C47"/>
  <c r="K47"/>
  <c r="E47" i="45"/>
  <c r="F49" i="189" s="1"/>
  <c r="G47" i="45"/>
  <c r="H49" i="189" s="1"/>
  <c r="I47" i="45"/>
  <c r="J49" i="189" s="1"/>
  <c r="C47" i="45"/>
  <c r="D49" i="189" s="1"/>
  <c r="D47" i="45"/>
  <c r="E49" i="189" s="1"/>
  <c r="F47" i="45"/>
  <c r="G49" i="189" s="1"/>
  <c r="H47" i="45"/>
  <c r="I49" i="189" s="1"/>
  <c r="J47" i="45"/>
  <c r="K49" i="189" s="1"/>
  <c r="L47" i="45"/>
  <c r="M49" i="189" s="1"/>
  <c r="C47" i="44"/>
  <c r="D48" i="189" s="1"/>
  <c r="E47" i="44"/>
  <c r="F48" i="189" s="1"/>
  <c r="G47" i="44"/>
  <c r="H48" i="189" s="1"/>
  <c r="D47" i="44"/>
  <c r="E48" i="189" s="1"/>
  <c r="F47" i="44"/>
  <c r="G48" i="189" s="1"/>
  <c r="H47" i="44"/>
  <c r="I48" i="189" s="1"/>
  <c r="J47" i="44"/>
  <c r="K48" i="189" s="1"/>
  <c r="L47" i="44"/>
  <c r="M48" i="189" s="1"/>
  <c r="K47" i="44"/>
  <c r="L48" i="189" s="1"/>
  <c r="K47" i="43"/>
  <c r="L47" i="189" s="1"/>
  <c r="E47" i="43"/>
  <c r="F47" i="189" s="1"/>
  <c r="G47" i="43"/>
  <c r="H47" i="189" s="1"/>
  <c r="I47" i="43"/>
  <c r="J47" i="189" s="1"/>
  <c r="C47" i="43"/>
  <c r="D47" i="189" s="1"/>
  <c r="D47" i="43"/>
  <c r="E47" i="189" s="1"/>
  <c r="F47" i="43"/>
  <c r="G47" i="189" s="1"/>
  <c r="H47" i="43"/>
  <c r="I47" i="189" s="1"/>
  <c r="J47" i="43"/>
  <c r="K47" i="189" s="1"/>
  <c r="L47" i="43"/>
  <c r="M47" i="189" s="1"/>
  <c r="K17" i="32"/>
  <c r="L24" i="189" s="1"/>
  <c r="E47" i="42"/>
  <c r="G47"/>
  <c r="D47"/>
  <c r="F47"/>
  <c r="H47"/>
  <c r="J47"/>
  <c r="L47"/>
  <c r="K47" i="41"/>
  <c r="E47"/>
  <c r="G47"/>
  <c r="I47"/>
  <c r="C47"/>
  <c r="D47"/>
  <c r="F47"/>
  <c r="H47"/>
  <c r="J47"/>
  <c r="L47"/>
  <c r="E47" i="40"/>
  <c r="F44" i="189" s="1"/>
  <c r="G47" i="40"/>
  <c r="H44" i="189" s="1"/>
  <c r="F47" i="40"/>
  <c r="G44" i="189" s="1"/>
  <c r="J47" i="40"/>
  <c r="K44" i="189" s="1"/>
  <c r="D47" i="40"/>
  <c r="E44" i="189" s="1"/>
  <c r="H47" i="40"/>
  <c r="I44" i="189" s="1"/>
  <c r="L47" i="40"/>
  <c r="M44" i="189" s="1"/>
  <c r="J47" i="39"/>
  <c r="K43" i="189" s="1"/>
  <c r="F47" i="39"/>
  <c r="G43" i="189" s="1"/>
  <c r="I47" i="39"/>
  <c r="J43" i="189" s="1"/>
  <c r="E47" i="39"/>
  <c r="F43" i="189" s="1"/>
  <c r="L47" i="39"/>
  <c r="M43" i="189" s="1"/>
  <c r="H47" i="39"/>
  <c r="I43" i="189" s="1"/>
  <c r="D47" i="39"/>
  <c r="E43" i="189" s="1"/>
  <c r="K47" i="39"/>
  <c r="L43" i="189" s="1"/>
  <c r="G47" i="39"/>
  <c r="H43" i="189" s="1"/>
  <c r="C47" i="39"/>
  <c r="D43" i="189" s="1"/>
  <c r="J47" i="38"/>
  <c r="K42" i="189" s="1"/>
  <c r="F47" i="38"/>
  <c r="G42" i="189" s="1"/>
  <c r="I47" i="38"/>
  <c r="J42" i="189" s="1"/>
  <c r="E47" i="38"/>
  <c r="F42" i="189" s="1"/>
  <c r="L47" i="38"/>
  <c r="M42" i="189" s="1"/>
  <c r="H47" i="38"/>
  <c r="I42" i="189" s="1"/>
  <c r="D47" i="38"/>
  <c r="E42" i="189" s="1"/>
  <c r="K47" i="38"/>
  <c r="L42" i="189" s="1"/>
  <c r="G47" i="38"/>
  <c r="H42" i="189" s="1"/>
  <c r="C47" i="38"/>
  <c r="D42" i="189" s="1"/>
  <c r="J47" i="37"/>
  <c r="F47"/>
  <c r="I47"/>
  <c r="E47"/>
  <c r="L47"/>
  <c r="H47"/>
  <c r="D47"/>
  <c r="K47"/>
  <c r="G47"/>
  <c r="C47"/>
  <c r="F47" i="36"/>
  <c r="G40" i="189" s="1"/>
  <c r="I47" i="36"/>
  <c r="J40" i="189" s="1"/>
  <c r="E47" i="36"/>
  <c r="F40" i="189" s="1"/>
  <c r="L47" i="36"/>
  <c r="M40" i="189" s="1"/>
  <c r="H47" i="36"/>
  <c r="I40" i="189" s="1"/>
  <c r="D47" i="36"/>
  <c r="E40" i="189" s="1"/>
  <c r="K47" i="36"/>
  <c r="L40" i="189" s="1"/>
  <c r="G47" i="36"/>
  <c r="H40" i="189" s="1"/>
  <c r="F47" i="35"/>
  <c r="G39" i="189" s="1"/>
  <c r="I47" i="35"/>
  <c r="J39" i="189" s="1"/>
  <c r="E47" i="35"/>
  <c r="F39" i="189" s="1"/>
  <c r="L47" i="35"/>
  <c r="M39" i="189" s="1"/>
  <c r="H47" i="35"/>
  <c r="I39" i="189" s="1"/>
  <c r="D47" i="35"/>
  <c r="E39" i="189" s="1"/>
  <c r="K47" i="35"/>
  <c r="L39" i="189" s="1"/>
  <c r="G47" i="35"/>
  <c r="H39" i="189" s="1"/>
  <c r="E47" i="34"/>
  <c r="G47"/>
  <c r="D47"/>
  <c r="H47"/>
  <c r="L47"/>
  <c r="I47"/>
  <c r="F47"/>
  <c r="I49" i="17"/>
  <c r="I30" i="14" s="1"/>
  <c r="E49" i="17"/>
  <c r="E30" i="14" s="1"/>
  <c r="L49" i="17"/>
  <c r="L30" i="14" s="1"/>
  <c r="H49" i="17"/>
  <c r="H30" i="14" s="1"/>
  <c r="K49" i="17"/>
  <c r="K30" i="14" s="1"/>
  <c r="G49" i="17"/>
  <c r="G30" i="14" s="1"/>
  <c r="J49" i="17"/>
  <c r="J30" i="14" s="1"/>
  <c r="F49" i="17"/>
  <c r="F30" i="14" s="1"/>
  <c r="L43"/>
  <c r="B20" i="13"/>
  <c r="E24"/>
  <c r="E22"/>
  <c r="E20"/>
  <c r="E18"/>
  <c r="E25"/>
  <c r="E23"/>
  <c r="E21"/>
  <c r="E19"/>
  <c r="E17"/>
  <c r="O133" i="189" l="1"/>
  <c r="D66" i="1"/>
  <c r="J2" i="189"/>
  <c r="U2" s="1"/>
  <c r="O136"/>
  <c r="K12"/>
  <c r="J55" i="21"/>
  <c r="G53"/>
  <c r="G56"/>
  <c r="L12" i="189"/>
  <c r="K55" i="21"/>
  <c r="J56"/>
  <c r="J53"/>
  <c r="J26" i="89" s="1"/>
  <c r="E12" i="189"/>
  <c r="D55" i="21"/>
  <c r="M12" i="189"/>
  <c r="L55" i="21"/>
  <c r="I53"/>
  <c r="I56"/>
  <c r="J12" i="189"/>
  <c r="I55" i="21"/>
  <c r="H56"/>
  <c r="H53"/>
  <c r="C54"/>
  <c r="K54"/>
  <c r="K26" i="78" s="1"/>
  <c r="F54" i="21"/>
  <c r="I54"/>
  <c r="I26" i="78" s="1"/>
  <c r="D54" i="21"/>
  <c r="L54"/>
  <c r="L26" i="78" s="1"/>
  <c r="G12" i="189"/>
  <c r="F55" i="21"/>
  <c r="C53"/>
  <c r="C56"/>
  <c r="K53"/>
  <c r="K56"/>
  <c r="H12" i="189"/>
  <c r="G55" i="21"/>
  <c r="F56"/>
  <c r="F53"/>
  <c r="F26" i="89" s="1"/>
  <c r="I12" i="189"/>
  <c r="H55" i="21"/>
  <c r="E53"/>
  <c r="E56"/>
  <c r="F12" i="189"/>
  <c r="E55" i="21"/>
  <c r="D56"/>
  <c r="D53"/>
  <c r="L56"/>
  <c r="L53"/>
  <c r="L26" i="89" s="1"/>
  <c r="W136" i="189"/>
  <c r="R136"/>
  <c r="S136"/>
  <c r="G54" i="21"/>
  <c r="G26" i="78" s="1"/>
  <c r="J54" i="21"/>
  <c r="E54"/>
  <c r="E26" i="78" s="1"/>
  <c r="H54" i="21"/>
  <c r="O24" i="189"/>
  <c r="O13"/>
  <c r="O38"/>
  <c r="T133"/>
  <c r="L19" i="32"/>
  <c r="M26" i="189" s="1"/>
  <c r="M45"/>
  <c r="H19" i="32"/>
  <c r="I26" i="189" s="1"/>
  <c r="I45"/>
  <c r="D19" i="32"/>
  <c r="E26" i="189" s="1"/>
  <c r="E45"/>
  <c r="I19" i="32"/>
  <c r="J26" i="189" s="1"/>
  <c r="J45"/>
  <c r="E19" i="32"/>
  <c r="F26" i="189" s="1"/>
  <c r="F45"/>
  <c r="L23" i="32"/>
  <c r="M30" i="189" s="1"/>
  <c r="M58"/>
  <c r="H23" i="32"/>
  <c r="I30" i="189" s="1"/>
  <c r="I58"/>
  <c r="D23" i="32"/>
  <c r="E30" i="189" s="1"/>
  <c r="E58"/>
  <c r="K23" i="32"/>
  <c r="L30" i="189" s="1"/>
  <c r="L58"/>
  <c r="I23" i="32"/>
  <c r="J30" i="189" s="1"/>
  <c r="J58"/>
  <c r="E23" i="32"/>
  <c r="F30" i="189" s="1"/>
  <c r="F58"/>
  <c r="L25" i="32"/>
  <c r="M32" i="189" s="1"/>
  <c r="M63"/>
  <c r="H25" i="32"/>
  <c r="I32" i="189" s="1"/>
  <c r="I63"/>
  <c r="D25" i="32"/>
  <c r="E32" i="189" s="1"/>
  <c r="E63"/>
  <c r="I25" i="32"/>
  <c r="J32" i="189" s="1"/>
  <c r="J63"/>
  <c r="E25" i="32"/>
  <c r="F32" i="189" s="1"/>
  <c r="F63"/>
  <c r="K25" i="32"/>
  <c r="L32" i="189" s="1"/>
  <c r="L63"/>
  <c r="C16" i="10"/>
  <c r="D8" i="189" s="1"/>
  <c r="D84"/>
  <c r="I144"/>
  <c r="T144" s="1"/>
  <c r="I393"/>
  <c r="T393" s="1"/>
  <c r="G144"/>
  <c r="G393"/>
  <c r="R393" s="1"/>
  <c r="E144"/>
  <c r="E393"/>
  <c r="P393" s="1"/>
  <c r="L144"/>
  <c r="W144" s="1"/>
  <c r="L393"/>
  <c r="W393" s="1"/>
  <c r="X133"/>
  <c r="T136"/>
  <c r="R144"/>
  <c r="S133"/>
  <c r="W133"/>
  <c r="J19" i="32"/>
  <c r="K26" i="189" s="1"/>
  <c r="K45"/>
  <c r="F19" i="32"/>
  <c r="G26" i="189" s="1"/>
  <c r="G45"/>
  <c r="C19" i="32"/>
  <c r="D26" i="189" s="1"/>
  <c r="D45"/>
  <c r="G19" i="32"/>
  <c r="H26" i="189" s="1"/>
  <c r="H45"/>
  <c r="K19" i="32"/>
  <c r="L26" i="189" s="1"/>
  <c r="L45"/>
  <c r="J23" i="32"/>
  <c r="K30" i="189" s="1"/>
  <c r="K58"/>
  <c r="F23" i="32"/>
  <c r="G30" i="189" s="1"/>
  <c r="G58"/>
  <c r="C23" i="32"/>
  <c r="D30" i="189" s="1"/>
  <c r="D58"/>
  <c r="G23" i="32"/>
  <c r="H30" i="189" s="1"/>
  <c r="H58"/>
  <c r="J25" i="32"/>
  <c r="K32" i="189" s="1"/>
  <c r="K63"/>
  <c r="F25" i="32"/>
  <c r="G32" i="189" s="1"/>
  <c r="G63"/>
  <c r="C25" i="32"/>
  <c r="D32" i="189" s="1"/>
  <c r="D63"/>
  <c r="G25" i="32"/>
  <c r="H32" i="189" s="1"/>
  <c r="H63"/>
  <c r="M144"/>
  <c r="X144" s="1"/>
  <c r="M393"/>
  <c r="X393" s="1"/>
  <c r="J144"/>
  <c r="U144" s="1"/>
  <c r="J393"/>
  <c r="U393" s="1"/>
  <c r="H144"/>
  <c r="H393"/>
  <c r="S393" s="1"/>
  <c r="F144"/>
  <c r="Q144" s="1"/>
  <c r="F393"/>
  <c r="Q393" s="1"/>
  <c r="K144"/>
  <c r="V144" s="1"/>
  <c r="K393"/>
  <c r="V393" s="1"/>
  <c r="P133"/>
  <c r="Q136"/>
  <c r="V136"/>
  <c r="P136"/>
  <c r="U136"/>
  <c r="V133"/>
  <c r="R133"/>
  <c r="D54" i="158"/>
  <c r="D143" i="189" s="1"/>
  <c r="O143" s="1"/>
  <c r="X136"/>
  <c r="U133"/>
  <c r="Q133"/>
  <c r="W38"/>
  <c r="W38" i="60" s="1"/>
  <c r="O38"/>
  <c r="W38" i="33"/>
  <c r="K38" s="1"/>
  <c r="L173" i="189" s="1"/>
  <c r="W173" s="1"/>
  <c r="K38" i="60"/>
  <c r="O38" i="33"/>
  <c r="C38" s="1"/>
  <c r="D173" i="189" s="1"/>
  <c r="O173" s="1"/>
  <c r="C38" i="60"/>
  <c r="P144" i="189"/>
  <c r="S144"/>
  <c r="W38" i="120"/>
  <c r="K38" s="1"/>
  <c r="W38" i="135"/>
  <c r="K38" s="1"/>
  <c r="O38" i="120"/>
  <c r="C38" s="1"/>
  <c r="O38" i="135"/>
  <c r="C38" s="1"/>
  <c r="D10" i="189"/>
  <c r="W38" i="119"/>
  <c r="K38" s="1"/>
  <c r="L301" i="189" s="1"/>
  <c r="W301" s="1"/>
  <c r="W13"/>
  <c r="W24"/>
  <c r="W24" i="60" s="1"/>
  <c r="O24"/>
  <c r="L24" i="32"/>
  <c r="M31" i="189" s="1"/>
  <c r="M59"/>
  <c r="X59" s="1"/>
  <c r="H24" i="32"/>
  <c r="I31" i="189" s="1"/>
  <c r="I59"/>
  <c r="T59" s="1"/>
  <c r="D24" i="32"/>
  <c r="E31" i="189" s="1"/>
  <c r="E59"/>
  <c r="P59" s="1"/>
  <c r="I24" i="32"/>
  <c r="J31" i="189" s="1"/>
  <c r="J59"/>
  <c r="U59" s="1"/>
  <c r="E24" i="32"/>
  <c r="F31" i="189" s="1"/>
  <c r="F59"/>
  <c r="Q59" s="1"/>
  <c r="K24" i="32"/>
  <c r="L31" i="189" s="1"/>
  <c r="L59"/>
  <c r="W59" s="1"/>
  <c r="J24" i="32"/>
  <c r="K31" i="189" s="1"/>
  <c r="K59"/>
  <c r="V59" s="1"/>
  <c r="F24" i="32"/>
  <c r="G31" i="189" s="1"/>
  <c r="G59"/>
  <c r="R59" s="1"/>
  <c r="C24" i="32"/>
  <c r="D31" i="189" s="1"/>
  <c r="D59"/>
  <c r="O59" s="1"/>
  <c r="G24" i="32"/>
  <c r="H31" i="189" s="1"/>
  <c r="H59"/>
  <c r="S59" s="1"/>
  <c r="K21" i="32"/>
  <c r="L28" i="189" s="1"/>
  <c r="L50"/>
  <c r="W50" s="1"/>
  <c r="I21" i="32"/>
  <c r="J28" i="189" s="1"/>
  <c r="J50"/>
  <c r="U50" s="1"/>
  <c r="E21" i="32"/>
  <c r="F28" i="189" s="1"/>
  <c r="F50"/>
  <c r="Q50" s="1"/>
  <c r="J21" i="32"/>
  <c r="K28" i="189" s="1"/>
  <c r="K50"/>
  <c r="V50" s="1"/>
  <c r="F21" i="32"/>
  <c r="G28" i="189" s="1"/>
  <c r="G50"/>
  <c r="R50" s="1"/>
  <c r="J22" i="32"/>
  <c r="K29" i="189" s="1"/>
  <c r="K53"/>
  <c r="V53" s="1"/>
  <c r="F22" i="32"/>
  <c r="G29" i="189" s="1"/>
  <c r="G53"/>
  <c r="R53" s="1"/>
  <c r="C22" i="32"/>
  <c r="D29" i="189" s="1"/>
  <c r="D53"/>
  <c r="O53" s="1"/>
  <c r="G22" i="32"/>
  <c r="H29" i="189" s="1"/>
  <c r="H53"/>
  <c r="S53" s="1"/>
  <c r="C21" i="32"/>
  <c r="D28" i="189" s="1"/>
  <c r="D50"/>
  <c r="O50" s="1"/>
  <c r="G21" i="32"/>
  <c r="H28" i="189" s="1"/>
  <c r="H50"/>
  <c r="S50" s="1"/>
  <c r="L21" i="32"/>
  <c r="M28" i="189" s="1"/>
  <c r="M50"/>
  <c r="X50" s="1"/>
  <c r="H21" i="32"/>
  <c r="I28" i="189" s="1"/>
  <c r="I50"/>
  <c r="T50" s="1"/>
  <c r="D21" i="32"/>
  <c r="E28" i="189" s="1"/>
  <c r="E50"/>
  <c r="P50" s="1"/>
  <c r="L22" i="32"/>
  <c r="M29" i="189" s="1"/>
  <c r="M53"/>
  <c r="X53" s="1"/>
  <c r="H22" i="32"/>
  <c r="I29" i="189" s="1"/>
  <c r="I53"/>
  <c r="T53" s="1"/>
  <c r="D22" i="32"/>
  <c r="E29" i="189" s="1"/>
  <c r="E53"/>
  <c r="P53" s="1"/>
  <c r="I22" i="32"/>
  <c r="J29" i="189" s="1"/>
  <c r="J53"/>
  <c r="U53" s="1"/>
  <c r="E22" i="32"/>
  <c r="F29" i="189" s="1"/>
  <c r="F53"/>
  <c r="Q53" s="1"/>
  <c r="K22" i="32"/>
  <c r="L29" i="189" s="1"/>
  <c r="L53"/>
  <c r="W53" s="1"/>
  <c r="I17" i="32"/>
  <c r="J24" i="189" s="1"/>
  <c r="J38"/>
  <c r="H17" i="32"/>
  <c r="I24" i="189" s="1"/>
  <c r="I38"/>
  <c r="T38" s="1"/>
  <c r="T38" i="60" s="1"/>
  <c r="E17" i="32"/>
  <c r="F24" i="189" s="1"/>
  <c r="F38"/>
  <c r="Q38" s="1"/>
  <c r="Q38" i="60" s="1"/>
  <c r="L20" i="32"/>
  <c r="M27" i="189" s="1"/>
  <c r="M46"/>
  <c r="X46" s="1"/>
  <c r="X46" i="60" s="1"/>
  <c r="H20" i="32"/>
  <c r="I27" i="189" s="1"/>
  <c r="I46"/>
  <c r="T46" s="1"/>
  <c r="T46" i="60" s="1"/>
  <c r="D20" i="32"/>
  <c r="E27" i="189" s="1"/>
  <c r="E46"/>
  <c r="P46" s="1"/>
  <c r="P46" i="60" s="1"/>
  <c r="E20" i="32"/>
  <c r="F27" i="189" s="1"/>
  <c r="F46"/>
  <c r="Q46" s="1"/>
  <c r="Q46" i="60" s="1"/>
  <c r="K20" i="32"/>
  <c r="L27" i="189" s="1"/>
  <c r="L46"/>
  <c r="W46" s="1"/>
  <c r="W46" i="60" s="1"/>
  <c r="I20" i="32"/>
  <c r="J27" i="189" s="1"/>
  <c r="J46"/>
  <c r="U46" s="1"/>
  <c r="U46" i="60" s="1"/>
  <c r="J17" i="32"/>
  <c r="K24" i="189" s="1"/>
  <c r="K38"/>
  <c r="V38" s="1"/>
  <c r="V38" i="60" s="1"/>
  <c r="F17" i="32"/>
  <c r="G24" i="189" s="1"/>
  <c r="G38"/>
  <c r="R38" s="1"/>
  <c r="R38" i="60" s="1"/>
  <c r="L17" i="32"/>
  <c r="M24" i="189" s="1"/>
  <c r="M38"/>
  <c r="X38" s="1"/>
  <c r="X38" i="60" s="1"/>
  <c r="D17" i="32"/>
  <c r="E24" i="189" s="1"/>
  <c r="E38"/>
  <c r="P38" s="1"/>
  <c r="P38" i="60" s="1"/>
  <c r="G17" i="32"/>
  <c r="H24" i="189" s="1"/>
  <c r="H38"/>
  <c r="S38" s="1"/>
  <c r="S38" i="60" s="1"/>
  <c r="J20" i="32"/>
  <c r="K27" i="189" s="1"/>
  <c r="K46"/>
  <c r="V46" s="1"/>
  <c r="V46" i="60" s="1"/>
  <c r="F20" i="32"/>
  <c r="G27" i="189" s="1"/>
  <c r="G46"/>
  <c r="R46" s="1"/>
  <c r="R46" i="60" s="1"/>
  <c r="G20" i="32"/>
  <c r="H27" i="189" s="1"/>
  <c r="H46"/>
  <c r="S46" s="1"/>
  <c r="S46" i="60" s="1"/>
  <c r="C20" i="32"/>
  <c r="D27" i="189" s="1"/>
  <c r="D46"/>
  <c r="G18" i="32"/>
  <c r="H25" i="189" s="1"/>
  <c r="H41"/>
  <c r="S41" s="1"/>
  <c r="S41" i="60" s="1"/>
  <c r="D18" i="32"/>
  <c r="E25" i="189" s="1"/>
  <c r="E41"/>
  <c r="P41" s="1"/>
  <c r="P41" i="60" s="1"/>
  <c r="L18" i="32"/>
  <c r="M25" i="189" s="1"/>
  <c r="M41"/>
  <c r="X41" s="1"/>
  <c r="X41" i="60" s="1"/>
  <c r="I18" i="32"/>
  <c r="J25" i="189" s="1"/>
  <c r="J41"/>
  <c r="U41" s="1"/>
  <c r="U41" i="60" s="1"/>
  <c r="J18" i="32"/>
  <c r="K25" i="189" s="1"/>
  <c r="K41"/>
  <c r="V41" s="1"/>
  <c r="V41" i="60" s="1"/>
  <c r="C18" i="32"/>
  <c r="D25" i="189" s="1"/>
  <c r="D41"/>
  <c r="K18" i="32"/>
  <c r="L25" i="189" s="1"/>
  <c r="L41"/>
  <c r="W41" s="1"/>
  <c r="W41" i="60" s="1"/>
  <c r="H18" i="32"/>
  <c r="I25" i="189" s="1"/>
  <c r="I41"/>
  <c r="T41" s="1"/>
  <c r="T41" i="60" s="1"/>
  <c r="E18" i="32"/>
  <c r="F25" i="189" s="1"/>
  <c r="F41"/>
  <c r="Q41" s="1"/>
  <c r="Q41" i="60" s="1"/>
  <c r="F18" i="32"/>
  <c r="G25" i="189" s="1"/>
  <c r="G41"/>
  <c r="R41" s="1"/>
  <c r="R41" i="60" s="1"/>
  <c r="D12" i="189"/>
  <c r="J56" i="14"/>
  <c r="J53"/>
  <c r="J52"/>
  <c r="J45"/>
  <c r="J54"/>
  <c r="J48"/>
  <c r="J44"/>
  <c r="J55"/>
  <c r="J50"/>
  <c r="J47"/>
  <c r="J46"/>
  <c r="J51"/>
  <c r="J49"/>
  <c r="K56"/>
  <c r="K53"/>
  <c r="K52"/>
  <c r="K45"/>
  <c r="K54"/>
  <c r="K48"/>
  <c r="K44"/>
  <c r="K55"/>
  <c r="K50"/>
  <c r="K47"/>
  <c r="K46"/>
  <c r="K51"/>
  <c r="K49"/>
  <c r="L55"/>
  <c r="L50"/>
  <c r="L47"/>
  <c r="L46"/>
  <c r="L51"/>
  <c r="L49"/>
  <c r="L56"/>
  <c r="L53"/>
  <c r="L52"/>
  <c r="L45"/>
  <c r="L54"/>
  <c r="L48"/>
  <c r="L44"/>
  <c r="I55"/>
  <c r="I50"/>
  <c r="I47"/>
  <c r="I46"/>
  <c r="I51"/>
  <c r="I49"/>
  <c r="I56"/>
  <c r="I53"/>
  <c r="I52"/>
  <c r="I45"/>
  <c r="I54"/>
  <c r="I48"/>
  <c r="I44"/>
  <c r="F56"/>
  <c r="F53"/>
  <c r="F52"/>
  <c r="F45"/>
  <c r="F54"/>
  <c r="F48"/>
  <c r="F44"/>
  <c r="F55"/>
  <c r="F50"/>
  <c r="F47"/>
  <c r="F46"/>
  <c r="F51"/>
  <c r="F49"/>
  <c r="G56"/>
  <c r="G53"/>
  <c r="G52"/>
  <c r="G45"/>
  <c r="G54"/>
  <c r="G48"/>
  <c r="G44"/>
  <c r="G55"/>
  <c r="G50"/>
  <c r="G47"/>
  <c r="G46"/>
  <c r="G51"/>
  <c r="G49"/>
  <c r="H55"/>
  <c r="H50"/>
  <c r="H47"/>
  <c r="H46"/>
  <c r="H51"/>
  <c r="H49"/>
  <c r="H56"/>
  <c r="H53"/>
  <c r="H52"/>
  <c r="H45"/>
  <c r="H54"/>
  <c r="H48"/>
  <c r="H44"/>
  <c r="E55"/>
  <c r="E50"/>
  <c r="E47"/>
  <c r="E46"/>
  <c r="E51"/>
  <c r="E49"/>
  <c r="E56"/>
  <c r="E53"/>
  <c r="E52"/>
  <c r="E45"/>
  <c r="E54"/>
  <c r="E48"/>
  <c r="E44"/>
  <c r="C44"/>
  <c r="C45"/>
  <c r="C46"/>
  <c r="C47"/>
  <c r="C48"/>
  <c r="C49"/>
  <c r="C50"/>
  <c r="C51"/>
  <c r="C52"/>
  <c r="C53"/>
  <c r="C54"/>
  <c r="C55"/>
  <c r="C56"/>
  <c r="D44"/>
  <c r="D45"/>
  <c r="D46"/>
  <c r="D47"/>
  <c r="D48"/>
  <c r="D49"/>
  <c r="D50"/>
  <c r="D51"/>
  <c r="D52"/>
  <c r="D53"/>
  <c r="D54"/>
  <c r="D55"/>
  <c r="D56"/>
  <c r="J64" i="17"/>
  <c r="J65"/>
  <c r="J66"/>
  <c r="J67"/>
  <c r="J68"/>
  <c r="J69"/>
  <c r="J70"/>
  <c r="J71"/>
  <c r="J72"/>
  <c r="J73"/>
  <c r="J74"/>
  <c r="J75"/>
  <c r="J76"/>
  <c r="J77"/>
  <c r="J78"/>
  <c r="J63"/>
  <c r="G63"/>
  <c r="G64"/>
  <c r="G65"/>
  <c r="G66"/>
  <c r="G67"/>
  <c r="G68"/>
  <c r="G69"/>
  <c r="G70"/>
  <c r="G71"/>
  <c r="G72"/>
  <c r="G73"/>
  <c r="G74"/>
  <c r="G75"/>
  <c r="G76"/>
  <c r="G77"/>
  <c r="G78"/>
  <c r="L64"/>
  <c r="L65"/>
  <c r="L66"/>
  <c r="L67"/>
  <c r="L68"/>
  <c r="L69"/>
  <c r="L70"/>
  <c r="L71"/>
  <c r="L72"/>
  <c r="L73"/>
  <c r="L74"/>
  <c r="L75"/>
  <c r="L76"/>
  <c r="L77"/>
  <c r="L78"/>
  <c r="L63"/>
  <c r="I63"/>
  <c r="I64"/>
  <c r="I65"/>
  <c r="I66"/>
  <c r="I67"/>
  <c r="I68"/>
  <c r="I69"/>
  <c r="I70"/>
  <c r="I71"/>
  <c r="I72"/>
  <c r="I73"/>
  <c r="I74"/>
  <c r="I75"/>
  <c r="I76"/>
  <c r="I77"/>
  <c r="I78"/>
  <c r="F64"/>
  <c r="F65"/>
  <c r="F66"/>
  <c r="F67"/>
  <c r="F68"/>
  <c r="F69"/>
  <c r="F70"/>
  <c r="F71"/>
  <c r="F72"/>
  <c r="F73"/>
  <c r="F74"/>
  <c r="F75"/>
  <c r="F76"/>
  <c r="F77"/>
  <c r="F78"/>
  <c r="F63"/>
  <c r="K63"/>
  <c r="K64"/>
  <c r="K65"/>
  <c r="K66"/>
  <c r="K67"/>
  <c r="K68"/>
  <c r="K69"/>
  <c r="K70"/>
  <c r="K71"/>
  <c r="K72"/>
  <c r="K73"/>
  <c r="K74"/>
  <c r="K75"/>
  <c r="K76"/>
  <c r="K77"/>
  <c r="K78"/>
  <c r="H64"/>
  <c r="H65"/>
  <c r="H66"/>
  <c r="H67"/>
  <c r="H68"/>
  <c r="H69"/>
  <c r="H70"/>
  <c r="H71"/>
  <c r="H72"/>
  <c r="H73"/>
  <c r="H74"/>
  <c r="H75"/>
  <c r="H76"/>
  <c r="H77"/>
  <c r="H78"/>
  <c r="H63"/>
  <c r="E63"/>
  <c r="E64"/>
  <c r="E65"/>
  <c r="E66"/>
  <c r="E67"/>
  <c r="E68"/>
  <c r="E69"/>
  <c r="E70"/>
  <c r="E71"/>
  <c r="E72"/>
  <c r="E73"/>
  <c r="E74"/>
  <c r="E75"/>
  <c r="E76"/>
  <c r="E77"/>
  <c r="E78"/>
  <c r="D17" i="10"/>
  <c r="E9" i="189" s="1"/>
  <c r="C25" i="10"/>
  <c r="M8" i="189" s="1"/>
  <c r="C24" i="10"/>
  <c r="L8" i="189" s="1"/>
  <c r="C23" i="10"/>
  <c r="K8" i="189" s="1"/>
  <c r="C21" i="10"/>
  <c r="I8" i="189" s="1"/>
  <c r="C22" i="10"/>
  <c r="J8" i="189" s="1"/>
  <c r="C20" i="10"/>
  <c r="H8" i="189" s="1"/>
  <c r="C19" i="10"/>
  <c r="G8" i="189" s="1"/>
  <c r="C18" i="10"/>
  <c r="F8" i="189" s="1"/>
  <c r="C17" i="10"/>
  <c r="E8" i="189" s="1"/>
  <c r="B20" i="10"/>
  <c r="B20" i="11"/>
  <c r="B19" i="9"/>
  <c r="I22" i="166"/>
  <c r="K22"/>
  <c r="F22"/>
  <c r="J22"/>
  <c r="J26" i="78"/>
  <c r="H26"/>
  <c r="C26"/>
  <c r="F26"/>
  <c r="D26"/>
  <c r="C43" i="14"/>
  <c r="I26" i="89"/>
  <c r="E26"/>
  <c r="G22" i="166"/>
  <c r="E22"/>
  <c r="H22"/>
  <c r="L22"/>
  <c r="D22"/>
  <c r="D55" i="118"/>
  <c r="D18" i="10"/>
  <c r="F9" i="189" s="1"/>
  <c r="D21" i="10"/>
  <c r="I9" i="189" s="1"/>
  <c r="D20" i="10"/>
  <c r="H9" i="189" s="1"/>
  <c r="D25" i="10"/>
  <c r="M9" i="189" s="1"/>
  <c r="D23" i="10"/>
  <c r="K9" i="189" s="1"/>
  <c r="D22" i="10"/>
  <c r="J9" i="189" s="1"/>
  <c r="D24" i="10"/>
  <c r="L9" i="189" s="1"/>
  <c r="D19" i="10"/>
  <c r="G9" i="189" s="1"/>
  <c r="C22" i="166"/>
  <c r="D26" i="89"/>
  <c r="G26"/>
  <c r="H26"/>
  <c r="K26"/>
  <c r="F16" i="21"/>
  <c r="F16" i="33"/>
  <c r="F15" i="17"/>
  <c r="G16" i="111"/>
  <c r="G16" i="119"/>
  <c r="F15" i="15"/>
  <c r="G22" i="173"/>
  <c r="E22"/>
  <c r="H22"/>
  <c r="C22"/>
  <c r="I22"/>
  <c r="K22"/>
  <c r="L22"/>
  <c r="J22"/>
  <c r="F22"/>
  <c r="D22"/>
  <c r="L54" i="158"/>
  <c r="L143" i="189" s="1"/>
  <c r="K54" i="158"/>
  <c r="K143" i="189" s="1"/>
  <c r="H54" i="158"/>
  <c r="H143" i="189" s="1"/>
  <c r="F54" i="158"/>
  <c r="F143" i="189" s="1"/>
  <c r="I54" i="158"/>
  <c r="I143" i="189" s="1"/>
  <c r="G54" i="158"/>
  <c r="G143" i="189" s="1"/>
  <c r="E54" i="158"/>
  <c r="E143" i="189" s="1"/>
  <c r="M54" i="158"/>
  <c r="M143" i="189" s="1"/>
  <c r="J54" i="158"/>
  <c r="J143" i="189" s="1"/>
  <c r="M55" i="118"/>
  <c r="M102" i="189" s="1"/>
  <c r="G55" i="118"/>
  <c r="I55"/>
  <c r="I102" i="189" s="1"/>
  <c r="K55" i="118"/>
  <c r="K102" i="189" s="1"/>
  <c r="E55" i="118"/>
  <c r="E102" i="189" s="1"/>
  <c r="J55" i="118"/>
  <c r="H55"/>
  <c r="H102" i="189" s="1"/>
  <c r="F55" i="118"/>
  <c r="L55"/>
  <c r="L102" i="189" s="1"/>
  <c r="C26" i="89"/>
  <c r="I17" i="66"/>
  <c r="J71" i="189" s="1"/>
  <c r="U71" s="1"/>
  <c r="E17" i="66"/>
  <c r="F71" i="189" s="1"/>
  <c r="Q71" s="1"/>
  <c r="L17" i="66"/>
  <c r="M71" i="189" s="1"/>
  <c r="X71" s="1"/>
  <c r="H17" i="66"/>
  <c r="I71" i="189" s="1"/>
  <c r="T71" s="1"/>
  <c r="D17" i="66"/>
  <c r="E71" i="189" s="1"/>
  <c r="P71" s="1"/>
  <c r="C18" i="66"/>
  <c r="D72" i="189" s="1"/>
  <c r="O72" s="1"/>
  <c r="G18" i="66"/>
  <c r="H72" i="189" s="1"/>
  <c r="S72" s="1"/>
  <c r="L18" i="66"/>
  <c r="M72" i="189" s="1"/>
  <c r="X72" s="1"/>
  <c r="H18" i="66"/>
  <c r="I72" i="189" s="1"/>
  <c r="T72" s="1"/>
  <c r="D18" i="66"/>
  <c r="E72" i="189" s="1"/>
  <c r="P72" s="1"/>
  <c r="J19" i="66"/>
  <c r="K73" i="189" s="1"/>
  <c r="V73" s="1"/>
  <c r="F19" i="66"/>
  <c r="G73" i="189" s="1"/>
  <c r="R73" s="1"/>
  <c r="C19" i="66"/>
  <c r="D73" i="189" s="1"/>
  <c r="O73" s="1"/>
  <c r="G19" i="66"/>
  <c r="H73" i="189" s="1"/>
  <c r="S73" s="1"/>
  <c r="G20" i="66"/>
  <c r="H74" i="189" s="1"/>
  <c r="S74" s="1"/>
  <c r="K20" i="66"/>
  <c r="L74" i="189" s="1"/>
  <c r="W74" s="1"/>
  <c r="I20" i="66"/>
  <c r="J74" i="189" s="1"/>
  <c r="U74" s="1"/>
  <c r="L20" i="66"/>
  <c r="M74" i="189" s="1"/>
  <c r="X74" s="1"/>
  <c r="H20" i="66"/>
  <c r="I74" i="189" s="1"/>
  <c r="T74" s="1"/>
  <c r="D20" i="66"/>
  <c r="E74" i="189" s="1"/>
  <c r="P74" s="1"/>
  <c r="J21" i="66"/>
  <c r="K75" i="189" s="1"/>
  <c r="V75" s="1"/>
  <c r="F21" i="66"/>
  <c r="G75" i="189" s="1"/>
  <c r="R75" s="1"/>
  <c r="C21" i="66"/>
  <c r="D75" i="189" s="1"/>
  <c r="O75" s="1"/>
  <c r="G21" i="66"/>
  <c r="H75" i="189" s="1"/>
  <c r="S75" s="1"/>
  <c r="K22" i="66"/>
  <c r="L76" i="189" s="1"/>
  <c r="W76" s="1"/>
  <c r="I22" i="66"/>
  <c r="J76" i="189" s="1"/>
  <c r="U76" s="1"/>
  <c r="E22" i="66"/>
  <c r="F76" i="189" s="1"/>
  <c r="Q76" s="1"/>
  <c r="L22" i="66"/>
  <c r="M76" i="189" s="1"/>
  <c r="X76" s="1"/>
  <c r="H22" i="66"/>
  <c r="I76" i="189" s="1"/>
  <c r="T76" s="1"/>
  <c r="D22" i="66"/>
  <c r="E76" i="189" s="1"/>
  <c r="P76" s="1"/>
  <c r="J23" i="66"/>
  <c r="K77" i="189" s="1"/>
  <c r="V77" s="1"/>
  <c r="F23" i="66"/>
  <c r="G77" i="189" s="1"/>
  <c r="R77" s="1"/>
  <c r="C23" i="66"/>
  <c r="D77" i="189" s="1"/>
  <c r="O77" s="1"/>
  <c r="G23" i="66"/>
  <c r="H77" i="189" s="1"/>
  <c r="S77" s="1"/>
  <c r="L24" i="66"/>
  <c r="M78" i="189" s="1"/>
  <c r="X78" s="1"/>
  <c r="H24" i="66"/>
  <c r="I78" i="189" s="1"/>
  <c r="T78" s="1"/>
  <c r="D24" i="66"/>
  <c r="E78" i="189" s="1"/>
  <c r="P78" s="1"/>
  <c r="E24" i="66"/>
  <c r="F78" i="189" s="1"/>
  <c r="Q78" s="1"/>
  <c r="J25" i="66"/>
  <c r="K79" i="189" s="1"/>
  <c r="V79" s="1"/>
  <c r="F25" i="66"/>
  <c r="G79" i="189" s="1"/>
  <c r="R79" s="1"/>
  <c r="C25" i="66"/>
  <c r="D79" i="189" s="1"/>
  <c r="O79" s="1"/>
  <c r="G25" i="66"/>
  <c r="H79" i="189" s="1"/>
  <c r="S79" s="1"/>
  <c r="K25" i="66"/>
  <c r="L79" i="189" s="1"/>
  <c r="W79" s="1"/>
  <c r="C26" i="66"/>
  <c r="D80" i="189" s="1"/>
  <c r="O80" s="1"/>
  <c r="L26" i="66"/>
  <c r="M80" i="189" s="1"/>
  <c r="X80" s="1"/>
  <c r="H26" i="66"/>
  <c r="I80" i="189" s="1"/>
  <c r="T80" s="1"/>
  <c r="D26" i="66"/>
  <c r="E80" i="189" s="1"/>
  <c r="P80" s="1"/>
  <c r="E26" i="66"/>
  <c r="F80" i="189" s="1"/>
  <c r="Q80" s="1"/>
  <c r="C24" i="66"/>
  <c r="D78" i="189" s="1"/>
  <c r="O78" s="1"/>
  <c r="K23" i="66"/>
  <c r="L77" i="189" s="1"/>
  <c r="W77" s="1"/>
  <c r="C17" i="66"/>
  <c r="D71" i="189" s="1"/>
  <c r="O71" s="1"/>
  <c r="G17" i="66"/>
  <c r="H71" i="189" s="1"/>
  <c r="S71" s="1"/>
  <c r="K17" i="66"/>
  <c r="L71" i="189" s="1"/>
  <c r="W71" s="1"/>
  <c r="J17" i="66"/>
  <c r="K71" i="189" s="1"/>
  <c r="V71" s="1"/>
  <c r="F17" i="66"/>
  <c r="G71" i="189" s="1"/>
  <c r="R71" s="1"/>
  <c r="K18" i="66"/>
  <c r="L72" i="189" s="1"/>
  <c r="W72" s="1"/>
  <c r="I18" i="66"/>
  <c r="J72" i="189" s="1"/>
  <c r="U72" s="1"/>
  <c r="E18" i="66"/>
  <c r="F72" i="189" s="1"/>
  <c r="Q72" s="1"/>
  <c r="J18" i="66"/>
  <c r="K72" i="189" s="1"/>
  <c r="V72" s="1"/>
  <c r="F18" i="66"/>
  <c r="G72" i="189" s="1"/>
  <c r="R72" s="1"/>
  <c r="L19" i="66"/>
  <c r="M73" i="189" s="1"/>
  <c r="X73" s="1"/>
  <c r="H19" i="66"/>
  <c r="I73" i="189" s="1"/>
  <c r="T73" s="1"/>
  <c r="D19" i="66"/>
  <c r="E73" i="189" s="1"/>
  <c r="P73" s="1"/>
  <c r="I19" i="66"/>
  <c r="J73" i="189" s="1"/>
  <c r="U73" s="1"/>
  <c r="E19" i="66"/>
  <c r="F73" i="189" s="1"/>
  <c r="Q73" s="1"/>
  <c r="E20" i="66"/>
  <c r="F74" i="189" s="1"/>
  <c r="Q74" s="1"/>
  <c r="C20" i="66"/>
  <c r="D74" i="189" s="1"/>
  <c r="O74" s="1"/>
  <c r="K19" i="66"/>
  <c r="L73" i="189" s="1"/>
  <c r="W73" s="1"/>
  <c r="J20" i="66"/>
  <c r="K74" i="189" s="1"/>
  <c r="V74" s="1"/>
  <c r="F20" i="66"/>
  <c r="G74" i="189" s="1"/>
  <c r="R74" s="1"/>
  <c r="L21" i="66"/>
  <c r="M75" i="189" s="1"/>
  <c r="X75" s="1"/>
  <c r="H21" i="66"/>
  <c r="I75" i="189" s="1"/>
  <c r="T75" s="1"/>
  <c r="D21" i="66"/>
  <c r="E75" i="189" s="1"/>
  <c r="P75" s="1"/>
  <c r="I21" i="66"/>
  <c r="J75" i="189" s="1"/>
  <c r="U75" s="1"/>
  <c r="E21" i="66"/>
  <c r="F75" i="189" s="1"/>
  <c r="Q75" s="1"/>
  <c r="C22" i="66"/>
  <c r="D76" i="189" s="1"/>
  <c r="O76" s="1"/>
  <c r="G22" i="66"/>
  <c r="H76" i="189" s="1"/>
  <c r="S76" s="1"/>
  <c r="K21" i="66"/>
  <c r="L75" i="189" s="1"/>
  <c r="W75" s="1"/>
  <c r="J22" i="66"/>
  <c r="K76" i="189" s="1"/>
  <c r="V76" s="1"/>
  <c r="F22" i="66"/>
  <c r="G76" i="189" s="1"/>
  <c r="R76" s="1"/>
  <c r="L23" i="66"/>
  <c r="M77" i="189" s="1"/>
  <c r="X77" s="1"/>
  <c r="H23" i="66"/>
  <c r="I77" i="189" s="1"/>
  <c r="T77" s="1"/>
  <c r="D23" i="66"/>
  <c r="E77" i="189" s="1"/>
  <c r="P77" s="1"/>
  <c r="I23" i="66"/>
  <c r="J77" i="189" s="1"/>
  <c r="U77" s="1"/>
  <c r="E23" i="66"/>
  <c r="F77" i="189" s="1"/>
  <c r="Q77" s="1"/>
  <c r="J24" i="66"/>
  <c r="K78" i="189" s="1"/>
  <c r="V78" s="1"/>
  <c r="F24" i="66"/>
  <c r="G78" i="189" s="1"/>
  <c r="R78" s="1"/>
  <c r="G24" i="66"/>
  <c r="H78" i="189" s="1"/>
  <c r="S78" s="1"/>
  <c r="L25" i="66"/>
  <c r="M79" i="189" s="1"/>
  <c r="X79" s="1"/>
  <c r="H25" i="66"/>
  <c r="I79" i="189" s="1"/>
  <c r="T79" s="1"/>
  <c r="D25" i="66"/>
  <c r="E79" i="189" s="1"/>
  <c r="P79" s="1"/>
  <c r="I25" i="66"/>
  <c r="J79" i="189" s="1"/>
  <c r="U79" s="1"/>
  <c r="E25" i="66"/>
  <c r="F79" i="189" s="1"/>
  <c r="Q79" s="1"/>
  <c r="K26" i="66"/>
  <c r="L80" i="189" s="1"/>
  <c r="W80" s="1"/>
  <c r="I26" i="66"/>
  <c r="J80" i="189" s="1"/>
  <c r="U80" s="1"/>
  <c r="J26" i="66"/>
  <c r="K80" i="189" s="1"/>
  <c r="V80" s="1"/>
  <c r="F26" i="66"/>
  <c r="G80" i="189" s="1"/>
  <c r="R80" s="1"/>
  <c r="G26" i="66"/>
  <c r="H80" i="189" s="1"/>
  <c r="S80" s="1"/>
  <c r="K24" i="66"/>
  <c r="L78" i="189" s="1"/>
  <c r="W78" s="1"/>
  <c r="I24" i="66"/>
  <c r="J78" i="189" s="1"/>
  <c r="U78" s="1"/>
  <c r="F43" i="14"/>
  <c r="H43"/>
  <c r="D43"/>
  <c r="E43"/>
  <c r="K43"/>
  <c r="G43"/>
  <c r="I43"/>
  <c r="J43"/>
  <c r="B22" i="3"/>
  <c r="B21" i="13"/>
  <c r="B21" i="12"/>
  <c r="B21" i="11"/>
  <c r="B21" i="10"/>
  <c r="B20" i="9"/>
  <c r="B22" i="8"/>
  <c r="B21"/>
  <c r="B20"/>
  <c r="B19"/>
  <c r="B18"/>
  <c r="B17"/>
  <c r="B16"/>
  <c r="B21" i="6"/>
  <c r="B20"/>
  <c r="B19"/>
  <c r="B18"/>
  <c r="B17"/>
  <c r="B16"/>
  <c r="B16" i="5"/>
  <c r="B17"/>
  <c r="B18"/>
  <c r="B19"/>
  <c r="B20"/>
  <c r="B15"/>
  <c r="B17" i="4"/>
  <c r="B18"/>
  <c r="B19"/>
  <c r="B20"/>
  <c r="B21"/>
  <c r="B22"/>
  <c r="B16"/>
  <c r="D67" i="1" l="1"/>
  <c r="K2" i="189"/>
  <c r="V2" s="1"/>
  <c r="O25"/>
  <c r="O14"/>
  <c r="O27"/>
  <c r="O16"/>
  <c r="O28"/>
  <c r="O17"/>
  <c r="O29"/>
  <c r="O18"/>
  <c r="O31"/>
  <c r="O20"/>
  <c r="O32"/>
  <c r="O21"/>
  <c r="O30"/>
  <c r="O19"/>
  <c r="O26"/>
  <c r="O15"/>
  <c r="O41" i="60"/>
  <c r="O41" i="189"/>
  <c r="O46" i="60"/>
  <c r="O46" i="189"/>
  <c r="O9"/>
  <c r="W32"/>
  <c r="W21"/>
  <c r="Q32"/>
  <c r="Q21"/>
  <c r="U32"/>
  <c r="U21"/>
  <c r="P32"/>
  <c r="P21"/>
  <c r="T32"/>
  <c r="T21"/>
  <c r="X32"/>
  <c r="X21"/>
  <c r="Q30"/>
  <c r="Q19"/>
  <c r="U30"/>
  <c r="U19"/>
  <c r="W30"/>
  <c r="W19"/>
  <c r="P30"/>
  <c r="P19"/>
  <c r="T30"/>
  <c r="T19"/>
  <c r="X30"/>
  <c r="X19"/>
  <c r="Q26"/>
  <c r="Q15"/>
  <c r="U26"/>
  <c r="U15"/>
  <c r="P26"/>
  <c r="P15"/>
  <c r="T26"/>
  <c r="T15"/>
  <c r="X26"/>
  <c r="X15"/>
  <c r="W9"/>
  <c r="V9"/>
  <c r="S9"/>
  <c r="Q9"/>
  <c r="W143"/>
  <c r="P143"/>
  <c r="R143"/>
  <c r="T143"/>
  <c r="E16" i="17"/>
  <c r="F102" i="189"/>
  <c r="I16" i="17"/>
  <c r="J102" i="189"/>
  <c r="F19" i="17"/>
  <c r="G102" i="189"/>
  <c r="C17" i="17"/>
  <c r="D102" i="189"/>
  <c r="S32"/>
  <c r="S21"/>
  <c r="R32"/>
  <c r="R21"/>
  <c r="V32"/>
  <c r="V21"/>
  <c r="S30"/>
  <c r="S19"/>
  <c r="R30"/>
  <c r="R19"/>
  <c r="V30"/>
  <c r="V19"/>
  <c r="W26"/>
  <c r="W15"/>
  <c r="S26"/>
  <c r="S15"/>
  <c r="R26"/>
  <c r="R15"/>
  <c r="V26"/>
  <c r="V15"/>
  <c r="R9"/>
  <c r="U9"/>
  <c r="X9"/>
  <c r="T9"/>
  <c r="P9"/>
  <c r="V143"/>
  <c r="Q143"/>
  <c r="S143"/>
  <c r="U143"/>
  <c r="X143"/>
  <c r="O38" i="119"/>
  <c r="C38" s="1"/>
  <c r="D301" i="189" s="1"/>
  <c r="O301" s="1"/>
  <c r="R41" i="33"/>
  <c r="F41" s="1"/>
  <c r="G176" i="189" s="1"/>
  <c r="R176" s="1"/>
  <c r="F41" i="60"/>
  <c r="Q41" i="33"/>
  <c r="E41" s="1"/>
  <c r="F176" i="189" s="1"/>
  <c r="Q176" s="1"/>
  <c r="E41" i="60"/>
  <c r="T41" i="33"/>
  <c r="H41" s="1"/>
  <c r="I176" i="189" s="1"/>
  <c r="T176" s="1"/>
  <c r="H41" i="60"/>
  <c r="W41" i="33"/>
  <c r="K41" s="1"/>
  <c r="L176" i="189" s="1"/>
  <c r="W176" s="1"/>
  <c r="K41" i="60"/>
  <c r="O41" i="33"/>
  <c r="C41" s="1"/>
  <c r="D176" i="189" s="1"/>
  <c r="O176" s="1"/>
  <c r="C41" i="60"/>
  <c r="V41" i="33"/>
  <c r="J41" s="1"/>
  <c r="K176" i="189" s="1"/>
  <c r="V176" s="1"/>
  <c r="J41" i="60"/>
  <c r="U41" i="33"/>
  <c r="I41" s="1"/>
  <c r="J176" i="189" s="1"/>
  <c r="U176" s="1"/>
  <c r="I41" i="60"/>
  <c r="X41" i="33"/>
  <c r="L41" s="1"/>
  <c r="M176" i="189" s="1"/>
  <c r="X176" s="1"/>
  <c r="L41" i="60"/>
  <c r="P41" i="33"/>
  <c r="D41" s="1"/>
  <c r="E176" i="189" s="1"/>
  <c r="P176" s="1"/>
  <c r="D41" i="60"/>
  <c r="S41" i="33"/>
  <c r="G41" s="1"/>
  <c r="H176" i="189" s="1"/>
  <c r="S176" s="1"/>
  <c r="G41" i="60"/>
  <c r="O46" i="33"/>
  <c r="C46" s="1"/>
  <c r="D181" i="189" s="1"/>
  <c r="O181" s="1"/>
  <c r="C46" i="60"/>
  <c r="S46" i="33"/>
  <c r="G46" s="1"/>
  <c r="H181" i="189" s="1"/>
  <c r="S181" s="1"/>
  <c r="G46" i="60"/>
  <c r="R46" i="33"/>
  <c r="F46" s="1"/>
  <c r="G181" i="189" s="1"/>
  <c r="R181" s="1"/>
  <c r="F46" i="60"/>
  <c r="V46" i="33"/>
  <c r="J46" s="1"/>
  <c r="K181" i="189" s="1"/>
  <c r="V181" s="1"/>
  <c r="J46" i="60"/>
  <c r="S38" i="33"/>
  <c r="G38" s="1"/>
  <c r="H173" i="189" s="1"/>
  <c r="S173" s="1"/>
  <c r="G38" i="60"/>
  <c r="P38" i="33"/>
  <c r="D38" s="1"/>
  <c r="E173" i="189" s="1"/>
  <c r="P173" s="1"/>
  <c r="D38" i="60"/>
  <c r="X38" i="33"/>
  <c r="L38" s="1"/>
  <c r="M173" i="189" s="1"/>
  <c r="X173" s="1"/>
  <c r="L38" i="60"/>
  <c r="R38" i="33"/>
  <c r="F38" s="1"/>
  <c r="G173" i="189" s="1"/>
  <c r="R173" s="1"/>
  <c r="F38" i="60"/>
  <c r="V38" i="33"/>
  <c r="J38" s="1"/>
  <c r="K173" i="189" s="1"/>
  <c r="V173" s="1"/>
  <c r="J38" i="60"/>
  <c r="U46" i="33"/>
  <c r="I46" s="1"/>
  <c r="J181" i="189" s="1"/>
  <c r="U181" s="1"/>
  <c r="I46" i="60"/>
  <c r="W46" i="33"/>
  <c r="K46" s="1"/>
  <c r="L181" i="189" s="1"/>
  <c r="W181" s="1"/>
  <c r="K46" i="60"/>
  <c r="Q46" i="33"/>
  <c r="E46" s="1"/>
  <c r="F181" i="189" s="1"/>
  <c r="Q181" s="1"/>
  <c r="E46" i="60"/>
  <c r="P46" i="33"/>
  <c r="D46" s="1"/>
  <c r="E181" i="189" s="1"/>
  <c r="P181" s="1"/>
  <c r="D46" i="60"/>
  <c r="T46" i="33"/>
  <c r="H46" s="1"/>
  <c r="I181" i="189" s="1"/>
  <c r="T181" s="1"/>
  <c r="H46" i="60"/>
  <c r="X46" i="33"/>
  <c r="L46" s="1"/>
  <c r="M181" i="189" s="1"/>
  <c r="X181" s="1"/>
  <c r="L46" i="60"/>
  <c r="Q38" i="33"/>
  <c r="E38" s="1"/>
  <c r="F173" i="189" s="1"/>
  <c r="Q173" s="1"/>
  <c r="E38" i="60"/>
  <c r="T38" i="33"/>
  <c r="H38" s="1"/>
  <c r="I173" i="189" s="1"/>
  <c r="T173" s="1"/>
  <c r="H38" i="60"/>
  <c r="O24" i="33"/>
  <c r="C24" s="1"/>
  <c r="D159" i="189" s="1"/>
  <c r="O159" s="1"/>
  <c r="C24" i="60"/>
  <c r="W24" i="33"/>
  <c r="K24" s="1"/>
  <c r="L159" i="189" s="1"/>
  <c r="W159" s="1"/>
  <c r="K24" i="60"/>
  <c r="X34" i="120"/>
  <c r="L34" s="1"/>
  <c r="X34" i="135"/>
  <c r="L34" s="1"/>
  <c r="P34" i="120"/>
  <c r="D34" s="1"/>
  <c r="P34" i="135"/>
  <c r="D34" s="1"/>
  <c r="S34" i="120"/>
  <c r="G34" s="1"/>
  <c r="S34" i="135"/>
  <c r="G34" s="1"/>
  <c r="R41" i="120"/>
  <c r="F41" s="1"/>
  <c r="R41" i="135"/>
  <c r="F41" s="1"/>
  <c r="Q41" i="120"/>
  <c r="E41" s="1"/>
  <c r="Q41" i="135"/>
  <c r="E41" s="1"/>
  <c r="T41" i="120"/>
  <c r="H41" s="1"/>
  <c r="T41" i="135"/>
  <c r="H41" s="1"/>
  <c r="W41" i="120"/>
  <c r="K41" s="1"/>
  <c r="W41" i="135"/>
  <c r="K41" s="1"/>
  <c r="O41" i="120"/>
  <c r="C41" s="1"/>
  <c r="O41" i="135"/>
  <c r="C41" s="1"/>
  <c r="V41" i="120"/>
  <c r="J41" s="1"/>
  <c r="V41" i="135"/>
  <c r="J41" s="1"/>
  <c r="U41" i="120"/>
  <c r="I41" s="1"/>
  <c r="U41" i="135"/>
  <c r="I41" s="1"/>
  <c r="X41" i="120"/>
  <c r="L41" s="1"/>
  <c r="X41" i="135"/>
  <c r="L41" s="1"/>
  <c r="P41" i="120"/>
  <c r="D41" s="1"/>
  <c r="P41" i="135"/>
  <c r="D41" s="1"/>
  <c r="S41" i="120"/>
  <c r="G41" s="1"/>
  <c r="S41" i="135"/>
  <c r="G41" s="1"/>
  <c r="O46" i="120"/>
  <c r="C46" s="1"/>
  <c r="O46" i="135"/>
  <c r="C46" s="1"/>
  <c r="S46" i="120"/>
  <c r="G46" s="1"/>
  <c r="S46" i="135"/>
  <c r="G46" s="1"/>
  <c r="R46" i="120"/>
  <c r="F46" s="1"/>
  <c r="R46" i="135"/>
  <c r="F46" s="1"/>
  <c r="V46" i="120"/>
  <c r="J46" s="1"/>
  <c r="V46" i="135"/>
  <c r="J46" s="1"/>
  <c r="S38" i="120"/>
  <c r="G38" s="1"/>
  <c r="S38" i="135"/>
  <c r="G38" s="1"/>
  <c r="P38" i="120"/>
  <c r="D38" s="1"/>
  <c r="P38" i="135"/>
  <c r="D38" s="1"/>
  <c r="X38" i="120"/>
  <c r="L38" s="1"/>
  <c r="X38" i="135"/>
  <c r="L38" s="1"/>
  <c r="R38" i="120"/>
  <c r="F38" s="1"/>
  <c r="R38" i="135"/>
  <c r="F38" s="1"/>
  <c r="V38" i="120"/>
  <c r="J38" s="1"/>
  <c r="V38" i="135"/>
  <c r="J38" s="1"/>
  <c r="U46" i="120"/>
  <c r="I46" s="1"/>
  <c r="U46" i="135"/>
  <c r="I46" s="1"/>
  <c r="W46" i="120"/>
  <c r="K46" s="1"/>
  <c r="W46" i="135"/>
  <c r="K46" s="1"/>
  <c r="Q46" i="120"/>
  <c r="E46" s="1"/>
  <c r="Q46" i="135"/>
  <c r="E46" s="1"/>
  <c r="P46" i="120"/>
  <c r="D46" s="1"/>
  <c r="P46" i="135"/>
  <c r="D46" s="1"/>
  <c r="T46" i="120"/>
  <c r="H46" s="1"/>
  <c r="T46" i="135"/>
  <c r="H46" s="1"/>
  <c r="X46" i="120"/>
  <c r="L46" s="1"/>
  <c r="X46" i="135"/>
  <c r="L46" s="1"/>
  <c r="Q38" i="120"/>
  <c r="E38" s="1"/>
  <c r="Q38" i="135"/>
  <c r="E38" s="1"/>
  <c r="T38" i="120"/>
  <c r="H38" s="1"/>
  <c r="T38" i="135"/>
  <c r="H38" s="1"/>
  <c r="P50" i="120"/>
  <c r="D50" s="1"/>
  <c r="P50" i="135"/>
  <c r="D50" s="1"/>
  <c r="T50" i="120"/>
  <c r="H50" s="1"/>
  <c r="T50" i="135"/>
  <c r="H50" s="1"/>
  <c r="X50" i="120"/>
  <c r="L50" s="1"/>
  <c r="X50" i="135"/>
  <c r="L50" s="1"/>
  <c r="S50" i="120"/>
  <c r="G50" s="1"/>
  <c r="S50" i="135"/>
  <c r="G50" s="1"/>
  <c r="O50" i="120"/>
  <c r="C50" s="1"/>
  <c r="O50" i="135"/>
  <c r="C50" s="1"/>
  <c r="R50" i="120"/>
  <c r="F50" s="1"/>
  <c r="R50" i="135"/>
  <c r="F50" s="1"/>
  <c r="V50" i="120"/>
  <c r="J50" s="1"/>
  <c r="V50" i="135"/>
  <c r="J50" s="1"/>
  <c r="Q50" i="120"/>
  <c r="E50" s="1"/>
  <c r="Q50" i="135"/>
  <c r="E50" s="1"/>
  <c r="U50" i="120"/>
  <c r="I50" s="1"/>
  <c r="U50" i="135"/>
  <c r="I50" s="1"/>
  <c r="W50" i="120"/>
  <c r="K50" s="1"/>
  <c r="W50" i="135"/>
  <c r="K50" s="1"/>
  <c r="O24" i="120"/>
  <c r="C24" s="1"/>
  <c r="O24" i="135"/>
  <c r="C24" s="1"/>
  <c r="W24" i="120"/>
  <c r="K24" s="1"/>
  <c r="W24" i="135"/>
  <c r="K24" s="1"/>
  <c r="H10" i="189"/>
  <c r="L10"/>
  <c r="E10"/>
  <c r="G10"/>
  <c r="J10"/>
  <c r="K10"/>
  <c r="M10"/>
  <c r="F10"/>
  <c r="I10"/>
  <c r="V41" i="119"/>
  <c r="J41" s="1"/>
  <c r="K304" i="189" s="1"/>
  <c r="V304" s="1"/>
  <c r="P34" i="119"/>
  <c r="D34" s="1"/>
  <c r="E297" i="189" s="1"/>
  <c r="P297" s="1"/>
  <c r="R41" i="119"/>
  <c r="F41" s="1"/>
  <c r="G304" i="189" s="1"/>
  <c r="R304" s="1"/>
  <c r="W41" i="119"/>
  <c r="K41" s="1"/>
  <c r="L304" i="189" s="1"/>
  <c r="W304" s="1"/>
  <c r="U41" i="119"/>
  <c r="I41" s="1"/>
  <c r="J304" i="189" s="1"/>
  <c r="U304" s="1"/>
  <c r="P41" i="119"/>
  <c r="D41" s="1"/>
  <c r="E304" i="189" s="1"/>
  <c r="P304" s="1"/>
  <c r="O46" i="119"/>
  <c r="C46" s="1"/>
  <c r="D309" i="189" s="1"/>
  <c r="O309" s="1"/>
  <c r="R46" i="119"/>
  <c r="F46" s="1"/>
  <c r="G309" i="189" s="1"/>
  <c r="R309" s="1"/>
  <c r="S38" i="119"/>
  <c r="G38" s="1"/>
  <c r="H301" i="189" s="1"/>
  <c r="S301" s="1"/>
  <c r="X38" i="119"/>
  <c r="L38" s="1"/>
  <c r="M301" i="189" s="1"/>
  <c r="X301" s="1"/>
  <c r="V38" i="119"/>
  <c r="J38" s="1"/>
  <c r="K301" i="189" s="1"/>
  <c r="V301" s="1"/>
  <c r="W46" i="119"/>
  <c r="K46" s="1"/>
  <c r="L309" i="189" s="1"/>
  <c r="W309" s="1"/>
  <c r="P46" i="119"/>
  <c r="D46" s="1"/>
  <c r="E309" i="189" s="1"/>
  <c r="P309" s="1"/>
  <c r="R14"/>
  <c r="R25"/>
  <c r="R25" i="60" s="1"/>
  <c r="Q25" i="189"/>
  <c r="Q25" i="60" s="1"/>
  <c r="Q14" i="189"/>
  <c r="T14"/>
  <c r="T25"/>
  <c r="T25" i="60" s="1"/>
  <c r="W25" i="189"/>
  <c r="W25" i="60" s="1"/>
  <c r="W14" i="189"/>
  <c r="O25" i="60"/>
  <c r="V14" i="189"/>
  <c r="V25"/>
  <c r="V25" i="60" s="1"/>
  <c r="U25" i="189"/>
  <c r="U25" i="60" s="1"/>
  <c r="U14" i="189"/>
  <c r="X14"/>
  <c r="X25"/>
  <c r="X25" i="60" s="1"/>
  <c r="P14" i="189"/>
  <c r="P25"/>
  <c r="P25" i="60" s="1"/>
  <c r="S25" i="189"/>
  <c r="S25" i="60" s="1"/>
  <c r="S14" i="189"/>
  <c r="O27" i="60"/>
  <c r="S27" i="189"/>
  <c r="S27" i="60" s="1"/>
  <c r="S16" i="189"/>
  <c r="R16"/>
  <c r="R27"/>
  <c r="R27" i="60" s="1"/>
  <c r="V16" i="189"/>
  <c r="V27"/>
  <c r="V27" i="60" s="1"/>
  <c r="S13" i="189"/>
  <c r="S24"/>
  <c r="S24" i="60" s="1"/>
  <c r="P13" i="189"/>
  <c r="P24"/>
  <c r="P24" i="60" s="1"/>
  <c r="X13" i="189"/>
  <c r="X24"/>
  <c r="X24" i="60" s="1"/>
  <c r="R13" i="189"/>
  <c r="R24"/>
  <c r="R24" i="60" s="1"/>
  <c r="V13" i="189"/>
  <c r="V24"/>
  <c r="V24" i="60" s="1"/>
  <c r="U27" i="189"/>
  <c r="U27" i="60" s="1"/>
  <c r="U16" i="189"/>
  <c r="W27"/>
  <c r="W27" i="60" s="1"/>
  <c r="W16" i="189"/>
  <c r="Q27"/>
  <c r="Q27" i="60" s="1"/>
  <c r="Q16" i="189"/>
  <c r="P16"/>
  <c r="P27"/>
  <c r="P27" i="60" s="1"/>
  <c r="T16" i="189"/>
  <c r="T27"/>
  <c r="T27" i="60" s="1"/>
  <c r="X16" i="189"/>
  <c r="X27"/>
  <c r="X27" i="60" s="1"/>
  <c r="Q13" i="189"/>
  <c r="Q24"/>
  <c r="Q24" i="60" s="1"/>
  <c r="T13" i="189"/>
  <c r="T24"/>
  <c r="T24" i="60" s="1"/>
  <c r="U13" i="189"/>
  <c r="U24"/>
  <c r="U24" i="60" s="1"/>
  <c r="W29" i="189"/>
  <c r="W29" i="60" s="1"/>
  <c r="W18" i="189"/>
  <c r="W18" i="60" s="1"/>
  <c r="Q29" i="189"/>
  <c r="Q29" i="60" s="1"/>
  <c r="Q18" i="189"/>
  <c r="Q18" i="60" s="1"/>
  <c r="U29" i="189"/>
  <c r="U29" i="60" s="1"/>
  <c r="U18" i="189"/>
  <c r="U18" i="60" s="1"/>
  <c r="P18" i="189"/>
  <c r="P18" i="60" s="1"/>
  <c r="P29" i="189"/>
  <c r="P29" i="60" s="1"/>
  <c r="T18" i="189"/>
  <c r="T18" i="60" s="1"/>
  <c r="T29" i="189"/>
  <c r="T29" i="60" s="1"/>
  <c r="X18" i="189"/>
  <c r="X18" i="60" s="1"/>
  <c r="X29" i="189"/>
  <c r="X29" i="60" s="1"/>
  <c r="P17" i="189"/>
  <c r="P17" i="60" s="1"/>
  <c r="P28" i="189"/>
  <c r="P28" i="60" s="1"/>
  <c r="T17" i="189"/>
  <c r="T17" i="60" s="1"/>
  <c r="T28" i="189"/>
  <c r="T28" i="60" s="1"/>
  <c r="X17" i="189"/>
  <c r="X17" i="60" s="1"/>
  <c r="X28" i="189"/>
  <c r="X28" i="60" s="1"/>
  <c r="S17" i="189"/>
  <c r="S17" i="60" s="1"/>
  <c r="S28" i="189"/>
  <c r="S28" i="60" s="1"/>
  <c r="O17"/>
  <c r="O28"/>
  <c r="S29" i="189"/>
  <c r="S29" i="60" s="1"/>
  <c r="S18" i="189"/>
  <c r="S18" i="60" s="1"/>
  <c r="O29"/>
  <c r="O18"/>
  <c r="R18" i="189"/>
  <c r="R18" i="60" s="1"/>
  <c r="R29" i="189"/>
  <c r="R29" i="60" s="1"/>
  <c r="V18" i="189"/>
  <c r="V18" i="60" s="1"/>
  <c r="V29" i="189"/>
  <c r="V29" i="60" s="1"/>
  <c r="R17" i="189"/>
  <c r="R17" i="60" s="1"/>
  <c r="R28" i="189"/>
  <c r="R28" i="60" s="1"/>
  <c r="V17" i="189"/>
  <c r="V17" i="60" s="1"/>
  <c r="V28" i="189"/>
  <c r="V28" i="60" s="1"/>
  <c r="Q17" i="189"/>
  <c r="Q17" i="60" s="1"/>
  <c r="Q28" i="189"/>
  <c r="Q28" i="60" s="1"/>
  <c r="U17" i="189"/>
  <c r="U17" i="60" s="1"/>
  <c r="U28" i="189"/>
  <c r="U28" i="60" s="1"/>
  <c r="W17" i="189"/>
  <c r="W17" i="60" s="1"/>
  <c r="W28" i="189"/>
  <c r="W28" i="60" s="1"/>
  <c r="S31" i="189"/>
  <c r="S31" i="60" s="1"/>
  <c r="S20" i="189"/>
  <c r="S20" i="60" s="1"/>
  <c r="O31"/>
  <c r="O20"/>
  <c r="R20" i="189"/>
  <c r="R20" i="60" s="1"/>
  <c r="R31" i="189"/>
  <c r="R31" i="60" s="1"/>
  <c r="V20" i="189"/>
  <c r="V20" i="60" s="1"/>
  <c r="V31" i="189"/>
  <c r="V31" i="60" s="1"/>
  <c r="W31" i="189"/>
  <c r="W31" i="60" s="1"/>
  <c r="W20" i="189"/>
  <c r="W20" i="60" s="1"/>
  <c r="Q31" i="189"/>
  <c r="Q31" i="60" s="1"/>
  <c r="Q20" i="189"/>
  <c r="Q20" i="60" s="1"/>
  <c r="U31" i="189"/>
  <c r="U31" i="60" s="1"/>
  <c r="U20" i="189"/>
  <c r="U20" i="60" s="1"/>
  <c r="P20" i="189"/>
  <c r="P20" i="60" s="1"/>
  <c r="P31" i="189"/>
  <c r="P31" i="60" s="1"/>
  <c r="T20" i="189"/>
  <c r="T20" i="60" s="1"/>
  <c r="T31" i="189"/>
  <c r="T31" i="60" s="1"/>
  <c r="X20" i="189"/>
  <c r="X20" i="60" s="1"/>
  <c r="X31" i="189"/>
  <c r="X31" i="60" s="1"/>
  <c r="U38" i="189"/>
  <c r="U38" i="60" s="1"/>
  <c r="D24" i="3"/>
  <c r="L5" i="189" s="1"/>
  <c r="W5" s="1"/>
  <c r="K21" i="17"/>
  <c r="K20"/>
  <c r="D20" i="3"/>
  <c r="H5" i="189" s="1"/>
  <c r="S5" s="1"/>
  <c r="G21" i="17"/>
  <c r="G20"/>
  <c r="D17" i="3"/>
  <c r="E5" i="189" s="1"/>
  <c r="P5" s="1"/>
  <c r="D21" i="17"/>
  <c r="D20"/>
  <c r="D21" i="3"/>
  <c r="I5" i="189" s="1"/>
  <c r="T5" s="1"/>
  <c r="H20" i="17"/>
  <c r="H21"/>
  <c r="D25" i="3"/>
  <c r="M5" i="189" s="1"/>
  <c r="X5" s="1"/>
  <c r="L21" i="17"/>
  <c r="L20"/>
  <c r="F16"/>
  <c r="F18"/>
  <c r="E18"/>
  <c r="I18"/>
  <c r="F17"/>
  <c r="K17"/>
  <c r="G17"/>
  <c r="H18"/>
  <c r="L16"/>
  <c r="D16"/>
  <c r="L18"/>
  <c r="E19"/>
  <c r="I19"/>
  <c r="D17"/>
  <c r="L17"/>
  <c r="D18"/>
  <c r="H19"/>
  <c r="D18" i="3"/>
  <c r="F5" i="189" s="1"/>
  <c r="E20" i="17"/>
  <c r="E21"/>
  <c r="D22" i="3"/>
  <c r="J5" i="189" s="1"/>
  <c r="U5" s="1"/>
  <c r="I20" i="17"/>
  <c r="I21"/>
  <c r="D16" i="3"/>
  <c r="C21" i="17"/>
  <c r="C20"/>
  <c r="D23" i="3"/>
  <c r="K5" i="189" s="1"/>
  <c r="V5" s="1"/>
  <c r="J21" i="17"/>
  <c r="J20"/>
  <c r="D19" i="3"/>
  <c r="G5" i="189" s="1"/>
  <c r="F20" i="17"/>
  <c r="F21"/>
  <c r="H16"/>
  <c r="K19"/>
  <c r="G18"/>
  <c r="C18"/>
  <c r="H17"/>
  <c r="E17"/>
  <c r="I17"/>
  <c r="D19"/>
  <c r="J18"/>
  <c r="J16"/>
  <c r="K18"/>
  <c r="G19"/>
  <c r="C19"/>
  <c r="J17"/>
  <c r="K16"/>
  <c r="G16"/>
  <c r="C16"/>
  <c r="J19"/>
  <c r="L19"/>
  <c r="G15" i="15"/>
  <c r="H16" i="119"/>
  <c r="H16" i="111"/>
  <c r="G15" i="17"/>
  <c r="G16" i="33"/>
  <c r="G16" i="21"/>
  <c r="B21" i="5"/>
  <c r="B22" i="6"/>
  <c r="J79" i="15"/>
  <c r="D57" i="14"/>
  <c r="I79" i="15"/>
  <c r="H57" i="14"/>
  <c r="F27" i="66"/>
  <c r="G81" i="189" s="1"/>
  <c r="R81" s="1"/>
  <c r="J27" i="66"/>
  <c r="K81" i="189" s="1"/>
  <c r="V81" s="1"/>
  <c r="D27" i="66"/>
  <c r="E81" i="189" s="1"/>
  <c r="P81" s="1"/>
  <c r="H27" i="66"/>
  <c r="I81" i="189" s="1"/>
  <c r="T81" s="1"/>
  <c r="L27" i="66"/>
  <c r="M81" i="189" s="1"/>
  <c r="X81" s="1"/>
  <c r="K27" i="66"/>
  <c r="L81" i="189" s="1"/>
  <c r="W81" s="1"/>
  <c r="G27" i="66"/>
  <c r="H81" i="189" s="1"/>
  <c r="S81" s="1"/>
  <c r="C27" i="66"/>
  <c r="D81" i="189" s="1"/>
  <c r="O81" s="1"/>
  <c r="E27" i="66"/>
  <c r="F81" i="189" s="1"/>
  <c r="Q81" s="1"/>
  <c r="I27" i="66"/>
  <c r="J81" i="189" s="1"/>
  <c r="U81" s="1"/>
  <c r="L79" i="17"/>
  <c r="K79"/>
  <c r="I79"/>
  <c r="J57" i="14"/>
  <c r="C79" i="15"/>
  <c r="G79" i="17"/>
  <c r="E79" i="15"/>
  <c r="K79"/>
  <c r="H79"/>
  <c r="F57" i="14"/>
  <c r="E79" i="17"/>
  <c r="L79" i="15"/>
  <c r="C79" i="17"/>
  <c r="F79" i="15"/>
  <c r="G79"/>
  <c r="D79"/>
  <c r="K57" i="14"/>
  <c r="H79" i="17"/>
  <c r="F79"/>
  <c r="J79"/>
  <c r="D79"/>
  <c r="E57" i="14"/>
  <c r="L57"/>
  <c r="I57"/>
  <c r="C57"/>
  <c r="G57"/>
  <c r="B23" i="3"/>
  <c r="B22" i="13"/>
  <c r="B22" i="12"/>
  <c r="B22" i="11"/>
  <c r="B22" i="10"/>
  <c r="B21" i="9"/>
  <c r="B27" i="4"/>
  <c r="R5" i="189" l="1"/>
  <c r="Q5"/>
  <c r="D68" i="1"/>
  <c r="M2" i="189" s="1"/>
  <c r="X2" s="1"/>
  <c r="L2"/>
  <c r="W2" s="1"/>
  <c r="T38" i="119"/>
  <c r="H38" s="1"/>
  <c r="I301" i="189" s="1"/>
  <c r="T301" s="1"/>
  <c r="Q46" i="119"/>
  <c r="E46" s="1"/>
  <c r="F309" i="189" s="1"/>
  <c r="Q309" s="1"/>
  <c r="U46" i="119"/>
  <c r="I46" s="1"/>
  <c r="J309" i="189" s="1"/>
  <c r="U309" s="1"/>
  <c r="R38" i="119"/>
  <c r="F38" s="1"/>
  <c r="G301" i="189" s="1"/>
  <c r="R301" s="1"/>
  <c r="P38" i="119"/>
  <c r="D38" s="1"/>
  <c r="E301" i="189" s="1"/>
  <c r="P301" s="1"/>
  <c r="V46" i="119"/>
  <c r="J46" s="1"/>
  <c r="K309" i="189" s="1"/>
  <c r="V309" s="1"/>
  <c r="S46" i="119"/>
  <c r="G46" s="1"/>
  <c r="H309" i="189" s="1"/>
  <c r="S309" s="1"/>
  <c r="S41" i="119"/>
  <c r="G41" s="1"/>
  <c r="H304" i="189" s="1"/>
  <c r="S304" s="1"/>
  <c r="X41" i="119"/>
  <c r="L41" s="1"/>
  <c r="M304" i="189" s="1"/>
  <c r="X304" s="1"/>
  <c r="O41" i="119"/>
  <c r="C41" s="1"/>
  <c r="D304" i="189" s="1"/>
  <c r="O304" s="1"/>
  <c r="T41" i="119"/>
  <c r="H41" s="1"/>
  <c r="I304" i="189" s="1"/>
  <c r="T304" s="1"/>
  <c r="S34" i="119"/>
  <c r="G34" s="1"/>
  <c r="H297" i="189" s="1"/>
  <c r="S297" s="1"/>
  <c r="X34" i="119"/>
  <c r="L34" s="1"/>
  <c r="M297" i="189" s="1"/>
  <c r="X297" s="1"/>
  <c r="Q41" i="119"/>
  <c r="E41" s="1"/>
  <c r="F304" i="189" s="1"/>
  <c r="Q304" s="1"/>
  <c r="O8"/>
  <c r="D16" i="8"/>
  <c r="D5" i="189"/>
  <c r="O5" s="1"/>
  <c r="T8"/>
  <c r="Q8"/>
  <c r="X8"/>
  <c r="V8"/>
  <c r="U8"/>
  <c r="R8"/>
  <c r="P8"/>
  <c r="W8"/>
  <c r="S8"/>
  <c r="X46" i="119"/>
  <c r="L46" s="1"/>
  <c r="M309" i="189" s="1"/>
  <c r="X309" s="1"/>
  <c r="X50" i="119"/>
  <c r="L50" s="1"/>
  <c r="M313" i="189" s="1"/>
  <c r="X313" s="1"/>
  <c r="Q38" i="119"/>
  <c r="E38" s="1"/>
  <c r="F301" i="189" s="1"/>
  <c r="Q301" s="1"/>
  <c r="T46" i="119"/>
  <c r="H46" s="1"/>
  <c r="I309" i="189" s="1"/>
  <c r="T309" s="1"/>
  <c r="P50" i="119"/>
  <c r="D50" s="1"/>
  <c r="E313" i="189" s="1"/>
  <c r="P313" s="1"/>
  <c r="V50" i="119"/>
  <c r="J50" s="1"/>
  <c r="K313" i="189" s="1"/>
  <c r="V313" s="1"/>
  <c r="T50" i="119"/>
  <c r="H50" s="1"/>
  <c r="I313" i="189" s="1"/>
  <c r="T313" s="1"/>
  <c r="O24" i="119"/>
  <c r="C24" s="1"/>
  <c r="D287" i="189" s="1"/>
  <c r="O287" s="1"/>
  <c r="O50" i="119"/>
  <c r="C50" s="1"/>
  <c r="D313" i="189" s="1"/>
  <c r="O313" s="1"/>
  <c r="U50" i="119"/>
  <c r="I50" s="1"/>
  <c r="J313" i="189" s="1"/>
  <c r="U313" s="1"/>
  <c r="R50" i="119"/>
  <c r="F50" s="1"/>
  <c r="G313" i="189" s="1"/>
  <c r="R313" s="1"/>
  <c r="S50" i="119"/>
  <c r="G50" s="1"/>
  <c r="H313" i="189" s="1"/>
  <c r="S313" s="1"/>
  <c r="W24" i="119"/>
  <c r="K24" s="1"/>
  <c r="L287" i="189" s="1"/>
  <c r="W287" s="1"/>
  <c r="W50" i="119"/>
  <c r="K50" s="1"/>
  <c r="L313" i="189" s="1"/>
  <c r="W313" s="1"/>
  <c r="Q50" i="119"/>
  <c r="E50" s="1"/>
  <c r="F313" i="189" s="1"/>
  <c r="Q313" s="1"/>
  <c r="T20" i="33"/>
  <c r="H20" s="1"/>
  <c r="I155" i="189" s="1"/>
  <c r="T155" s="1"/>
  <c r="H20" i="60"/>
  <c r="I31"/>
  <c r="U31" i="33"/>
  <c r="I31" s="1"/>
  <c r="J166" i="189" s="1"/>
  <c r="U166" s="1"/>
  <c r="K31" i="60"/>
  <c r="W31" i="33"/>
  <c r="K31" s="1"/>
  <c r="L166" i="189" s="1"/>
  <c r="W166" s="1"/>
  <c r="R20" i="33"/>
  <c r="F20" s="1"/>
  <c r="G155" i="189" s="1"/>
  <c r="R155" s="1"/>
  <c r="F20" i="60"/>
  <c r="G31"/>
  <c r="S31" i="33"/>
  <c r="G31" s="1"/>
  <c r="H166" i="189" s="1"/>
  <c r="S166" s="1"/>
  <c r="U17" i="33"/>
  <c r="I17" s="1"/>
  <c r="J152" i="189" s="1"/>
  <c r="U152" s="1"/>
  <c r="I17" i="60"/>
  <c r="V17" i="33"/>
  <c r="J17" s="1"/>
  <c r="K152" i="189" s="1"/>
  <c r="V152" s="1"/>
  <c r="J17" i="60"/>
  <c r="V18" i="33"/>
  <c r="J18" s="1"/>
  <c r="K153" i="189" s="1"/>
  <c r="V153" s="1"/>
  <c r="J18" i="60"/>
  <c r="R18" i="33"/>
  <c r="F18" s="1"/>
  <c r="G153" i="189" s="1"/>
  <c r="R153" s="1"/>
  <c r="F18" i="60"/>
  <c r="S29" i="33"/>
  <c r="G29" s="1"/>
  <c r="H164" i="189" s="1"/>
  <c r="S164" s="1"/>
  <c r="G29" i="60"/>
  <c r="S17" i="33"/>
  <c r="G17" s="1"/>
  <c r="H152" i="189" s="1"/>
  <c r="S152" s="1"/>
  <c r="G17" i="60"/>
  <c r="P17" i="33"/>
  <c r="D17" s="1"/>
  <c r="E152" i="189" s="1"/>
  <c r="P152" s="1"/>
  <c r="D17" i="60"/>
  <c r="T18" i="33"/>
  <c r="H18" s="1"/>
  <c r="I153" i="189" s="1"/>
  <c r="T153" s="1"/>
  <c r="H18" i="60"/>
  <c r="U29" i="33"/>
  <c r="I29" s="1"/>
  <c r="J164" i="189" s="1"/>
  <c r="U164" s="1"/>
  <c r="I29" i="60"/>
  <c r="W29" i="33"/>
  <c r="K29" s="1"/>
  <c r="L164" i="189" s="1"/>
  <c r="W164" s="1"/>
  <c r="K29" i="60"/>
  <c r="W27" i="33"/>
  <c r="K27" s="1"/>
  <c r="L162" i="189" s="1"/>
  <c r="W162" s="1"/>
  <c r="K27" i="60"/>
  <c r="S27" i="33"/>
  <c r="G27" s="1"/>
  <c r="H162" i="189" s="1"/>
  <c r="S162" s="1"/>
  <c r="G27" i="60"/>
  <c r="S25" i="33"/>
  <c r="G25" s="1"/>
  <c r="H160" i="189" s="1"/>
  <c r="S160" s="1"/>
  <c r="G25" i="60"/>
  <c r="U25" i="33"/>
  <c r="I25" s="1"/>
  <c r="J160" i="189" s="1"/>
  <c r="U160" s="1"/>
  <c r="I25" i="60"/>
  <c r="W25" i="33"/>
  <c r="K25" s="1"/>
  <c r="L160" i="189" s="1"/>
  <c r="W160" s="1"/>
  <c r="K25" i="60"/>
  <c r="Q25" i="33"/>
  <c r="E25" s="1"/>
  <c r="F160" i="189" s="1"/>
  <c r="Q160" s="1"/>
  <c r="E25" i="60"/>
  <c r="X20" i="33"/>
  <c r="L20" s="1"/>
  <c r="M155" i="189" s="1"/>
  <c r="X155" s="1"/>
  <c r="L20" i="60"/>
  <c r="P20" i="33"/>
  <c r="D20" s="1"/>
  <c r="E155" i="189" s="1"/>
  <c r="P155" s="1"/>
  <c r="D20" i="60"/>
  <c r="E31"/>
  <c r="Q31" i="33"/>
  <c r="E31" s="1"/>
  <c r="F166" i="189" s="1"/>
  <c r="Q166" s="1"/>
  <c r="V20" i="33"/>
  <c r="J20" s="1"/>
  <c r="K155" i="189" s="1"/>
  <c r="V155" s="1"/>
  <c r="J20" i="60"/>
  <c r="C31"/>
  <c r="O31" i="33"/>
  <c r="C31" s="1"/>
  <c r="D166" i="189" s="1"/>
  <c r="O166" s="1"/>
  <c r="W17" i="33"/>
  <c r="K17" s="1"/>
  <c r="L152" i="189" s="1"/>
  <c r="W152" s="1"/>
  <c r="K17" i="60"/>
  <c r="Q17" i="33"/>
  <c r="E17" s="1"/>
  <c r="F152" i="189" s="1"/>
  <c r="Q152" s="1"/>
  <c r="E17" i="60"/>
  <c r="R17" i="33"/>
  <c r="F17" s="1"/>
  <c r="G152" i="189" s="1"/>
  <c r="R152" s="1"/>
  <c r="F17" i="60"/>
  <c r="O29" i="33"/>
  <c r="C29" s="1"/>
  <c r="D164" i="189" s="1"/>
  <c r="O164" s="1"/>
  <c r="C29" i="60"/>
  <c r="O17" i="33"/>
  <c r="C17" s="1"/>
  <c r="D152" i="189" s="1"/>
  <c r="O152" s="1"/>
  <c r="C17" i="60"/>
  <c r="X17" i="33"/>
  <c r="L17" s="1"/>
  <c r="M152" i="189" s="1"/>
  <c r="X152" s="1"/>
  <c r="L17" i="60"/>
  <c r="T17" i="33"/>
  <c r="H17" s="1"/>
  <c r="I152" i="189" s="1"/>
  <c r="T152" s="1"/>
  <c r="H17" i="60"/>
  <c r="X18" i="33"/>
  <c r="L18" s="1"/>
  <c r="M153" i="189" s="1"/>
  <c r="X153" s="1"/>
  <c r="L18" i="60"/>
  <c r="P18" i="33"/>
  <c r="D18" s="1"/>
  <c r="E153" i="189" s="1"/>
  <c r="P153" s="1"/>
  <c r="D18" i="60"/>
  <c r="Q29" i="33"/>
  <c r="E29" s="1"/>
  <c r="F164" i="189" s="1"/>
  <c r="Q164" s="1"/>
  <c r="E29" i="60"/>
  <c r="Q27" i="33"/>
  <c r="E27" s="1"/>
  <c r="F162" i="189" s="1"/>
  <c r="Q162" s="1"/>
  <c r="E27" i="60"/>
  <c r="U27" i="33"/>
  <c r="I27" s="1"/>
  <c r="J162" i="189" s="1"/>
  <c r="U162" s="1"/>
  <c r="I27" i="60"/>
  <c r="O27" i="33"/>
  <c r="C27" s="1"/>
  <c r="D162" i="189" s="1"/>
  <c r="O162" s="1"/>
  <c r="C27" i="60"/>
  <c r="O25" i="33"/>
  <c r="C25" s="1"/>
  <c r="D160" i="189" s="1"/>
  <c r="O160" s="1"/>
  <c r="C25" i="60"/>
  <c r="U38" i="33"/>
  <c r="I38" s="1"/>
  <c r="J173" i="189" s="1"/>
  <c r="U173" s="1"/>
  <c r="I38" i="60"/>
  <c r="X31" i="33"/>
  <c r="L31" s="1"/>
  <c r="M166" i="189" s="1"/>
  <c r="X166" s="1"/>
  <c r="L31" i="60"/>
  <c r="T31" i="33"/>
  <c r="H31" s="1"/>
  <c r="I166" i="189" s="1"/>
  <c r="T166" s="1"/>
  <c r="H31" i="60"/>
  <c r="P31" i="33"/>
  <c r="D31" s="1"/>
  <c r="E166" i="189" s="1"/>
  <c r="P166" s="1"/>
  <c r="D31" i="60"/>
  <c r="U20" i="33"/>
  <c r="I20" s="1"/>
  <c r="J155" i="189" s="1"/>
  <c r="U155" s="1"/>
  <c r="I20" i="60"/>
  <c r="Q20" i="33"/>
  <c r="E20" s="1"/>
  <c r="F155" i="189" s="1"/>
  <c r="Q155" s="1"/>
  <c r="E20" i="60"/>
  <c r="W20" i="33"/>
  <c r="K20" s="1"/>
  <c r="L155" i="189" s="1"/>
  <c r="W155" s="1"/>
  <c r="K20" i="60"/>
  <c r="V31" i="33"/>
  <c r="J31" s="1"/>
  <c r="K166" i="189" s="1"/>
  <c r="V166" s="1"/>
  <c r="J31" i="60"/>
  <c r="R31" i="33"/>
  <c r="F31" s="1"/>
  <c r="G166" i="189" s="1"/>
  <c r="R166" s="1"/>
  <c r="F31" i="60"/>
  <c r="O20" i="33"/>
  <c r="C20" s="1"/>
  <c r="D155" i="189" s="1"/>
  <c r="O155" s="1"/>
  <c r="C20" i="60"/>
  <c r="S20" i="33"/>
  <c r="G20" s="1"/>
  <c r="H155" i="189" s="1"/>
  <c r="S155" s="1"/>
  <c r="G20" i="60"/>
  <c r="W28" i="33"/>
  <c r="K28" s="1"/>
  <c r="L163" i="189" s="1"/>
  <c r="W163" s="1"/>
  <c r="K28" i="60"/>
  <c r="U28" i="33"/>
  <c r="I28" s="1"/>
  <c r="J163" i="189" s="1"/>
  <c r="U163" s="1"/>
  <c r="I28" i="60"/>
  <c r="Q28" i="33"/>
  <c r="E28" s="1"/>
  <c r="F163" i="189" s="1"/>
  <c r="Q163" s="1"/>
  <c r="E28" i="60"/>
  <c r="V28" i="33"/>
  <c r="J28" s="1"/>
  <c r="K163" i="189" s="1"/>
  <c r="V163" s="1"/>
  <c r="J28" i="60"/>
  <c r="R28" i="33"/>
  <c r="F28" s="1"/>
  <c r="G163" i="189" s="1"/>
  <c r="R163" s="1"/>
  <c r="F28" i="60"/>
  <c r="V29" i="33"/>
  <c r="J29" s="1"/>
  <c r="K164" i="189" s="1"/>
  <c r="V164" s="1"/>
  <c r="J29" i="60"/>
  <c r="R29" i="33"/>
  <c r="F29" s="1"/>
  <c r="G164" i="189" s="1"/>
  <c r="R164" s="1"/>
  <c r="F29" i="60"/>
  <c r="O18" i="33"/>
  <c r="C18" s="1"/>
  <c r="D153" i="189" s="1"/>
  <c r="O153" s="1"/>
  <c r="C18" i="60"/>
  <c r="S18" i="33"/>
  <c r="G18" s="1"/>
  <c r="H153" i="189" s="1"/>
  <c r="S153" s="1"/>
  <c r="G18" i="60"/>
  <c r="O28" i="33"/>
  <c r="C28" s="1"/>
  <c r="D163" i="189" s="1"/>
  <c r="O163" s="1"/>
  <c r="C28" i="60"/>
  <c r="S28" i="33"/>
  <c r="G28" s="1"/>
  <c r="H163" i="189" s="1"/>
  <c r="S163" s="1"/>
  <c r="G28" i="60"/>
  <c r="X28" i="33"/>
  <c r="L28" s="1"/>
  <c r="M163" i="189" s="1"/>
  <c r="X163" s="1"/>
  <c r="L28" i="60"/>
  <c r="T28" i="33"/>
  <c r="H28" s="1"/>
  <c r="I163" i="189" s="1"/>
  <c r="T163" s="1"/>
  <c r="H28" i="60"/>
  <c r="P28" i="33"/>
  <c r="D28" s="1"/>
  <c r="E163" i="189" s="1"/>
  <c r="P163" s="1"/>
  <c r="D28" i="60"/>
  <c r="X29" i="33"/>
  <c r="L29" s="1"/>
  <c r="M164" i="189" s="1"/>
  <c r="X164" s="1"/>
  <c r="L29" i="60"/>
  <c r="T29" i="33"/>
  <c r="H29" s="1"/>
  <c r="I164" i="189" s="1"/>
  <c r="T164" s="1"/>
  <c r="H29" i="60"/>
  <c r="P29" i="33"/>
  <c r="D29" s="1"/>
  <c r="E164" i="189" s="1"/>
  <c r="P164" s="1"/>
  <c r="D29" i="60"/>
  <c r="U18" i="33"/>
  <c r="I18" s="1"/>
  <c r="J153" i="189" s="1"/>
  <c r="U153" s="1"/>
  <c r="I18" i="60"/>
  <c r="Q18" i="33"/>
  <c r="E18" s="1"/>
  <c r="F153" i="189" s="1"/>
  <c r="Q153" s="1"/>
  <c r="E18" i="60"/>
  <c r="W18" i="33"/>
  <c r="K18" s="1"/>
  <c r="L153" i="189" s="1"/>
  <c r="W153" s="1"/>
  <c r="K18" i="60"/>
  <c r="U24" i="33"/>
  <c r="I24" s="1"/>
  <c r="J159" i="189" s="1"/>
  <c r="U159" s="1"/>
  <c r="I24" i="60"/>
  <c r="T24" i="33"/>
  <c r="H24" s="1"/>
  <c r="I159" i="189" s="1"/>
  <c r="T159" s="1"/>
  <c r="H24" i="60"/>
  <c r="Q24" i="33"/>
  <c r="E24" s="1"/>
  <c r="F159" i="189" s="1"/>
  <c r="Q159" s="1"/>
  <c r="E24" i="60"/>
  <c r="X27" i="33"/>
  <c r="L27" s="1"/>
  <c r="M162" i="189" s="1"/>
  <c r="X162" s="1"/>
  <c r="L27" i="60"/>
  <c r="T27" i="33"/>
  <c r="H27" s="1"/>
  <c r="I162" i="189" s="1"/>
  <c r="T162" s="1"/>
  <c r="H27" i="60"/>
  <c r="P27" i="33"/>
  <c r="D27" s="1"/>
  <c r="E162" i="189" s="1"/>
  <c r="P162" s="1"/>
  <c r="D27" i="60"/>
  <c r="V24" i="33"/>
  <c r="J24" s="1"/>
  <c r="K159" i="189" s="1"/>
  <c r="V159" s="1"/>
  <c r="J24" i="60"/>
  <c r="R24" i="33"/>
  <c r="F24" s="1"/>
  <c r="G159" i="189" s="1"/>
  <c r="R159" s="1"/>
  <c r="F24" i="60"/>
  <c r="X24" i="33"/>
  <c r="L24" s="1"/>
  <c r="M159" i="189" s="1"/>
  <c r="X159" s="1"/>
  <c r="L24" i="60"/>
  <c r="P24" i="33"/>
  <c r="D24" s="1"/>
  <c r="E159" i="189" s="1"/>
  <c r="P159" s="1"/>
  <c r="D24" i="60"/>
  <c r="S24" i="33"/>
  <c r="G24" s="1"/>
  <c r="H159" i="189" s="1"/>
  <c r="S159" s="1"/>
  <c r="G24" i="60"/>
  <c r="V27" i="33"/>
  <c r="J27" s="1"/>
  <c r="K162" i="189" s="1"/>
  <c r="V162" s="1"/>
  <c r="J27" i="60"/>
  <c r="R27" i="33"/>
  <c r="F27" s="1"/>
  <c r="G162" i="189" s="1"/>
  <c r="R162" s="1"/>
  <c r="F27" i="60"/>
  <c r="P25" i="33"/>
  <c r="D25" s="1"/>
  <c r="E160" i="189" s="1"/>
  <c r="P160" s="1"/>
  <c r="D25" i="60"/>
  <c r="X25" i="33"/>
  <c r="L25" s="1"/>
  <c r="M160" i="189" s="1"/>
  <c r="X160" s="1"/>
  <c r="L25" i="60"/>
  <c r="V25" i="33"/>
  <c r="J25" s="1"/>
  <c r="K160" i="189" s="1"/>
  <c r="V160" s="1"/>
  <c r="J25" i="60"/>
  <c r="T25" i="33"/>
  <c r="H25" s="1"/>
  <c r="I160" i="189" s="1"/>
  <c r="T160" s="1"/>
  <c r="H25" i="60"/>
  <c r="R25" i="33"/>
  <c r="F25" s="1"/>
  <c r="G160" i="189" s="1"/>
  <c r="R160" s="1"/>
  <c r="F25" i="60"/>
  <c r="X36" i="120"/>
  <c r="X36" i="135"/>
  <c r="L36" s="1"/>
  <c r="V36" i="120"/>
  <c r="V36" i="135"/>
  <c r="J36" s="1"/>
  <c r="T36" i="120"/>
  <c r="T36" i="135"/>
  <c r="H36" s="1"/>
  <c r="U36" i="120"/>
  <c r="U36" i="135"/>
  <c r="I36" s="1"/>
  <c r="S36" i="120"/>
  <c r="S36" i="135"/>
  <c r="G36" s="1"/>
  <c r="W36" i="120"/>
  <c r="W36" i="135"/>
  <c r="K36" s="1"/>
  <c r="X22" i="120"/>
  <c r="X22" i="135"/>
  <c r="L22" s="1"/>
  <c r="T22" i="120"/>
  <c r="T22" i="135"/>
  <c r="H22" s="1"/>
  <c r="P22" i="120"/>
  <c r="P22" i="135"/>
  <c r="D22" s="1"/>
  <c r="Q33" i="120"/>
  <c r="E33" s="1"/>
  <c r="Q33" i="135"/>
  <c r="E33" s="1"/>
  <c r="O33" i="120"/>
  <c r="C33" s="1"/>
  <c r="O33" i="135"/>
  <c r="C33" s="1"/>
  <c r="V22" i="120"/>
  <c r="J22" s="1"/>
  <c r="V22" i="135"/>
  <c r="J22" s="1"/>
  <c r="R22" i="120"/>
  <c r="F22" s="1"/>
  <c r="R22" i="135"/>
  <c r="F22" s="1"/>
  <c r="S33" i="120"/>
  <c r="G33" s="1"/>
  <c r="S33" i="135"/>
  <c r="G33" s="1"/>
  <c r="W33" i="120"/>
  <c r="K33" s="1"/>
  <c r="W33" i="135"/>
  <c r="K33" s="1"/>
  <c r="U33" i="120"/>
  <c r="I33" s="1"/>
  <c r="U33" i="135"/>
  <c r="I33" s="1"/>
  <c r="X20" i="120"/>
  <c r="L20" s="1"/>
  <c r="X20" i="135"/>
  <c r="L20" s="1"/>
  <c r="T20" i="120"/>
  <c r="H20" s="1"/>
  <c r="T20" i="135"/>
  <c r="H20" s="1"/>
  <c r="P20" i="120"/>
  <c r="D20" s="1"/>
  <c r="P20" i="135"/>
  <c r="D20" s="1"/>
  <c r="U31" i="120"/>
  <c r="I31" s="1"/>
  <c r="U31" i="135"/>
  <c r="I31" s="1"/>
  <c r="Q31" i="120"/>
  <c r="E31" s="1"/>
  <c r="Q31" i="135"/>
  <c r="E31" s="1"/>
  <c r="W31" i="120"/>
  <c r="K31" s="1"/>
  <c r="W31" i="135"/>
  <c r="K31" s="1"/>
  <c r="V20" i="120"/>
  <c r="J20" s="1"/>
  <c r="V20" i="135"/>
  <c r="J20" s="1"/>
  <c r="R20" i="120"/>
  <c r="F20" s="1"/>
  <c r="R20" i="135"/>
  <c r="F20" s="1"/>
  <c r="O31" i="120"/>
  <c r="C31" s="1"/>
  <c r="O31" i="135"/>
  <c r="C31" s="1"/>
  <c r="S31" i="120"/>
  <c r="G31" s="1"/>
  <c r="S31" i="135"/>
  <c r="G31" s="1"/>
  <c r="W17" i="120"/>
  <c r="K17" s="1"/>
  <c r="W17" i="135"/>
  <c r="K17" s="1"/>
  <c r="U17" i="120"/>
  <c r="I17" s="1"/>
  <c r="U17" i="135"/>
  <c r="I17" s="1"/>
  <c r="Q17" i="120"/>
  <c r="E17" s="1"/>
  <c r="Q17" i="135"/>
  <c r="E17" s="1"/>
  <c r="V17" i="120"/>
  <c r="J17" s="1"/>
  <c r="V17" i="135"/>
  <c r="J17" s="1"/>
  <c r="R17" i="120"/>
  <c r="F17" s="1"/>
  <c r="R17" i="135"/>
  <c r="F17" s="1"/>
  <c r="V18" i="120"/>
  <c r="J18" s="1"/>
  <c r="V18" i="135"/>
  <c r="J18" s="1"/>
  <c r="R18" i="120"/>
  <c r="F18" s="1"/>
  <c r="R18" i="135"/>
  <c r="F18" s="1"/>
  <c r="O29" i="120"/>
  <c r="C29" s="1"/>
  <c r="O29" i="135"/>
  <c r="C29" s="1"/>
  <c r="S29" i="120"/>
  <c r="G29" s="1"/>
  <c r="S29" i="135"/>
  <c r="G29" s="1"/>
  <c r="O17" i="120"/>
  <c r="C17" s="1"/>
  <c r="O17" i="135"/>
  <c r="C17" s="1"/>
  <c r="S17" i="120"/>
  <c r="G17" s="1"/>
  <c r="S17" i="135"/>
  <c r="G17" s="1"/>
  <c r="X17" i="120"/>
  <c r="L17" s="1"/>
  <c r="X17" i="135"/>
  <c r="L17" s="1"/>
  <c r="T17" i="120"/>
  <c r="H17" s="1"/>
  <c r="T17" i="135"/>
  <c r="H17" s="1"/>
  <c r="P17" i="120"/>
  <c r="D17" s="1"/>
  <c r="P17" i="135"/>
  <c r="D17" s="1"/>
  <c r="X18" i="120"/>
  <c r="L18" s="1"/>
  <c r="X18" i="135"/>
  <c r="L18" s="1"/>
  <c r="T18" i="120"/>
  <c r="H18" s="1"/>
  <c r="T18" i="135"/>
  <c r="H18" s="1"/>
  <c r="P18" i="120"/>
  <c r="D18" s="1"/>
  <c r="P18" i="135"/>
  <c r="D18" s="1"/>
  <c r="U29" i="120"/>
  <c r="I29" s="1"/>
  <c r="U29" i="135"/>
  <c r="I29" s="1"/>
  <c r="Q29" i="120"/>
  <c r="E29" s="1"/>
  <c r="Q29" i="135"/>
  <c r="E29" s="1"/>
  <c r="W29" i="120"/>
  <c r="K29" s="1"/>
  <c r="W29" i="135"/>
  <c r="K29" s="1"/>
  <c r="Q27" i="120"/>
  <c r="E27" s="1"/>
  <c r="Q27" i="135"/>
  <c r="E27" s="1"/>
  <c r="W27" i="120"/>
  <c r="K27" s="1"/>
  <c r="W27" i="135"/>
  <c r="K27" s="1"/>
  <c r="U27" i="120"/>
  <c r="I27" s="1"/>
  <c r="U27" i="135"/>
  <c r="I27" s="1"/>
  <c r="S27" i="120"/>
  <c r="G27" s="1"/>
  <c r="S27" i="135"/>
  <c r="G27" s="1"/>
  <c r="O27" i="120"/>
  <c r="C27" s="1"/>
  <c r="O27" i="135"/>
  <c r="C27" s="1"/>
  <c r="S25" i="120"/>
  <c r="G25" s="1"/>
  <c r="S25" i="135"/>
  <c r="G25" s="1"/>
  <c r="U25" i="120"/>
  <c r="I25" s="1"/>
  <c r="U25" i="135"/>
  <c r="I25" s="1"/>
  <c r="O25" i="120"/>
  <c r="C25" s="1"/>
  <c r="O25" i="135"/>
  <c r="C25" s="1"/>
  <c r="W25" i="120"/>
  <c r="K25" s="1"/>
  <c r="W25" i="135"/>
  <c r="K25" s="1"/>
  <c r="Q25" i="120"/>
  <c r="E25" s="1"/>
  <c r="Q25" i="135"/>
  <c r="E25" s="1"/>
  <c r="O34" i="120"/>
  <c r="C34" s="1"/>
  <c r="O34" i="135"/>
  <c r="C34" s="1"/>
  <c r="R36" i="120"/>
  <c r="F36" s="1"/>
  <c r="R36" i="135"/>
  <c r="F36" s="1"/>
  <c r="O36" i="120"/>
  <c r="C36" s="1"/>
  <c r="O36" i="135"/>
  <c r="C36" s="1"/>
  <c r="U38" i="120"/>
  <c r="I38" s="1"/>
  <c r="U38" i="135"/>
  <c r="I38" s="1"/>
  <c r="P36" i="120"/>
  <c r="D36" s="1"/>
  <c r="P36" i="135"/>
  <c r="D36" s="1"/>
  <c r="Q36" i="120"/>
  <c r="E36" s="1"/>
  <c r="Q36" i="135"/>
  <c r="E36" s="1"/>
  <c r="X33" i="120"/>
  <c r="L33" s="1"/>
  <c r="X33" i="135"/>
  <c r="L33" s="1"/>
  <c r="T33" i="120"/>
  <c r="H33" s="1"/>
  <c r="T33" i="135"/>
  <c r="H33" s="1"/>
  <c r="P33" i="120"/>
  <c r="D33" s="1"/>
  <c r="P33" i="135"/>
  <c r="D33" s="1"/>
  <c r="Q22" i="120"/>
  <c r="E22" s="1"/>
  <c r="Q22" i="135"/>
  <c r="E22" s="1"/>
  <c r="O22" i="120"/>
  <c r="C22" s="1"/>
  <c r="O22" i="135"/>
  <c r="C22" s="1"/>
  <c r="V33" i="120"/>
  <c r="J33" s="1"/>
  <c r="V33" i="135"/>
  <c r="J33" s="1"/>
  <c r="R33" i="120"/>
  <c r="F33" s="1"/>
  <c r="R33" i="135"/>
  <c r="F33" s="1"/>
  <c r="S22" i="120"/>
  <c r="G22" s="1"/>
  <c r="S22" i="135"/>
  <c r="G22" s="1"/>
  <c r="W22" i="120"/>
  <c r="K22" s="1"/>
  <c r="W22" i="135"/>
  <c r="K22" s="1"/>
  <c r="U22" i="120"/>
  <c r="I22" s="1"/>
  <c r="U22" i="135"/>
  <c r="I22" s="1"/>
  <c r="X31" i="120"/>
  <c r="L31" s="1"/>
  <c r="X31" i="135"/>
  <c r="L31" s="1"/>
  <c r="T31" i="120"/>
  <c r="H31" s="1"/>
  <c r="T31" i="135"/>
  <c r="H31" s="1"/>
  <c r="P31" i="120"/>
  <c r="D31" s="1"/>
  <c r="P31" i="135"/>
  <c r="D31" s="1"/>
  <c r="U20" i="120"/>
  <c r="I20" s="1"/>
  <c r="U20" i="135"/>
  <c r="I20" s="1"/>
  <c r="Q20" i="120"/>
  <c r="E20" s="1"/>
  <c r="Q20" i="135"/>
  <c r="E20" s="1"/>
  <c r="W20" i="120"/>
  <c r="K20" s="1"/>
  <c r="W20" i="135"/>
  <c r="K20" s="1"/>
  <c r="V31" i="120"/>
  <c r="J31" s="1"/>
  <c r="V31" i="135"/>
  <c r="J31" s="1"/>
  <c r="R31" i="120"/>
  <c r="F31" s="1"/>
  <c r="R31" i="135"/>
  <c r="F31" s="1"/>
  <c r="O20" i="120"/>
  <c r="C20" s="1"/>
  <c r="O20" i="135"/>
  <c r="C20" s="1"/>
  <c r="S20" i="120"/>
  <c r="G20" s="1"/>
  <c r="S20" i="135"/>
  <c r="G20" s="1"/>
  <c r="W28" i="120"/>
  <c r="K28" s="1"/>
  <c r="W28" i="135"/>
  <c r="K28" s="1"/>
  <c r="U28" i="120"/>
  <c r="I28" s="1"/>
  <c r="U28" i="135"/>
  <c r="I28" s="1"/>
  <c r="Q28" i="120"/>
  <c r="E28" s="1"/>
  <c r="Q28" i="135"/>
  <c r="E28" s="1"/>
  <c r="V28" i="120"/>
  <c r="J28" s="1"/>
  <c r="V28" i="135"/>
  <c r="J28" s="1"/>
  <c r="R28" i="120"/>
  <c r="F28" s="1"/>
  <c r="R28" i="135"/>
  <c r="F28" s="1"/>
  <c r="V29" i="120"/>
  <c r="J29" s="1"/>
  <c r="V29" i="135"/>
  <c r="J29" s="1"/>
  <c r="R29" i="120"/>
  <c r="F29" s="1"/>
  <c r="R29" i="135"/>
  <c r="F29" s="1"/>
  <c r="O18" i="120"/>
  <c r="C18" s="1"/>
  <c r="O18" i="135"/>
  <c r="C18" s="1"/>
  <c r="S18" i="120"/>
  <c r="G18" s="1"/>
  <c r="S18" i="135"/>
  <c r="G18" s="1"/>
  <c r="O28" i="120"/>
  <c r="C28" s="1"/>
  <c r="O28" i="135"/>
  <c r="C28" s="1"/>
  <c r="S28" i="120"/>
  <c r="G28" s="1"/>
  <c r="S28" i="135"/>
  <c r="G28" s="1"/>
  <c r="X28" i="120"/>
  <c r="L28" s="1"/>
  <c r="X28" i="135"/>
  <c r="L28" s="1"/>
  <c r="T28" i="120"/>
  <c r="H28" s="1"/>
  <c r="T28" i="135"/>
  <c r="H28" s="1"/>
  <c r="P28" i="120"/>
  <c r="D28" s="1"/>
  <c r="P28" i="135"/>
  <c r="D28" s="1"/>
  <c r="X29" i="120"/>
  <c r="L29" s="1"/>
  <c r="X29" i="135"/>
  <c r="L29" s="1"/>
  <c r="T29" i="120"/>
  <c r="H29" s="1"/>
  <c r="T29" i="135"/>
  <c r="H29" s="1"/>
  <c r="P29" i="120"/>
  <c r="D29" s="1"/>
  <c r="P29" i="135"/>
  <c r="D29" s="1"/>
  <c r="U18" i="120"/>
  <c r="I18" s="1"/>
  <c r="U18" i="135"/>
  <c r="I18" s="1"/>
  <c r="Q18" i="120"/>
  <c r="E18" s="1"/>
  <c r="Q18" i="135"/>
  <c r="E18" s="1"/>
  <c r="W18" i="120"/>
  <c r="K18" s="1"/>
  <c r="W18" i="135"/>
  <c r="K18" s="1"/>
  <c r="U24" i="120"/>
  <c r="I24" s="1"/>
  <c r="U24" i="135"/>
  <c r="I24" s="1"/>
  <c r="T24" i="120"/>
  <c r="H24" s="1"/>
  <c r="T24" i="135"/>
  <c r="H24" s="1"/>
  <c r="Q24" i="120"/>
  <c r="E24" s="1"/>
  <c r="Q24" i="135"/>
  <c r="E24" s="1"/>
  <c r="X27" i="120"/>
  <c r="L27" s="1"/>
  <c r="X27" i="135"/>
  <c r="L27" s="1"/>
  <c r="T27" i="120"/>
  <c r="H27" s="1"/>
  <c r="T27" i="135"/>
  <c r="H27" s="1"/>
  <c r="P27" i="120"/>
  <c r="D27" s="1"/>
  <c r="P27" i="135"/>
  <c r="D27" s="1"/>
  <c r="V24" i="120"/>
  <c r="J24" s="1"/>
  <c r="V24" i="135"/>
  <c r="J24" s="1"/>
  <c r="R24" i="120"/>
  <c r="F24" s="1"/>
  <c r="R24" i="135"/>
  <c r="F24" s="1"/>
  <c r="X24" i="120"/>
  <c r="L24" s="1"/>
  <c r="X24" i="135"/>
  <c r="L24" s="1"/>
  <c r="P24" i="120"/>
  <c r="D24" s="1"/>
  <c r="P24" i="135"/>
  <c r="D24" s="1"/>
  <c r="S24" i="120"/>
  <c r="G24" s="1"/>
  <c r="S24" i="135"/>
  <c r="G24" s="1"/>
  <c r="V27" i="120"/>
  <c r="J27" s="1"/>
  <c r="V27" i="135"/>
  <c r="J27" s="1"/>
  <c r="R27" i="120"/>
  <c r="F27" s="1"/>
  <c r="R27" i="135"/>
  <c r="F27" s="1"/>
  <c r="P25" i="120"/>
  <c r="D25" s="1"/>
  <c r="P25" i="135"/>
  <c r="D25" s="1"/>
  <c r="X25" i="120"/>
  <c r="L25" s="1"/>
  <c r="X25" i="135"/>
  <c r="L25" s="1"/>
  <c r="V25" i="120"/>
  <c r="J25" s="1"/>
  <c r="V25" i="135"/>
  <c r="J25" s="1"/>
  <c r="T25" i="120"/>
  <c r="H25" s="1"/>
  <c r="T25" i="135"/>
  <c r="H25" s="1"/>
  <c r="R25" i="120"/>
  <c r="F25" s="1"/>
  <c r="R25" i="135"/>
  <c r="F25" s="1"/>
  <c r="X36" i="119"/>
  <c r="L36" s="1"/>
  <c r="M299" i="189" s="1"/>
  <c r="X299" s="1"/>
  <c r="L36" i="120"/>
  <c r="V36" i="119"/>
  <c r="J36" s="1"/>
  <c r="K299" i="189" s="1"/>
  <c r="V299" s="1"/>
  <c r="J36" i="120"/>
  <c r="T36" i="119"/>
  <c r="H36" s="1"/>
  <c r="I299" i="189" s="1"/>
  <c r="T299" s="1"/>
  <c r="H36" i="120"/>
  <c r="U36" i="119"/>
  <c r="I36" s="1"/>
  <c r="J299" i="189" s="1"/>
  <c r="U299" s="1"/>
  <c r="I36" i="120"/>
  <c r="S36" i="119"/>
  <c r="G36" s="1"/>
  <c r="H299" i="189" s="1"/>
  <c r="S299" s="1"/>
  <c r="G36" i="120"/>
  <c r="W36" i="119"/>
  <c r="K36" s="1"/>
  <c r="L299" i="189" s="1"/>
  <c r="W299" s="1"/>
  <c r="K36" i="120"/>
  <c r="X22" i="119"/>
  <c r="L22" s="1"/>
  <c r="M285" i="189" s="1"/>
  <c r="X285" s="1"/>
  <c r="L22" i="120"/>
  <c r="T22" i="119"/>
  <c r="H22" s="1"/>
  <c r="I285" i="189" s="1"/>
  <c r="T285" s="1"/>
  <c r="H22" i="120"/>
  <c r="P22" i="119"/>
  <c r="D22" s="1"/>
  <c r="E285" i="189" s="1"/>
  <c r="P285" s="1"/>
  <c r="D22" i="120"/>
  <c r="Q33" i="119"/>
  <c r="E33" s="1"/>
  <c r="F296" i="189" s="1"/>
  <c r="Q296" s="1"/>
  <c r="O33" i="119"/>
  <c r="C33" s="1"/>
  <c r="D296" i="189" s="1"/>
  <c r="O296" s="1"/>
  <c r="V22" i="119"/>
  <c r="J22" s="1"/>
  <c r="K285" i="189" s="1"/>
  <c r="V285" s="1"/>
  <c r="R22" i="119"/>
  <c r="F22" s="1"/>
  <c r="G285" i="189" s="1"/>
  <c r="R285" s="1"/>
  <c r="S33" i="119"/>
  <c r="G33" s="1"/>
  <c r="H296" i="189" s="1"/>
  <c r="S296" s="1"/>
  <c r="W33" i="119"/>
  <c r="K33" s="1"/>
  <c r="L296" i="189" s="1"/>
  <c r="W296" s="1"/>
  <c r="U33" i="119"/>
  <c r="I33" s="1"/>
  <c r="J296" i="189" s="1"/>
  <c r="U296" s="1"/>
  <c r="X20" i="119"/>
  <c r="L20" s="1"/>
  <c r="M283" i="189" s="1"/>
  <c r="X283" s="1"/>
  <c r="T20" i="119"/>
  <c r="H20" s="1"/>
  <c r="I283" i="189" s="1"/>
  <c r="T283" s="1"/>
  <c r="P20" i="119"/>
  <c r="D20" s="1"/>
  <c r="E283" i="189" s="1"/>
  <c r="P283" s="1"/>
  <c r="U31" i="119"/>
  <c r="I31" s="1"/>
  <c r="J294" i="189" s="1"/>
  <c r="U294" s="1"/>
  <c r="Q31" i="119"/>
  <c r="E31" s="1"/>
  <c r="F294" i="189" s="1"/>
  <c r="Q294" s="1"/>
  <c r="W31" i="119"/>
  <c r="K31" s="1"/>
  <c r="L294" i="189" s="1"/>
  <c r="W294" s="1"/>
  <c r="V20" i="119"/>
  <c r="J20" s="1"/>
  <c r="K283" i="189" s="1"/>
  <c r="V283" s="1"/>
  <c r="R20" i="119"/>
  <c r="F20" s="1"/>
  <c r="G283" i="189" s="1"/>
  <c r="R283" s="1"/>
  <c r="O31" i="119"/>
  <c r="C31" s="1"/>
  <c r="D294" i="189" s="1"/>
  <c r="O294" s="1"/>
  <c r="S31" i="119"/>
  <c r="G31" s="1"/>
  <c r="H294" i="189" s="1"/>
  <c r="S294" s="1"/>
  <c r="W17" i="119"/>
  <c r="K17" s="1"/>
  <c r="L280" i="189" s="1"/>
  <c r="W280" s="1"/>
  <c r="U17" i="119"/>
  <c r="I17" s="1"/>
  <c r="J280" i="189" s="1"/>
  <c r="U280" s="1"/>
  <c r="Q17" i="119"/>
  <c r="E17" s="1"/>
  <c r="F280" i="189" s="1"/>
  <c r="Q280" s="1"/>
  <c r="V17" i="119"/>
  <c r="J17" s="1"/>
  <c r="K280" i="189" s="1"/>
  <c r="V280" s="1"/>
  <c r="R17" i="119"/>
  <c r="F17" s="1"/>
  <c r="G280" i="189" s="1"/>
  <c r="R280" s="1"/>
  <c r="V18" i="119"/>
  <c r="J18" s="1"/>
  <c r="K281" i="189" s="1"/>
  <c r="V281" s="1"/>
  <c r="R18" i="119"/>
  <c r="F18" s="1"/>
  <c r="G281" i="189" s="1"/>
  <c r="R281" s="1"/>
  <c r="O29" i="119"/>
  <c r="C29" s="1"/>
  <c r="D292" i="189" s="1"/>
  <c r="O292" s="1"/>
  <c r="S29" i="119"/>
  <c r="G29" s="1"/>
  <c r="H292" i="189" s="1"/>
  <c r="S292" s="1"/>
  <c r="O17" i="119"/>
  <c r="C17" s="1"/>
  <c r="D280" i="189" s="1"/>
  <c r="O280" s="1"/>
  <c r="S17" i="119"/>
  <c r="G17" s="1"/>
  <c r="H280" i="189" s="1"/>
  <c r="S280" s="1"/>
  <c r="X17" i="119"/>
  <c r="L17" s="1"/>
  <c r="M280" i="189" s="1"/>
  <c r="X280" s="1"/>
  <c r="T17" i="119"/>
  <c r="H17" s="1"/>
  <c r="I280" i="189" s="1"/>
  <c r="T280" s="1"/>
  <c r="P17" i="119"/>
  <c r="D17" s="1"/>
  <c r="E280" i="189" s="1"/>
  <c r="P280" s="1"/>
  <c r="X18" i="119"/>
  <c r="L18" s="1"/>
  <c r="M281" i="189" s="1"/>
  <c r="X281" s="1"/>
  <c r="T18" i="119"/>
  <c r="H18" s="1"/>
  <c r="I281" i="189" s="1"/>
  <c r="T281" s="1"/>
  <c r="P18" i="119"/>
  <c r="D18" s="1"/>
  <c r="E281" i="189" s="1"/>
  <c r="P281" s="1"/>
  <c r="U29" i="119"/>
  <c r="I29" s="1"/>
  <c r="J292" i="189" s="1"/>
  <c r="U292" s="1"/>
  <c r="Q29" i="119"/>
  <c r="E29" s="1"/>
  <c r="F292" i="189" s="1"/>
  <c r="Q292" s="1"/>
  <c r="W29" i="119"/>
  <c r="K29" s="1"/>
  <c r="L292" i="189" s="1"/>
  <c r="W292" s="1"/>
  <c r="Q27" i="119"/>
  <c r="E27" s="1"/>
  <c r="F290" i="189" s="1"/>
  <c r="Q290" s="1"/>
  <c r="W27" i="119"/>
  <c r="K27" s="1"/>
  <c r="L290" i="189" s="1"/>
  <c r="W290" s="1"/>
  <c r="U27" i="119"/>
  <c r="I27" s="1"/>
  <c r="J290" i="189" s="1"/>
  <c r="U290" s="1"/>
  <c r="S27" i="119"/>
  <c r="G27" s="1"/>
  <c r="H290" i="189" s="1"/>
  <c r="S290" s="1"/>
  <c r="O25" i="119"/>
  <c r="C25" s="1"/>
  <c r="D288" i="189" s="1"/>
  <c r="O288" s="1"/>
  <c r="R36" i="119"/>
  <c r="F36" s="1"/>
  <c r="G299" i="189" s="1"/>
  <c r="R299" s="1"/>
  <c r="Q36" i="119"/>
  <c r="E36" s="1"/>
  <c r="F299" i="189" s="1"/>
  <c r="Q299" s="1"/>
  <c r="Q22" i="119"/>
  <c r="E22" s="1"/>
  <c r="F285" i="189" s="1"/>
  <c r="Q285" s="1"/>
  <c r="Q20" i="119"/>
  <c r="E20" s="1"/>
  <c r="F283" i="189" s="1"/>
  <c r="Q283" s="1"/>
  <c r="K22" i="17"/>
  <c r="C22"/>
  <c r="D19" i="8"/>
  <c r="D23"/>
  <c r="D22"/>
  <c r="D18"/>
  <c r="D25"/>
  <c r="D21"/>
  <c r="D17"/>
  <c r="F17" i="4"/>
  <c r="F18" s="1"/>
  <c r="F19" s="1"/>
  <c r="D20" i="8"/>
  <c r="D24"/>
  <c r="D17" i="4"/>
  <c r="D18" s="1"/>
  <c r="D19" s="1"/>
  <c r="D20" s="1"/>
  <c r="D21" s="1"/>
  <c r="D22" s="1"/>
  <c r="D23" s="1"/>
  <c r="D24" s="1"/>
  <c r="D25" s="1"/>
  <c r="G22" i="17"/>
  <c r="J22"/>
  <c r="L22"/>
  <c r="E22"/>
  <c r="H22"/>
  <c r="D22"/>
  <c r="F22"/>
  <c r="I22"/>
  <c r="H16" i="21"/>
  <c r="H16" i="33"/>
  <c r="H15" i="17"/>
  <c r="I16" i="111"/>
  <c r="I16" i="119"/>
  <c r="H15" i="15"/>
  <c r="J18" i="4"/>
  <c r="J19" s="1"/>
  <c r="J20" s="1"/>
  <c r="J21" s="1"/>
  <c r="J22" s="1"/>
  <c r="J23" s="1"/>
  <c r="J24" s="1"/>
  <c r="J25" s="1"/>
  <c r="B24" i="3"/>
  <c r="B23" i="13"/>
  <c r="B23" i="12"/>
  <c r="B23" i="11"/>
  <c r="B23" i="10"/>
  <c r="B22" i="9"/>
  <c r="B23" i="8"/>
  <c r="B23" i="6"/>
  <c r="B22" i="5"/>
  <c r="B23" i="4"/>
  <c r="R28" i="119" l="1"/>
  <c r="F28" s="1"/>
  <c r="G291" i="189" s="1"/>
  <c r="R291" s="1"/>
  <c r="S22" i="119"/>
  <c r="G22" s="1"/>
  <c r="H285" i="189" s="1"/>
  <c r="S285" s="1"/>
  <c r="T33" i="119"/>
  <c r="H33" s="1"/>
  <c r="I296" i="189" s="1"/>
  <c r="T296" s="1"/>
  <c r="U38" i="119"/>
  <c r="I38" s="1"/>
  <c r="J301" i="189" s="1"/>
  <c r="U301" s="1"/>
  <c r="Q25" i="119"/>
  <c r="E25" s="1"/>
  <c r="F288" i="189" s="1"/>
  <c r="Q288" s="1"/>
  <c r="S25" i="119"/>
  <c r="G25" s="1"/>
  <c r="H288" i="189" s="1"/>
  <c r="S288" s="1"/>
  <c r="V27" i="119"/>
  <c r="J27" s="1"/>
  <c r="K290" i="189" s="1"/>
  <c r="V290" s="1"/>
  <c r="O20" i="119"/>
  <c r="C20" s="1"/>
  <c r="D283" i="189" s="1"/>
  <c r="O283" s="1"/>
  <c r="X31" i="119"/>
  <c r="L31" s="1"/>
  <c r="M294" i="189" s="1"/>
  <c r="X294" s="1"/>
  <c r="V33" i="119"/>
  <c r="J33" s="1"/>
  <c r="K296" i="189" s="1"/>
  <c r="V296" s="1"/>
  <c r="S18" i="119"/>
  <c r="G18" s="1"/>
  <c r="H281" i="189" s="1"/>
  <c r="S281" s="1"/>
  <c r="W28" i="119"/>
  <c r="K28" s="1"/>
  <c r="L291" i="189" s="1"/>
  <c r="W291" s="1"/>
  <c r="V31" i="119"/>
  <c r="J31" s="1"/>
  <c r="K294" i="189" s="1"/>
  <c r="V294" s="1"/>
  <c r="P31" i="119"/>
  <c r="D31" s="1"/>
  <c r="E294" i="189" s="1"/>
  <c r="P294" s="1"/>
  <c r="W22" i="119"/>
  <c r="K22" s="1"/>
  <c r="L285" i="189" s="1"/>
  <c r="W285" s="1"/>
  <c r="R33" i="119"/>
  <c r="F33" s="1"/>
  <c r="G296" i="189" s="1"/>
  <c r="R296" s="1"/>
  <c r="O22" i="119"/>
  <c r="C22" s="1"/>
  <c r="D285" i="189" s="1"/>
  <c r="O285" s="1"/>
  <c r="P33" i="119"/>
  <c r="D33" s="1"/>
  <c r="E296" i="189" s="1"/>
  <c r="P296" s="1"/>
  <c r="X33" i="119"/>
  <c r="L33" s="1"/>
  <c r="M296" i="189" s="1"/>
  <c r="X296" s="1"/>
  <c r="P36" i="119"/>
  <c r="D36" s="1"/>
  <c r="E299" i="189" s="1"/>
  <c r="P299" s="1"/>
  <c r="O36" i="119"/>
  <c r="C36" s="1"/>
  <c r="D299" i="189" s="1"/>
  <c r="O299" s="1"/>
  <c r="O34" i="119"/>
  <c r="C34" s="1"/>
  <c r="D297" i="189" s="1"/>
  <c r="O297" s="1"/>
  <c r="W25" i="119"/>
  <c r="K25" s="1"/>
  <c r="L288" i="189" s="1"/>
  <c r="W288" s="1"/>
  <c r="U25" i="119"/>
  <c r="I25" s="1"/>
  <c r="J288" i="189" s="1"/>
  <c r="U288" s="1"/>
  <c r="O27" i="119"/>
  <c r="C27" s="1"/>
  <c r="D290" i="189" s="1"/>
  <c r="O290" s="1"/>
  <c r="S28" i="119"/>
  <c r="G28" s="1"/>
  <c r="H291" i="189" s="1"/>
  <c r="S291" s="1"/>
  <c r="R29" i="119"/>
  <c r="F29" s="1"/>
  <c r="G292" i="189" s="1"/>
  <c r="R292" s="1"/>
  <c r="Q28" i="119"/>
  <c r="E28" s="1"/>
  <c r="F291" i="189" s="1"/>
  <c r="Q291" s="1"/>
  <c r="S20" i="119"/>
  <c r="G20" s="1"/>
  <c r="H283" i="189" s="1"/>
  <c r="S283" s="1"/>
  <c r="R31" i="119"/>
  <c r="F31" s="1"/>
  <c r="G294" i="189" s="1"/>
  <c r="R294" s="1"/>
  <c r="W20" i="119"/>
  <c r="K20" s="1"/>
  <c r="L283" i="189" s="1"/>
  <c r="W283" s="1"/>
  <c r="U20" i="119"/>
  <c r="I20" s="1"/>
  <c r="J283" i="189" s="1"/>
  <c r="U283" s="1"/>
  <c r="T31" i="119"/>
  <c r="H31" s="1"/>
  <c r="I294" i="189" s="1"/>
  <c r="T294" s="1"/>
  <c r="U22" i="119"/>
  <c r="I22" s="1"/>
  <c r="J285" i="189" s="1"/>
  <c r="U285" s="1"/>
  <c r="T29" i="119"/>
  <c r="H29" s="1"/>
  <c r="I292" i="189" s="1"/>
  <c r="T292" s="1"/>
  <c r="O28" i="119"/>
  <c r="C28" s="1"/>
  <c r="D291" i="189" s="1"/>
  <c r="O291" s="1"/>
  <c r="O18" i="119"/>
  <c r="C18" s="1"/>
  <c r="D281" i="189" s="1"/>
  <c r="O281" s="1"/>
  <c r="V29" i="119"/>
  <c r="J29" s="1"/>
  <c r="K292" i="189" s="1"/>
  <c r="V292" s="1"/>
  <c r="V28" i="119"/>
  <c r="J28" s="1"/>
  <c r="K291" i="189" s="1"/>
  <c r="V291" s="1"/>
  <c r="U28" i="119"/>
  <c r="I28" s="1"/>
  <c r="J291" i="189" s="1"/>
  <c r="U291" s="1"/>
  <c r="X27" i="119"/>
  <c r="L27" s="1"/>
  <c r="M290" i="189" s="1"/>
  <c r="X290" s="1"/>
  <c r="X28" i="119"/>
  <c r="L28" s="1"/>
  <c r="M291" i="189" s="1"/>
  <c r="X291" s="1"/>
  <c r="V25" i="119"/>
  <c r="J25" s="1"/>
  <c r="K288" i="189" s="1"/>
  <c r="V288" s="1"/>
  <c r="R24" i="119"/>
  <c r="F24" s="1"/>
  <c r="G287" i="189" s="1"/>
  <c r="R287" s="1"/>
  <c r="W18" i="119"/>
  <c r="K18" s="1"/>
  <c r="L281" i="189" s="1"/>
  <c r="W281" s="1"/>
  <c r="P28" i="119"/>
  <c r="D28" s="1"/>
  <c r="E291" i="189" s="1"/>
  <c r="P291" s="1"/>
  <c r="R25" i="119"/>
  <c r="F25" s="1"/>
  <c r="G288" i="189" s="1"/>
  <c r="R288" s="1"/>
  <c r="P25" i="119"/>
  <c r="D25" s="1"/>
  <c r="E288" i="189" s="1"/>
  <c r="P288" s="1"/>
  <c r="P24" i="119"/>
  <c r="D24" s="1"/>
  <c r="E287" i="189" s="1"/>
  <c r="P287" s="1"/>
  <c r="P27" i="119"/>
  <c r="D27" s="1"/>
  <c r="E290" i="189" s="1"/>
  <c r="P290" s="1"/>
  <c r="T24" i="119"/>
  <c r="H24" s="1"/>
  <c r="I287" i="189" s="1"/>
  <c r="T287" s="1"/>
  <c r="U18" i="119"/>
  <c r="I18" s="1"/>
  <c r="J281" i="189" s="1"/>
  <c r="U281" s="1"/>
  <c r="X29" i="119"/>
  <c r="L29" s="1"/>
  <c r="M292" i="189" s="1"/>
  <c r="X292" s="1"/>
  <c r="T28" i="119"/>
  <c r="H28" s="1"/>
  <c r="I291" i="189" s="1"/>
  <c r="T291" s="1"/>
  <c r="T25" i="119"/>
  <c r="H25" s="1"/>
  <c r="I288" i="189" s="1"/>
  <c r="T288" s="1"/>
  <c r="X25" i="119"/>
  <c r="L25" s="1"/>
  <c r="M288" i="189" s="1"/>
  <c r="X288" s="1"/>
  <c r="R27" i="119"/>
  <c r="F27" s="1"/>
  <c r="G290" i="189" s="1"/>
  <c r="R290" s="1"/>
  <c r="S24" i="119"/>
  <c r="G24" s="1"/>
  <c r="H287" i="189" s="1"/>
  <c r="S287" s="1"/>
  <c r="X24" i="119"/>
  <c r="L24" s="1"/>
  <c r="M287" i="189" s="1"/>
  <c r="X287" s="1"/>
  <c r="V24" i="119"/>
  <c r="J24" s="1"/>
  <c r="K287" i="189" s="1"/>
  <c r="V287" s="1"/>
  <c r="T27" i="119"/>
  <c r="H27" s="1"/>
  <c r="I290" i="189" s="1"/>
  <c r="T290" s="1"/>
  <c r="Q24" i="119"/>
  <c r="E24" s="1"/>
  <c r="F287" i="189" s="1"/>
  <c r="Q287" s="1"/>
  <c r="U24" i="119"/>
  <c r="I24" s="1"/>
  <c r="J287" i="189" s="1"/>
  <c r="U287" s="1"/>
  <c r="Q18" i="119"/>
  <c r="E18" s="1"/>
  <c r="F281" i="189" s="1"/>
  <c r="Q281" s="1"/>
  <c r="P29" i="119"/>
  <c r="D29" s="1"/>
  <c r="E292" i="189" s="1"/>
  <c r="P292" s="1"/>
  <c r="Q34" i="120"/>
  <c r="Q34" i="135"/>
  <c r="E34" s="1"/>
  <c r="E53" s="1"/>
  <c r="F119" i="189" s="1"/>
  <c r="Q119" s="1"/>
  <c r="W34" i="120"/>
  <c r="W34" i="135"/>
  <c r="K34" s="1"/>
  <c r="K53" s="1"/>
  <c r="L119" i="189" s="1"/>
  <c r="W119" s="1"/>
  <c r="R34" i="120"/>
  <c r="R34" i="135"/>
  <c r="F34" s="1"/>
  <c r="V34" i="120"/>
  <c r="V34" i="135"/>
  <c r="J34" s="1"/>
  <c r="J53" s="1"/>
  <c r="K119" i="189" s="1"/>
  <c r="V119" s="1"/>
  <c r="T34" i="120"/>
  <c r="T34" i="135"/>
  <c r="H34" s="1"/>
  <c r="U34" i="120"/>
  <c r="U34" i="135"/>
  <c r="I34" s="1"/>
  <c r="I53" s="1"/>
  <c r="J119" i="189" s="1"/>
  <c r="U119" s="1"/>
  <c r="D53" i="135"/>
  <c r="E119" i="189" s="1"/>
  <c r="P119" s="1"/>
  <c r="H53" i="135"/>
  <c r="I119" i="189" s="1"/>
  <c r="T119" s="1"/>
  <c r="L53" i="135"/>
  <c r="M119" i="189" s="1"/>
  <c r="X119" s="1"/>
  <c r="G53" i="135"/>
  <c r="H119" i="189" s="1"/>
  <c r="S119" s="1"/>
  <c r="C53" i="135"/>
  <c r="D119" i="189" s="1"/>
  <c r="O119" s="1"/>
  <c r="F53" i="135"/>
  <c r="G119" i="189" s="1"/>
  <c r="R119" s="1"/>
  <c r="R34" i="119"/>
  <c r="F34" s="1"/>
  <c r="G297" i="189" s="1"/>
  <c r="R297" s="1"/>
  <c r="F34" i="120"/>
  <c r="F53" s="1"/>
  <c r="G104" i="189" s="1"/>
  <c r="Q34" i="119"/>
  <c r="E34" s="1"/>
  <c r="F297" i="189" s="1"/>
  <c r="Q297" s="1"/>
  <c r="E34" i="120"/>
  <c r="E53" s="1"/>
  <c r="F104" i="189" s="1"/>
  <c r="U34" i="119"/>
  <c r="I34" s="1"/>
  <c r="J297" i="189" s="1"/>
  <c r="U297" s="1"/>
  <c r="I34" i="120"/>
  <c r="I53" s="1"/>
  <c r="J104" i="189" s="1"/>
  <c r="V34" i="119"/>
  <c r="J34" s="1"/>
  <c r="J34" i="120"/>
  <c r="J53" s="1"/>
  <c r="K104" i="189" s="1"/>
  <c r="T34" i="119"/>
  <c r="H34" s="1"/>
  <c r="H34" i="120"/>
  <c r="W34" i="119"/>
  <c r="K34" s="1"/>
  <c r="K34" i="120"/>
  <c r="K53" s="1"/>
  <c r="L104" i="189" s="1"/>
  <c r="D53" i="120"/>
  <c r="E104" i="189" s="1"/>
  <c r="H53" i="120"/>
  <c r="I104" i="189" s="1"/>
  <c r="L53" i="120"/>
  <c r="M104" i="189" s="1"/>
  <c r="G53" i="120"/>
  <c r="H104" i="189" s="1"/>
  <c r="C53" i="120"/>
  <c r="D104" i="189" s="1"/>
  <c r="O104" s="1"/>
  <c r="F20" i="4"/>
  <c r="F21" s="1"/>
  <c r="F22" s="1"/>
  <c r="F23" s="1"/>
  <c r="F24" s="1"/>
  <c r="F25" s="1"/>
  <c r="I15" i="15"/>
  <c r="J16" i="119"/>
  <c r="J16" i="111"/>
  <c r="I15" i="17"/>
  <c r="I16" i="33"/>
  <c r="I16" i="21"/>
  <c r="B12" i="164"/>
  <c r="B12" i="163"/>
  <c r="B12" i="162"/>
  <c r="B12" i="165"/>
  <c r="B12" i="161"/>
  <c r="B12" i="159"/>
  <c r="B12" i="158"/>
  <c r="B12" i="157"/>
  <c r="B12" i="155"/>
  <c r="B12" i="152"/>
  <c r="B12" i="150"/>
  <c r="B12" i="148"/>
  <c r="B12" i="146"/>
  <c r="B12" i="145"/>
  <c r="B12" i="144"/>
  <c r="B12" i="143"/>
  <c r="B12" i="140"/>
  <c r="B12" i="138"/>
  <c r="B12" i="137"/>
  <c r="B12" i="136"/>
  <c r="B12" i="135"/>
  <c r="B12" i="134"/>
  <c r="B12" i="133"/>
  <c r="B12" i="130"/>
  <c r="B12" i="129"/>
  <c r="B12" i="160"/>
  <c r="B12" i="156"/>
  <c r="B12" i="154"/>
  <c r="B12" i="153"/>
  <c r="B12" i="151"/>
  <c r="B12" i="149"/>
  <c r="B12" i="147"/>
  <c r="B12" i="142"/>
  <c r="B12" i="141"/>
  <c r="B12" i="139"/>
  <c r="B12" i="132"/>
  <c r="B12" i="131"/>
  <c r="B12" i="128"/>
  <c r="B12" i="127"/>
  <c r="B12" i="126"/>
  <c r="B12" i="119"/>
  <c r="B12" i="120"/>
  <c r="B12" i="125"/>
  <c r="B12" i="124"/>
  <c r="B12" i="123"/>
  <c r="B12" i="122"/>
  <c r="B12" i="121"/>
  <c r="B12" i="118"/>
  <c r="B12" i="117"/>
  <c r="B12" i="116"/>
  <c r="B12" i="115"/>
  <c r="B12" i="112"/>
  <c r="B12" i="111"/>
  <c r="B12" i="64"/>
  <c r="B12" i="63"/>
  <c r="B12" i="62"/>
  <c r="B12" i="114"/>
  <c r="B12" i="113"/>
  <c r="B12" i="77"/>
  <c r="B12" i="76"/>
  <c r="B12" i="75"/>
  <c r="B12" i="74"/>
  <c r="B12" i="73"/>
  <c r="B12" i="72"/>
  <c r="B12" i="71"/>
  <c r="B12" i="70"/>
  <c r="B12" i="69"/>
  <c r="B12" i="68"/>
  <c r="B12" i="67"/>
  <c r="B12" i="66"/>
  <c r="B12" i="65"/>
  <c r="B12" i="61"/>
  <c r="B12" i="60"/>
  <c r="B12" i="59"/>
  <c r="B12" i="58"/>
  <c r="B12" i="57"/>
  <c r="B12" i="56"/>
  <c r="B12" i="55"/>
  <c r="B12" i="54"/>
  <c r="B12" i="53"/>
  <c r="B12" i="52"/>
  <c r="B12" i="51"/>
  <c r="B12" i="50"/>
  <c r="B12" i="49"/>
  <c r="B12" i="48"/>
  <c r="B12" i="47"/>
  <c r="B12" i="46"/>
  <c r="B12" i="45"/>
  <c r="B12" i="44"/>
  <c r="B12" i="43"/>
  <c r="B12" i="42"/>
  <c r="B12" i="41"/>
  <c r="B12" i="40"/>
  <c r="B12" i="30"/>
  <c r="B12" i="29"/>
  <c r="B12" i="28"/>
  <c r="B12" i="27"/>
  <c r="B12" i="39"/>
  <c r="B12" i="38"/>
  <c r="B12" i="37"/>
  <c r="B12" i="36"/>
  <c r="B12" i="35"/>
  <c r="B12" i="34"/>
  <c r="B12" i="33"/>
  <c r="B12" i="32"/>
  <c r="B12" i="31"/>
  <c r="B12" i="24"/>
  <c r="B12" i="26"/>
  <c r="B12" i="25"/>
  <c r="B12" i="22"/>
  <c r="B12" i="23"/>
  <c r="B28" i="17"/>
  <c r="B12" i="21"/>
  <c r="B32" i="15"/>
  <c r="B12" i="13"/>
  <c r="B12" i="14"/>
  <c r="B25" i="3"/>
  <c r="B24" i="13"/>
  <c r="B24" i="12"/>
  <c r="B24" i="11"/>
  <c r="B24" i="10"/>
  <c r="B23" i="9"/>
  <c r="B24" i="8"/>
  <c r="B24" i="6"/>
  <c r="B23" i="5"/>
  <c r="B24" i="4"/>
  <c r="B12" i="11"/>
  <c r="B12" i="12"/>
  <c r="E24"/>
  <c r="E22"/>
  <c r="E20"/>
  <c r="E18"/>
  <c r="E24" i="11"/>
  <c r="E22"/>
  <c r="E20"/>
  <c r="E18"/>
  <c r="E17" i="10"/>
  <c r="E21"/>
  <c r="E25"/>
  <c r="E20"/>
  <c r="E24"/>
  <c r="B12"/>
  <c r="B12" i="8"/>
  <c r="B12" i="3"/>
  <c r="B12" i="6"/>
  <c r="G53" i="119" l="1"/>
  <c r="I53"/>
  <c r="O102" i="189"/>
  <c r="F53" i="119"/>
  <c r="D53"/>
  <c r="E103" i="189" s="1"/>
  <c r="P103" s="1"/>
  <c r="E53" i="119"/>
  <c r="F103" i="189" s="1"/>
  <c r="Q103" s="1"/>
  <c r="C53" i="119"/>
  <c r="D103" i="189" s="1"/>
  <c r="O103" s="1"/>
  <c r="L53" i="119"/>
  <c r="M103" i="189" s="1"/>
  <c r="X103" s="1"/>
  <c r="D316"/>
  <c r="O316" s="1"/>
  <c r="J103"/>
  <c r="U103" s="1"/>
  <c r="J316"/>
  <c r="U316" s="1"/>
  <c r="G103"/>
  <c r="R103" s="1"/>
  <c r="G316"/>
  <c r="R316" s="1"/>
  <c r="H103"/>
  <c r="S103" s="1"/>
  <c r="H316"/>
  <c r="S316" s="1"/>
  <c r="E316"/>
  <c r="P316" s="1"/>
  <c r="K53" i="119"/>
  <c r="L297" i="189"/>
  <c r="W297" s="1"/>
  <c r="H53" i="119"/>
  <c r="I297" i="189"/>
  <c r="T297" s="1"/>
  <c r="J53" i="119"/>
  <c r="K297" i="189"/>
  <c r="V297" s="1"/>
  <c r="W104"/>
  <c r="W102"/>
  <c r="R104"/>
  <c r="R102"/>
  <c r="S104"/>
  <c r="S102"/>
  <c r="T104"/>
  <c r="T102"/>
  <c r="V104"/>
  <c r="V102"/>
  <c r="Q104"/>
  <c r="Q102"/>
  <c r="X104"/>
  <c r="X102"/>
  <c r="P104"/>
  <c r="P102"/>
  <c r="U104"/>
  <c r="U102"/>
  <c r="J16" i="21"/>
  <c r="J16" i="33"/>
  <c r="J15" i="17"/>
  <c r="K16" i="111"/>
  <c r="K16" i="119"/>
  <c r="J15" i="15"/>
  <c r="B25" i="13"/>
  <c r="B25" i="12"/>
  <c r="B25" i="11"/>
  <c r="B25" i="10"/>
  <c r="B24" i="9"/>
  <c r="B25" i="8"/>
  <c r="B25" i="6"/>
  <c r="B24" i="5"/>
  <c r="B25" i="4"/>
  <c r="E17" i="12"/>
  <c r="E19"/>
  <c r="E21"/>
  <c r="E23"/>
  <c r="E25"/>
  <c r="E17" i="11"/>
  <c r="E19"/>
  <c r="E21"/>
  <c r="E23"/>
  <c r="E25"/>
  <c r="E16" i="10"/>
  <c r="E22"/>
  <c r="E18"/>
  <c r="E23"/>
  <c r="E19"/>
  <c r="F316" i="189" l="1"/>
  <c r="Q316" s="1"/>
  <c r="M316"/>
  <c r="X316" s="1"/>
  <c r="K103"/>
  <c r="V103" s="1"/>
  <c r="K316"/>
  <c r="V316" s="1"/>
  <c r="I103"/>
  <c r="T103" s="1"/>
  <c r="I316"/>
  <c r="T316" s="1"/>
  <c r="L103"/>
  <c r="W103" s="1"/>
  <c r="L316"/>
  <c r="W316" s="1"/>
  <c r="K15" i="15"/>
  <c r="L16" i="119"/>
  <c r="L16" i="111"/>
  <c r="K15" i="17"/>
  <c r="K16" i="33"/>
  <c r="K16" i="21"/>
  <c r="L16" l="1"/>
  <c r="L16" i="33"/>
  <c r="L15" i="17"/>
  <c r="L15" i="15"/>
  <c r="H17" i="4" l="1"/>
  <c r="H18" s="1"/>
  <c r="H19" s="1"/>
  <c r="H20" s="1"/>
  <c r="H21" s="1"/>
  <c r="H22" s="1"/>
  <c r="H23" s="1"/>
  <c r="H24" s="1"/>
  <c r="H25" s="1"/>
  <c r="W36" i="60"/>
  <c r="K36" s="1"/>
  <c r="W36" i="33"/>
  <c r="K36" s="1"/>
  <c r="L171" i="189" s="1"/>
  <c r="W171" s="1"/>
  <c r="U33" i="60"/>
  <c r="I33" s="1"/>
  <c r="U33" i="33"/>
  <c r="I33" s="1"/>
  <c r="J168" i="189" s="1"/>
  <c r="U168" s="1"/>
  <c r="R36" i="60"/>
  <c r="F36" s="1"/>
  <c r="V36"/>
  <c r="J36" s="1"/>
  <c r="P36"/>
  <c r="D36" s="1"/>
  <c r="P36" i="33"/>
  <c r="D36" s="1"/>
  <c r="E171" i="189" s="1"/>
  <c r="P171" s="1"/>
  <c r="T34" i="60"/>
  <c r="H34" s="1"/>
  <c r="V34"/>
  <c r="J34" s="1"/>
  <c r="O36"/>
  <c r="C36" s="1"/>
  <c r="Q33"/>
  <c r="E33" s="1"/>
  <c r="X33"/>
  <c r="L33" s="1"/>
  <c r="S36"/>
  <c r="S36" i="33" s="1"/>
  <c r="G36" s="1"/>
  <c r="H171" i="189" s="1"/>
  <c r="S171" s="1"/>
  <c r="X34" i="60"/>
  <c r="L34" s="1"/>
  <c r="W33"/>
  <c r="K33" s="1"/>
  <c r="Q34"/>
  <c r="E34" s="1"/>
  <c r="Q34" i="33"/>
  <c r="E34" s="1"/>
  <c r="F169" i="189" s="1"/>
  <c r="Q169" s="1"/>
  <c r="U36" i="60"/>
  <c r="I36" s="1"/>
  <c r="X22"/>
  <c r="L22" s="1"/>
  <c r="X36"/>
  <c r="L36" s="1"/>
  <c r="R34"/>
  <c r="F34" s="1"/>
  <c r="V33"/>
  <c r="J33" s="1"/>
  <c r="P33"/>
  <c r="D33" s="1"/>
  <c r="T33"/>
  <c r="H33" s="1"/>
  <c r="T33" i="33"/>
  <c r="H33" s="1"/>
  <c r="I168" i="189" s="1"/>
  <c r="T168" s="1"/>
  <c r="U34" i="60"/>
  <c r="I34" s="1"/>
  <c r="U34" i="33"/>
  <c r="I34" s="1"/>
  <c r="J169" i="189" s="1"/>
  <c r="U169" s="1"/>
  <c r="O33" i="60"/>
  <c r="C33" s="1"/>
  <c r="O33" i="33"/>
  <c r="C33" s="1"/>
  <c r="D168" i="189" s="1"/>
  <c r="O168" s="1"/>
  <c r="Q36" i="60"/>
  <c r="E36" s="1"/>
  <c r="W34"/>
  <c r="K34" s="1"/>
  <c r="S34"/>
  <c r="S34" i="33" s="1"/>
  <c r="G34" s="1"/>
  <c r="H169" i="189" s="1"/>
  <c r="S169" s="1"/>
  <c r="O34" i="60"/>
  <c r="C34" s="1"/>
  <c r="T36"/>
  <c r="T36" i="33" s="1"/>
  <c r="H36" s="1"/>
  <c r="I171" i="189" s="1"/>
  <c r="T171" s="1"/>
  <c r="O22" i="60"/>
  <c r="C22" s="1"/>
  <c r="S33"/>
  <c r="G33" s="1"/>
  <c r="W22"/>
  <c r="W22" i="33" s="1"/>
  <c r="K22" s="1"/>
  <c r="L157" i="189" s="1"/>
  <c r="W157" s="1"/>
  <c r="S22" i="60"/>
  <c r="G22" s="1"/>
  <c r="Q22"/>
  <c r="Q22" i="33" s="1"/>
  <c r="E22" s="1"/>
  <c r="F157" i="189" s="1"/>
  <c r="Q157" s="1"/>
  <c r="U22" i="60"/>
  <c r="U22" i="33" s="1"/>
  <c r="I22" s="1"/>
  <c r="J157" i="189" s="1"/>
  <c r="U157" s="1"/>
  <c r="I22" i="60"/>
  <c r="V22"/>
  <c r="J22" s="1"/>
  <c r="H22"/>
  <c r="T22"/>
  <c r="T22" i="33"/>
  <c r="H22" s="1"/>
  <c r="I157" i="189" s="1"/>
  <c r="T157" s="1"/>
  <c r="P22" i="60"/>
  <c r="P22" i="33" s="1"/>
  <c r="D22" s="1"/>
  <c r="E157" i="189" s="1"/>
  <c r="P157" s="1"/>
  <c r="D22" i="60"/>
  <c r="P34"/>
  <c r="P34" i="33" s="1"/>
  <c r="D34" s="1"/>
  <c r="E169" i="189" s="1"/>
  <c r="P169" s="1"/>
  <c r="R22" i="60"/>
  <c r="F22" s="1"/>
  <c r="R33"/>
  <c r="F33" s="1"/>
  <c r="J47" l="1"/>
  <c r="I47"/>
  <c r="C47"/>
  <c r="V34" i="33"/>
  <c r="J34" s="1"/>
  <c r="K169" i="189" s="1"/>
  <c r="V169" s="1"/>
  <c r="S22" i="33"/>
  <c r="G22" s="1"/>
  <c r="H157" i="189" s="1"/>
  <c r="S157" s="1"/>
  <c r="V36" i="33"/>
  <c r="J36" s="1"/>
  <c r="K171" i="189" s="1"/>
  <c r="V171" s="1"/>
  <c r="V22" i="33"/>
  <c r="J22" s="1"/>
  <c r="K157" i="189" s="1"/>
  <c r="V157" s="1"/>
  <c r="E22" i="60"/>
  <c r="E47" s="1"/>
  <c r="K22"/>
  <c r="K47" s="1"/>
  <c r="K26" i="32" s="1"/>
  <c r="O22" i="33"/>
  <c r="C22" s="1"/>
  <c r="D157" i="189" s="1"/>
  <c r="O157" s="1"/>
  <c r="O34" i="33"/>
  <c r="C34" s="1"/>
  <c r="D169" i="189" s="1"/>
  <c r="O169" s="1"/>
  <c r="W33" i="33"/>
  <c r="K33" s="1"/>
  <c r="L168" i="189" s="1"/>
  <c r="W168" s="1"/>
  <c r="K64"/>
  <c r="V64" s="1"/>
  <c r="J26" i="32"/>
  <c r="E26"/>
  <c r="F64" i="189"/>
  <c r="Q64" s="1"/>
  <c r="L64"/>
  <c r="W64" s="1"/>
  <c r="D64"/>
  <c r="O64" s="1"/>
  <c r="C26" i="32"/>
  <c r="J64" i="189"/>
  <c r="U64" s="1"/>
  <c r="I26" i="32"/>
  <c r="F47" i="60"/>
  <c r="L47"/>
  <c r="R22" i="33"/>
  <c r="F22" s="1"/>
  <c r="G157" i="189" s="1"/>
  <c r="R157" s="1"/>
  <c r="R33" i="33"/>
  <c r="F33" s="1"/>
  <c r="G168" i="189" s="1"/>
  <c r="R168" s="1"/>
  <c r="Q36" i="33"/>
  <c r="E36" s="1"/>
  <c r="F171" i="189" s="1"/>
  <c r="Q171" s="1"/>
  <c r="P33" i="33"/>
  <c r="D33" s="1"/>
  <c r="V33"/>
  <c r="J33" s="1"/>
  <c r="R34"/>
  <c r="F34" s="1"/>
  <c r="G169" i="189" s="1"/>
  <c r="R169" s="1"/>
  <c r="X36" i="33"/>
  <c r="L36" s="1"/>
  <c r="M171" i="189" s="1"/>
  <c r="X171" s="1"/>
  <c r="X22" i="33"/>
  <c r="L22" s="1"/>
  <c r="M157" i="189" s="1"/>
  <c r="X157" s="1"/>
  <c r="U36" i="33"/>
  <c r="I36" s="1"/>
  <c r="W34"/>
  <c r="K34" s="1"/>
  <c r="X33"/>
  <c r="L33" s="1"/>
  <c r="M168" i="189" s="1"/>
  <c r="X168" s="1"/>
  <c r="S33" i="33"/>
  <c r="G33" s="1"/>
  <c r="Q33"/>
  <c r="E33" s="1"/>
  <c r="D34" i="60"/>
  <c r="D47" s="1"/>
  <c r="G36"/>
  <c r="G34"/>
  <c r="H36"/>
  <c r="H47" s="1"/>
  <c r="O36" i="33"/>
  <c r="C36" s="1"/>
  <c r="X34"/>
  <c r="L34" s="1"/>
  <c r="M169" i="189" s="1"/>
  <c r="X169" s="1"/>
  <c r="T34" i="33"/>
  <c r="H34" s="1"/>
  <c r="R36"/>
  <c r="F36" s="1"/>
  <c r="G171" i="189" s="1"/>
  <c r="R171" s="1"/>
  <c r="E47" i="33" l="1"/>
  <c r="F168" i="189"/>
  <c r="Q168" s="1"/>
  <c r="I47" i="33"/>
  <c r="J171" i="189"/>
  <c r="U171" s="1"/>
  <c r="J47" i="33"/>
  <c r="K168" i="189"/>
  <c r="V168" s="1"/>
  <c r="H47" i="33"/>
  <c r="I169" i="189"/>
  <c r="T169" s="1"/>
  <c r="C47" i="33"/>
  <c r="D171" i="189"/>
  <c r="O171" s="1"/>
  <c r="G47" i="33"/>
  <c r="H168" i="189"/>
  <c r="S168" s="1"/>
  <c r="K47" i="33"/>
  <c r="L169" i="189"/>
  <c r="W169" s="1"/>
  <c r="D47" i="33"/>
  <c r="E168" i="189"/>
  <c r="P168" s="1"/>
  <c r="G47" i="60"/>
  <c r="H64" i="189" s="1"/>
  <c r="I64"/>
  <c r="T64" s="1"/>
  <c r="H26" i="32"/>
  <c r="E64" i="189"/>
  <c r="P64" s="1"/>
  <c r="D26" i="32"/>
  <c r="M64" i="189"/>
  <c r="X64" s="1"/>
  <c r="L26" i="32"/>
  <c r="E27"/>
  <c r="F33" i="189"/>
  <c r="L47" i="33"/>
  <c r="F26" i="32"/>
  <c r="G64" i="189"/>
  <c r="R64" s="1"/>
  <c r="J33"/>
  <c r="I27" i="32"/>
  <c r="D33" i="189"/>
  <c r="C27" i="32"/>
  <c r="C25" i="15" s="1"/>
  <c r="L33" i="189"/>
  <c r="K27" i="32"/>
  <c r="J27"/>
  <c r="J25" i="15" s="1"/>
  <c r="K33" i="189"/>
  <c r="F47" i="33"/>
  <c r="O33" i="189" l="1"/>
  <c r="O22"/>
  <c r="G36"/>
  <c r="G182"/>
  <c r="R182" s="1"/>
  <c r="E36"/>
  <c r="P36" s="1"/>
  <c r="E182"/>
  <c r="P182" s="1"/>
  <c r="L36"/>
  <c r="W36" s="1"/>
  <c r="L182"/>
  <c r="W182" s="1"/>
  <c r="H36"/>
  <c r="S36" s="1"/>
  <c r="H182"/>
  <c r="S182" s="1"/>
  <c r="D36"/>
  <c r="O36" s="1"/>
  <c r="D182"/>
  <c r="O182" s="1"/>
  <c r="I36"/>
  <c r="T36" s="1"/>
  <c r="I182"/>
  <c r="T182" s="1"/>
  <c r="K36"/>
  <c r="V36" s="1"/>
  <c r="K182"/>
  <c r="V182" s="1"/>
  <c r="J36"/>
  <c r="U36" s="1"/>
  <c r="J182"/>
  <c r="U182" s="1"/>
  <c r="F36"/>
  <c r="Q36" s="1"/>
  <c r="F182"/>
  <c r="Q182" s="1"/>
  <c r="M36"/>
  <c r="X36" s="1"/>
  <c r="M182"/>
  <c r="X182" s="1"/>
  <c r="R36"/>
  <c r="G26" i="32"/>
  <c r="S64" i="189"/>
  <c r="W33"/>
  <c r="W22"/>
  <c r="U22"/>
  <c r="U33"/>
  <c r="E22" i="15"/>
  <c r="E17"/>
  <c r="E19"/>
  <c r="E23"/>
  <c r="E21"/>
  <c r="E20"/>
  <c r="E18"/>
  <c r="E24"/>
  <c r="E16"/>
  <c r="C18" i="3"/>
  <c r="F34" i="189"/>
  <c r="L27" i="32"/>
  <c r="M33" i="189"/>
  <c r="J23" i="15"/>
  <c r="J19"/>
  <c r="J18"/>
  <c r="J22"/>
  <c r="J24"/>
  <c r="J17"/>
  <c r="J20"/>
  <c r="J21"/>
  <c r="J16"/>
  <c r="K34" i="189"/>
  <c r="C23" i="3"/>
  <c r="C24" i="15"/>
  <c r="C20"/>
  <c r="C23"/>
  <c r="C22"/>
  <c r="C16"/>
  <c r="D34" i="189"/>
  <c r="C19" i="15"/>
  <c r="C17"/>
  <c r="C18"/>
  <c r="C21"/>
  <c r="C16" i="3"/>
  <c r="V33" i="189"/>
  <c r="V22"/>
  <c r="K19" i="15"/>
  <c r="K18"/>
  <c r="K20"/>
  <c r="K17"/>
  <c r="L34" i="189"/>
  <c r="K24" i="15"/>
  <c r="K23"/>
  <c r="K21"/>
  <c r="K22"/>
  <c r="K16"/>
  <c r="C24" i="3"/>
  <c r="I20" i="15"/>
  <c r="I17"/>
  <c r="I23"/>
  <c r="I18"/>
  <c r="C22" i="3"/>
  <c r="J34" i="189"/>
  <c r="I21" i="15"/>
  <c r="I22"/>
  <c r="I24"/>
  <c r="I19"/>
  <c r="I16"/>
  <c r="F27" i="32"/>
  <c r="F25" i="15" s="1"/>
  <c r="G33" i="189"/>
  <c r="Q33"/>
  <c r="Q22"/>
  <c r="E33"/>
  <c r="D27" i="32"/>
  <c r="H33" i="189"/>
  <c r="G27" i="32"/>
  <c r="I33" i="189"/>
  <c r="H27" i="32"/>
  <c r="H25" i="15" s="1"/>
  <c r="K25"/>
  <c r="I25"/>
  <c r="E25"/>
  <c r="J26" l="1"/>
  <c r="O34" i="189"/>
  <c r="O12"/>
  <c r="G20" i="15"/>
  <c r="G21"/>
  <c r="G18"/>
  <c r="G22"/>
  <c r="G16"/>
  <c r="H34" i="189"/>
  <c r="G17" i="15"/>
  <c r="G19"/>
  <c r="G24"/>
  <c r="G23"/>
  <c r="C20" i="3"/>
  <c r="S33" i="189"/>
  <c r="S22"/>
  <c r="D21" i="15"/>
  <c r="D20"/>
  <c r="D19"/>
  <c r="D18"/>
  <c r="C17" i="3"/>
  <c r="D23" i="15"/>
  <c r="D24"/>
  <c r="D17"/>
  <c r="D22"/>
  <c r="D16"/>
  <c r="E34" i="189"/>
  <c r="R22"/>
  <c r="R33"/>
  <c r="U12"/>
  <c r="U34"/>
  <c r="C24" i="8"/>
  <c r="E24" s="1"/>
  <c r="E24" i="3"/>
  <c r="C24" i="6" s="1"/>
  <c r="G24" s="1"/>
  <c r="L4" i="189"/>
  <c r="C23" i="5"/>
  <c r="D23" s="1"/>
  <c r="W12" i="189"/>
  <c r="W34"/>
  <c r="E23" i="3"/>
  <c r="C23" i="6" s="1"/>
  <c r="G23" s="1"/>
  <c r="K4" i="189"/>
  <c r="C23" i="8"/>
  <c r="E23" s="1"/>
  <c r="C22" i="5"/>
  <c r="D22" s="1"/>
  <c r="L17" i="15"/>
  <c r="L24"/>
  <c r="L21"/>
  <c r="L19"/>
  <c r="M34" i="189"/>
  <c r="L20" i="15"/>
  <c r="L18"/>
  <c r="L22"/>
  <c r="L23"/>
  <c r="C25" i="3"/>
  <c r="L16" i="15"/>
  <c r="Q12" i="189"/>
  <c r="Q34"/>
  <c r="E26" i="15"/>
  <c r="H18"/>
  <c r="H17"/>
  <c r="H20"/>
  <c r="H22"/>
  <c r="H16"/>
  <c r="H23"/>
  <c r="H21"/>
  <c r="H24"/>
  <c r="H19"/>
  <c r="C21" i="3"/>
  <c r="I34" i="189"/>
  <c r="T22"/>
  <c r="T33"/>
  <c r="P33"/>
  <c r="P22"/>
  <c r="F20" i="15"/>
  <c r="F22"/>
  <c r="F24"/>
  <c r="F17"/>
  <c r="F16"/>
  <c r="G34" i="189"/>
  <c r="F21" i="15"/>
  <c r="F19"/>
  <c r="F18"/>
  <c r="F23"/>
  <c r="C19" i="3"/>
  <c r="J4" i="189"/>
  <c r="C22" i="8"/>
  <c r="E22" s="1"/>
  <c r="E22" i="3"/>
  <c r="C22" i="6" s="1"/>
  <c r="G22" s="1"/>
  <c r="C21" i="5"/>
  <c r="D21" s="1"/>
  <c r="D4" i="189"/>
  <c r="O4" s="1"/>
  <c r="C16" i="8"/>
  <c r="E16" s="1"/>
  <c r="C15" i="5"/>
  <c r="D15" s="1"/>
  <c r="E16" i="3"/>
  <c r="C16" i="6" s="1"/>
  <c r="G16" s="1"/>
  <c r="V12" i="189"/>
  <c r="V34"/>
  <c r="X33"/>
  <c r="X22"/>
  <c r="E18" i="3"/>
  <c r="C18" i="6" s="1"/>
  <c r="G18" s="1"/>
  <c r="C18" i="8"/>
  <c r="E18" s="1"/>
  <c r="C17" i="5"/>
  <c r="D17" s="1"/>
  <c r="F4" i="189"/>
  <c r="G25" i="15"/>
  <c r="D25"/>
  <c r="I26"/>
  <c r="K26"/>
  <c r="C26"/>
  <c r="L25"/>
  <c r="D6" i="189" l="1"/>
  <c r="U4"/>
  <c r="J6"/>
  <c r="R12"/>
  <c r="R34"/>
  <c r="T34"/>
  <c r="T12"/>
  <c r="X12"/>
  <c r="X34"/>
  <c r="L6"/>
  <c r="W4"/>
  <c r="C20" i="8"/>
  <c r="E20" s="1"/>
  <c r="C19" i="5"/>
  <c r="D19" s="1"/>
  <c r="E20" i="3"/>
  <c r="C20" i="6" s="1"/>
  <c r="G20" s="1"/>
  <c r="H4" i="189"/>
  <c r="H26" i="15"/>
  <c r="L26"/>
  <c r="D26"/>
  <c r="G26"/>
  <c r="Q4" i="189"/>
  <c r="F6"/>
  <c r="G4"/>
  <c r="E19" i="3"/>
  <c r="C19" i="6" s="1"/>
  <c r="G19" s="1"/>
  <c r="C18" i="5"/>
  <c r="D18" s="1"/>
  <c r="C19" i="8"/>
  <c r="E19" s="1"/>
  <c r="C21"/>
  <c r="E21" s="1"/>
  <c r="E21" i="3"/>
  <c r="C21" i="6" s="1"/>
  <c r="G21" s="1"/>
  <c r="C20" i="5"/>
  <c r="D20" s="1"/>
  <c r="I4" i="189"/>
  <c r="M4"/>
  <c r="C24" i="5"/>
  <c r="D24" s="1"/>
  <c r="E25" i="3"/>
  <c r="C25" i="6" s="1"/>
  <c r="G25" s="1"/>
  <c r="C25" i="8"/>
  <c r="E25" s="1"/>
  <c r="V4" i="189"/>
  <c r="K6"/>
  <c r="P12"/>
  <c r="P34"/>
  <c r="E4"/>
  <c r="C17" i="8"/>
  <c r="E17" s="1"/>
  <c r="E17" i="3"/>
  <c r="C17" i="6" s="1"/>
  <c r="G17" s="1"/>
  <c r="C16" i="5"/>
  <c r="D16" s="1"/>
  <c r="S12" i="189"/>
  <c r="S34"/>
  <c r="F26" i="15"/>
  <c r="P4" i="189" l="1"/>
  <c r="E6"/>
  <c r="M6"/>
  <c r="X4"/>
  <c r="R4"/>
  <c r="G6"/>
  <c r="T4"/>
  <c r="I6"/>
  <c r="H6"/>
  <c r="S4"/>
</calcChain>
</file>

<file path=xl/sharedStrings.xml><?xml version="1.0" encoding="utf-8"?>
<sst xmlns="http://schemas.openxmlformats.org/spreadsheetml/2006/main" count="3025" uniqueCount="715">
  <si>
    <t>Prima Directa</t>
  </si>
  <si>
    <t>Volver al Índice</t>
  </si>
  <si>
    <t>1.1 Evolución de la Prima Directa de la Industria, Vida y Generales</t>
  </si>
  <si>
    <t>Total Mercado</t>
  </si>
  <si>
    <t>Seguros Generales</t>
  </si>
  <si>
    <t>Seguros de Vida</t>
  </si>
  <si>
    <t>Año</t>
  </si>
  <si>
    <t>Fuente: FECU</t>
  </si>
  <si>
    <t>1.2 Crecimiento Acumulado PIB y Prima Directa de la Industria, Generales y Vida</t>
  </si>
  <si>
    <t>Índice Cambio Acumulado</t>
  </si>
  <si>
    <t>PIB</t>
  </si>
  <si>
    <t>M$</t>
  </si>
  <si>
    <t>UF</t>
  </si>
  <si>
    <t>USD</t>
  </si>
  <si>
    <t>1.3 Participación de la Industria</t>
  </si>
  <si>
    <t>Penetración</t>
  </si>
  <si>
    <t>M$, no MM$</t>
  </si>
  <si>
    <t>Cifras en UF</t>
  </si>
  <si>
    <t>Cifras en M$</t>
  </si>
  <si>
    <t>Cifras en USD</t>
  </si>
  <si>
    <t>1.5 Densidad de los Seguros (Prima Directa per Cápita)</t>
  </si>
  <si>
    <t>1.7 Evolución de los Siniestros Directos</t>
  </si>
  <si>
    <t>1.6 Evolución del Número de Compañías en la Industria</t>
  </si>
  <si>
    <t>Población</t>
  </si>
  <si>
    <t>1.8.2 Evolución de las Utilidades</t>
  </si>
  <si>
    <t>1.4 Penetración de los Seguros (Prima Directa/PIB)</t>
  </si>
  <si>
    <t>1.8.3 Evolución de la Inversión</t>
  </si>
  <si>
    <t>1.8.3.1 Evolución de la Inversión Total del Mercado por Tipo de Instrumento</t>
  </si>
  <si>
    <t>Otros</t>
  </si>
  <si>
    <t>Total</t>
  </si>
  <si>
    <t>Rentabilidad de la Inversión</t>
  </si>
  <si>
    <t>Valor sin Reajuste</t>
  </si>
  <si>
    <t>1.8.3.2 Porcentajes de Inversión Total del Mercado por Tipo de Instrumento</t>
  </si>
  <si>
    <t>1.8.4.1 Participación de la Prima Directa por Ramo</t>
  </si>
  <si>
    <t>Incendio</t>
  </si>
  <si>
    <t>Vehículos</t>
  </si>
  <si>
    <t>Robo con Fractura</t>
  </si>
  <si>
    <t>Transporte</t>
  </si>
  <si>
    <t>Casco</t>
  </si>
  <si>
    <t>Ingeniería</t>
  </si>
  <si>
    <t>Seguros de Crédito</t>
  </si>
  <si>
    <t>Responsabilidad Civil</t>
  </si>
  <si>
    <t>1.8.4.2 Evolución de la Inversión por Tipo de Instrumento</t>
  </si>
  <si>
    <t>Compañías de Seguros Generales</t>
  </si>
  <si>
    <t>1.8.4.3 Porcentajes de Inversión por Tipo de Instrumento</t>
  </si>
  <si>
    <t>1.8.5.1 Participación de la Prima Directa por Ramo</t>
  </si>
  <si>
    <t>1.8.5.2 Evolución de la Inversión por Tipo de Instrumento</t>
  </si>
  <si>
    <t>1.8.5.3 Porcentajes de Inversión por Tipo de Instrumento</t>
  </si>
  <si>
    <t>Compañías de Seguros de Vida</t>
  </si>
  <si>
    <t>Individual</t>
  </si>
  <si>
    <t>Colectivos</t>
  </si>
  <si>
    <t>Desgravamen</t>
  </si>
  <si>
    <t>Rentas Vitalicias</t>
  </si>
  <si>
    <t>Seguro de AFP</t>
  </si>
  <si>
    <t>Invalidez y Sobrevivencia</t>
  </si>
  <si>
    <t>Fuente: Swiss Re</t>
  </si>
  <si>
    <t>Argentina</t>
  </si>
  <si>
    <t>Brasil</t>
  </si>
  <si>
    <t>Chile</t>
  </si>
  <si>
    <t>Colombia</t>
  </si>
  <si>
    <t>Ecuador</t>
  </si>
  <si>
    <t>El Salvador</t>
  </si>
  <si>
    <t>España</t>
  </si>
  <si>
    <t>Estados Unidos</t>
  </si>
  <si>
    <t>Guatemala</t>
  </si>
  <si>
    <t>México</t>
  </si>
  <si>
    <t>Panamá</t>
  </si>
  <si>
    <t>Perú</t>
  </si>
  <si>
    <t>Venezuela</t>
  </si>
  <si>
    <t>S/I</t>
  </si>
  <si>
    <t>1.9.1.1 Penetración de los Seguros (Prima Directa/PIB)</t>
  </si>
  <si>
    <t>1.9.1.2 Densidad de los Seguros (Prima Directa per Cápita)</t>
  </si>
  <si>
    <t>2.1 Evolución de las Cuentas Importantes por Ramo</t>
  </si>
  <si>
    <t>Margen de Contribución</t>
  </si>
  <si>
    <t>Número de Siniestros</t>
  </si>
  <si>
    <t>Siniestralidad Retenida</t>
  </si>
  <si>
    <t>Siniestralidad Directa</t>
  </si>
  <si>
    <t>Prima Promedio</t>
  </si>
  <si>
    <t>Siniestro Promedio</t>
  </si>
  <si>
    <t>Número de Pólizas Emitidas</t>
  </si>
  <si>
    <t>Número de Pólizas Vigentes</t>
  </si>
  <si>
    <t>Prima Retenida Neta</t>
  </si>
  <si>
    <t>Prima Aceptada</t>
  </si>
  <si>
    <t>Prima Cedida</t>
  </si>
  <si>
    <t>Aj. de Reserva en Curso</t>
  </si>
  <si>
    <t>Ingreso por Primas Devengadas</t>
  </si>
  <si>
    <t>Costo Exp. Directo</t>
  </si>
  <si>
    <t>Costo de Siniestros</t>
  </si>
  <si>
    <t>Reserva de Riesgo en Curso</t>
  </si>
  <si>
    <t>Prima Retenida Neta No Devengada</t>
  </si>
  <si>
    <t>Prima Directa No Devengada</t>
  </si>
  <si>
    <t>Prima Aceptada No Devengada</t>
  </si>
  <si>
    <t>Prima Cedida No Devengada</t>
  </si>
  <si>
    <t>Prima Retenida Neta Devengada</t>
  </si>
  <si>
    <t>Prima Directa Devengada</t>
  </si>
  <si>
    <t>Prima Aceptada Devengada</t>
  </si>
  <si>
    <t>Prima Cedida Devengada</t>
  </si>
  <si>
    <t>Resultado de Intermediación</t>
  </si>
  <si>
    <t>Directo</t>
  </si>
  <si>
    <t>Reaseguro Aceptado</t>
  </si>
  <si>
    <t>Reaseguro Cedido</t>
  </si>
  <si>
    <t>Siniestros por Pagar</t>
  </si>
  <si>
    <t>Siniestros Pagados</t>
  </si>
  <si>
    <t>Siniestralidad Directa = Siniestros Directos / Prima Directa Devengada</t>
  </si>
  <si>
    <t>Costo Exp. Directo = Resultado de Intermediación + Costo de Siniestros</t>
  </si>
  <si>
    <t>Prima Promedio = Prima Directa / Número de Pólizas Emitidas</t>
  </si>
  <si>
    <t>Siniestralidad Retenida = Costo Siniestros / Prima Retenida Neta Devengada</t>
  </si>
  <si>
    <t>2.1.1 Incendio</t>
  </si>
  <si>
    <t>2.1.2 Vehículos</t>
  </si>
  <si>
    <t>2.1.3 Robo con Fractura</t>
  </si>
  <si>
    <t>2.1.4 Transporte</t>
  </si>
  <si>
    <t>2.1.5 Casco</t>
  </si>
  <si>
    <t>Incluye los Ramos: Casco Aéreo y Marítimo</t>
  </si>
  <si>
    <t>2.1.6 Ingeniería</t>
  </si>
  <si>
    <t>2.1.7 SOAP</t>
  </si>
  <si>
    <t>2.1.8 Seguros de Crédito</t>
  </si>
  <si>
    <t>2.1.9 Responsabilidad Civil</t>
  </si>
  <si>
    <t>2.1.10 Otros</t>
  </si>
  <si>
    <t>2.2 Prima Directa por Ramo</t>
  </si>
  <si>
    <t>SOAP</t>
  </si>
  <si>
    <t>2.3 Prima Directa por Compañía</t>
  </si>
  <si>
    <t>2.4.1 Incendio</t>
  </si>
  <si>
    <t>2.4.1.1 Incendio Ordinario</t>
  </si>
  <si>
    <t>2.4.1.2 Terremoto</t>
  </si>
  <si>
    <t>2.4.2 Vehículos</t>
  </si>
  <si>
    <t>2.4.2.1 Daños Físicos Vehículos Motorizados G1</t>
  </si>
  <si>
    <t>2.4.2.2 Daños Físicos Vehículos Motorizados G2</t>
  </si>
  <si>
    <t>2.4.2.3 Responsabilidad Civil Vehículos Motorizados</t>
  </si>
  <si>
    <t>2.4.3 Robo con Fractura</t>
  </si>
  <si>
    <t>2.4.4 Transporte</t>
  </si>
  <si>
    <t>Incluye los Ramos: Transporte Terrestre, Marítimo y Aéreo</t>
  </si>
  <si>
    <t>2.4.4.1 Transporte Terrestre</t>
  </si>
  <si>
    <t>2.4.4.2 Transporte Marítimo</t>
  </si>
  <si>
    <t>2.4.4.3 Transporte Aéreo</t>
  </si>
  <si>
    <t>2.4.5 Casco</t>
  </si>
  <si>
    <t>2.4.5.1 Casco Aéreo</t>
  </si>
  <si>
    <t>2.4.5.2 Casco Marítimo</t>
  </si>
  <si>
    <t>2.4.6 Ingeniería</t>
  </si>
  <si>
    <t>2.4.6.1 Equipo Móvil Contratista</t>
  </si>
  <si>
    <t>2.4.6.2 Todo Riesgo Construcción y Montaje</t>
  </si>
  <si>
    <t>2.4.6.3 Avería Maquinaria</t>
  </si>
  <si>
    <t>2.4.6.4 Equipo Electrónico</t>
  </si>
  <si>
    <t>2.4.7 SOAP</t>
  </si>
  <si>
    <t>2.4.8 Seguros de Crédito</t>
  </si>
  <si>
    <t>2.4.8.1 Seguros de Crédito por Ventas a Plazo</t>
  </si>
  <si>
    <t>2.4.8.2 Seguros de Crédito a la Exportación</t>
  </si>
  <si>
    <t>2.4.8.3 Otros Seguros de Crédito</t>
  </si>
  <si>
    <t>2.4.9 Responsabilidad Civil</t>
  </si>
  <si>
    <t>2.4.10 Otros</t>
  </si>
  <si>
    <t>2.4.10.1 Accidentes Personales</t>
  </si>
  <si>
    <t>2.4.10.2 Garantía</t>
  </si>
  <si>
    <t>2.4.10.3 Multirriesgos</t>
  </si>
  <si>
    <t>2.4.10.4 Seguro Agrícola</t>
  </si>
  <si>
    <t>2.4.10.5 Otros</t>
  </si>
  <si>
    <t>2.6 Siniestro Directo por Compañía</t>
  </si>
  <si>
    <t>2.7.1 Incendio</t>
  </si>
  <si>
    <t>2.7.2 Vehículos</t>
  </si>
  <si>
    <t>2.7.3 Robo con Fractura</t>
  </si>
  <si>
    <t>2.7.4 Transporte</t>
  </si>
  <si>
    <t>2.7.5 Casco</t>
  </si>
  <si>
    <t>2.7.6 Ingeniería</t>
  </si>
  <si>
    <t>2.7.7 SOAP</t>
  </si>
  <si>
    <t>2.7.8 Seguros de Crédito</t>
  </si>
  <si>
    <t>2.7.9 Responsabilidad Civil</t>
  </si>
  <si>
    <t>2.7.10 Otros</t>
  </si>
  <si>
    <t>2.8.1 Directa</t>
  </si>
  <si>
    <t>2.8.1.1 Incendio</t>
  </si>
  <si>
    <t>2.8.1.2 Vehículos</t>
  </si>
  <si>
    <t>2.8.1.3 Robo con Fractura</t>
  </si>
  <si>
    <t>2.8.1.4 Transporte</t>
  </si>
  <si>
    <t>2.8.1.5 Casco</t>
  </si>
  <si>
    <t>2.8.1.6 Ingeniería</t>
  </si>
  <si>
    <t>2.8.1.7 SOAP</t>
  </si>
  <si>
    <t>2.8.1.8 Seguros de Crédito</t>
  </si>
  <si>
    <t>2.8.1.9 Responsabilidad Civil</t>
  </si>
  <si>
    <t>2.8.1.10 Otros</t>
  </si>
  <si>
    <t>2.8.2.2 Vehículos</t>
  </si>
  <si>
    <t>2.8.2.1 Incendio</t>
  </si>
  <si>
    <t>2.8.2.3 Robo con Fractura</t>
  </si>
  <si>
    <t>2.8.2.4 Transporte</t>
  </si>
  <si>
    <t>2.8.2.5 Casco</t>
  </si>
  <si>
    <t>2.8.2.6 Ingeniería</t>
  </si>
  <si>
    <t>2.8.2.7 SOAP</t>
  </si>
  <si>
    <t>2.8.2.8 Seguros de Crédito</t>
  </si>
  <si>
    <t>2.8.2.9 Responsabilidad Civil</t>
  </si>
  <si>
    <t>2.8.2.10 Otros</t>
  </si>
  <si>
    <t>2.8.3.1 Incendio</t>
  </si>
  <si>
    <t>2.8.3.2 Vehículos</t>
  </si>
  <si>
    <t>2.8.3.3 Robo con Fractura</t>
  </si>
  <si>
    <t>2.8.3.4 Transporte</t>
  </si>
  <si>
    <t>2.8.3.5 Casco</t>
  </si>
  <si>
    <t>2.8.3.6 Ingeniería</t>
  </si>
  <si>
    <t>2.8.3.8 Seguros de Crédito</t>
  </si>
  <si>
    <t>2.8.3.9 Responsabilidad Civil</t>
  </si>
  <si>
    <t>2.8.3.10 Otros</t>
  </si>
  <si>
    <t>3.1 Evolución de las Cuentas Importantes por Ramo</t>
  </si>
  <si>
    <t>Siniestralidad Retenida (%)</t>
  </si>
  <si>
    <t>Siniestralidad Directa (%)</t>
  </si>
  <si>
    <t>Ingreso Explotación</t>
  </si>
  <si>
    <t>Ajuste Res. Técnica</t>
  </si>
  <si>
    <t>Comisiones Seguro Directo Corredores</t>
  </si>
  <si>
    <t>Comisiones Reaseguro Aceptado</t>
  </si>
  <si>
    <t>Comisiones Reaseguro Cedido</t>
  </si>
  <si>
    <t>Cto. Sin. + Gtos. Médicos + Reaseg. no Prop.</t>
  </si>
  <si>
    <t>Siniestros por Pagar Período Anterior</t>
  </si>
  <si>
    <t>3.1.1 Individual</t>
  </si>
  <si>
    <t>3.1.2 Colectivo</t>
  </si>
  <si>
    <t>3.1.3 Desgravamen</t>
  </si>
  <si>
    <t>3.1.4 Rentas Vitalicias</t>
  </si>
  <si>
    <t>3.1.5 Seguros de AFP</t>
  </si>
  <si>
    <t>3.1.6 Invalidez y Sobrevivencia</t>
  </si>
  <si>
    <t>Accidentes Personales</t>
  </si>
  <si>
    <t>Asistencia</t>
  </si>
  <si>
    <t>Dotal Puro o Capital Diferido</t>
  </si>
  <si>
    <t>Incapacidad o Invalidez</t>
  </si>
  <si>
    <t>Mixto o Dotal</t>
  </si>
  <si>
    <t>Protección Familiar</t>
  </si>
  <si>
    <t>Renta</t>
  </si>
  <si>
    <t>Salud</t>
  </si>
  <si>
    <t>Seguros con APV</t>
  </si>
  <si>
    <t>Temporal de Vida</t>
  </si>
  <si>
    <t>Vida Entera</t>
  </si>
  <si>
    <t>Otros Seguros con CUI</t>
  </si>
  <si>
    <t>Temporal de vida</t>
  </si>
  <si>
    <t>Desgravamen Individual</t>
  </si>
  <si>
    <t>Desgravamen Colectivo</t>
  </si>
  <si>
    <t>3.2 Prima Directa por Ramo</t>
  </si>
  <si>
    <t>3.3 Prima Directa por Compañía</t>
  </si>
  <si>
    <t>3.4.1 Individual</t>
  </si>
  <si>
    <t>3.4.1.1 Individual Vida Entera</t>
  </si>
  <si>
    <t>3.4.1.2 Individual Temporal de Vida</t>
  </si>
  <si>
    <t>3.4.1.4 Individual Mixto o Dotal</t>
  </si>
  <si>
    <t>3.4.1.5 Individual Renta</t>
  </si>
  <si>
    <t>3.4.1.6 Individual Dotal Puro o Capital Diferido</t>
  </si>
  <si>
    <t>3.4.1.7 Individual Protección Familiar</t>
  </si>
  <si>
    <t>3.4.1.8 Individual Incapacidad o Invalidez</t>
  </si>
  <si>
    <t>3.4.1.9 Individual Salud</t>
  </si>
  <si>
    <t>3.4.1.10 Individual Accidentes Personales</t>
  </si>
  <si>
    <t>3.4.1.11 Individual Asistencia</t>
  </si>
  <si>
    <t>3.4.1.12 Individual SOAP</t>
  </si>
  <si>
    <t>3.4.1.13 Individual Seguros con APV</t>
  </si>
  <si>
    <t>3.4.1.14 Individual Otros</t>
  </si>
  <si>
    <t>3.4.2 Colectivo</t>
  </si>
  <si>
    <t>3.4.2.1 Colectivo Vida Entera</t>
  </si>
  <si>
    <t>3.4.2.2 Colectivo Temporal de Vida</t>
  </si>
  <si>
    <t>3.4.2.4 Colectivo Mixto o Dotal</t>
  </si>
  <si>
    <t>3.4.2.5 Colectivo Renta</t>
  </si>
  <si>
    <t>3.4.2.6 Colectivo Dotal Puro o Capital Diferido</t>
  </si>
  <si>
    <t>3.4.2.7 Colectivo Protección Familiar</t>
  </si>
  <si>
    <t>3.4.2.8 Colectivo Incapacidad o Invalidez</t>
  </si>
  <si>
    <t>3.4.2.9 Colectivo Salud</t>
  </si>
  <si>
    <t>3.4.2.10 Colectivo Accidentes Personales</t>
  </si>
  <si>
    <t>3.4.2.11 Colectivo Asistencia</t>
  </si>
  <si>
    <t>3.4.2.12 Colectivo Seguros con APV</t>
  </si>
  <si>
    <t>3.4.2.13 Colectivo Otros</t>
  </si>
  <si>
    <t>3.4.3 Desgravamen</t>
  </si>
  <si>
    <t>Incluye los Ramos: Desgravamen en Individual y Colectivo</t>
  </si>
  <si>
    <t>3.4.3.1 Desgravamen Individual</t>
  </si>
  <si>
    <t>3.4.3.2 Desgravamen Colectivo</t>
  </si>
  <si>
    <t>3.4.4 Rentas Vitalicias</t>
  </si>
  <si>
    <t>3.4.4.1 Rentas Vitalicias Vejez</t>
  </si>
  <si>
    <t>3.4.4.2 Rentas Vitalicias Invalidez</t>
  </si>
  <si>
    <t>3.4.4.3 Rentas Vitalicias Sobrevivencia</t>
  </si>
  <si>
    <t>3.4.5 Seguros de AFP</t>
  </si>
  <si>
    <t>3.4.6 Invalidez y Sobrevivencia</t>
  </si>
  <si>
    <t>3.5 Siniestro Directo por Ramo</t>
  </si>
  <si>
    <t>3.6 Siniestro Directo por Compañía</t>
  </si>
  <si>
    <t>3.7.1 Individual</t>
  </si>
  <si>
    <t>2.8.2 Retenida</t>
  </si>
  <si>
    <t>2.8.3 Cedida</t>
  </si>
  <si>
    <t>3.7.2 Colectivo</t>
  </si>
  <si>
    <t>3.7.3 Desgravamen</t>
  </si>
  <si>
    <t>3.7.4 Rentas Vitalicias</t>
  </si>
  <si>
    <t>3.7.5 Seguros de AFP</t>
  </si>
  <si>
    <t>3.7.6 Invalidez y Sobrevivencia</t>
  </si>
  <si>
    <t>3.8.1 Directa</t>
  </si>
  <si>
    <t>3.8.1.1 Individual</t>
  </si>
  <si>
    <t>Siniestralidad Directa = Costo Siniestros Directos / Prima Directa</t>
  </si>
  <si>
    <t>3.8.1.2 Colectivo</t>
  </si>
  <si>
    <t>3.8.1.3 Desgravamen</t>
  </si>
  <si>
    <t>3.8.1.4 Rentas Vitalicias</t>
  </si>
  <si>
    <t>3.8.1.5 Seguros de AFP</t>
  </si>
  <si>
    <t>Incluye los Ramos: Desgravamen de Individual y Colectivo</t>
  </si>
  <si>
    <t>Incluye los Ramos: Rentas Vitalicias Vejez, Invalidez y Sobrevivencia</t>
  </si>
  <si>
    <t>3.8.1.6 Invalidez y Sobrevivencia</t>
  </si>
  <si>
    <t>Colectivo</t>
  </si>
  <si>
    <t>Seguros de AFP</t>
  </si>
  <si>
    <t>3.8.2 Retenida</t>
  </si>
  <si>
    <t>3.8.2.1 Individual</t>
  </si>
  <si>
    <t>3.8.2.2 Colectivo</t>
  </si>
  <si>
    <t>3.8.2.3 Desgravamen</t>
  </si>
  <si>
    <t>3.8.2.4 Rentas Vitalicias</t>
  </si>
  <si>
    <t>3.8.2.5 Seguros de AFP</t>
  </si>
  <si>
    <t>3.8.2.6 Invalidez y Sobrevivencia</t>
  </si>
  <si>
    <t>3.8.3 Cedida</t>
  </si>
  <si>
    <t>3.8.3.1 Individual</t>
  </si>
  <si>
    <t>3.8.3.2 Colectivo</t>
  </si>
  <si>
    <t>3.8.3.3 Desgravamen</t>
  </si>
  <si>
    <t>3.8.3.4 Rentas Vitalicias</t>
  </si>
  <si>
    <t>3.8.3.5 Seguros de AFP</t>
  </si>
  <si>
    <t>3.8.3.6 Invalidez y Sobrevivencia</t>
  </si>
  <si>
    <t>Industria de Seguros</t>
  </si>
  <si>
    <t>1.1</t>
  </si>
  <si>
    <t>Evolución de la Prima Directa de la Industria, Vida y Generales</t>
  </si>
  <si>
    <t>1.2</t>
  </si>
  <si>
    <t>1.3</t>
  </si>
  <si>
    <t>1.4</t>
  </si>
  <si>
    <t>1.5</t>
  </si>
  <si>
    <t>1.6</t>
  </si>
  <si>
    <t>1.7</t>
  </si>
  <si>
    <t>Crecimiento Acumulado PIB y Prima Directa de la Industria, Generales y Vida</t>
  </si>
  <si>
    <t>Participación de la Industria</t>
  </si>
  <si>
    <t>Penetración de los Seguros (Prima Directa/PIB)</t>
  </si>
  <si>
    <t>Densidad de los Seguros (Prima Directa per Cápita)</t>
  </si>
  <si>
    <t>Evolución del Número de Compañías en la Industria</t>
  </si>
  <si>
    <t>Evolución de los Siniestros Directos</t>
  </si>
  <si>
    <t>Información de los Estados Financieros de la Industria</t>
  </si>
  <si>
    <t>1.8.1</t>
  </si>
  <si>
    <t>1.8.2</t>
  </si>
  <si>
    <t>1.8.3</t>
  </si>
  <si>
    <t>1.8.3.1</t>
  </si>
  <si>
    <t>1.8.3.2</t>
  </si>
  <si>
    <t>Evolución de las Utilidades</t>
  </si>
  <si>
    <t>Evolución de la Inversión</t>
  </si>
  <si>
    <t>Evolución de la Inversión Total del Mercado por Tipo de Instrumento</t>
  </si>
  <si>
    <t>Porcentajes de Inversión Total del Mercado por Tipo de Instrumento</t>
  </si>
  <si>
    <t>Evolución del Patrimonio</t>
  </si>
  <si>
    <t>1.8.1 Evolución del Patrimonio</t>
  </si>
  <si>
    <t>1.8.4.1</t>
  </si>
  <si>
    <t>1.8.4.2</t>
  </si>
  <si>
    <t>1.8.4.3</t>
  </si>
  <si>
    <t>Participación de la Prima Directa por Ramo</t>
  </si>
  <si>
    <t>Evolución de la Inversión por Tipo de Instrumento</t>
  </si>
  <si>
    <t>Porcentajes de Inversión por Tipo de Instrumento</t>
  </si>
  <si>
    <t>1.8.5.1</t>
  </si>
  <si>
    <t>1.8.5.2</t>
  </si>
  <si>
    <t>1.8.5.3</t>
  </si>
  <si>
    <t>Mercado Internacional</t>
  </si>
  <si>
    <t>1.9.1</t>
  </si>
  <si>
    <t>1.9.1.1</t>
  </si>
  <si>
    <t>1.9.1.2</t>
  </si>
  <si>
    <t>2.1</t>
  </si>
  <si>
    <t>2.1.1</t>
  </si>
  <si>
    <t>2.1.2</t>
  </si>
  <si>
    <t>2.1.3</t>
  </si>
  <si>
    <t>2.1.4</t>
  </si>
  <si>
    <t>2.1.5</t>
  </si>
  <si>
    <t>2.1.6</t>
  </si>
  <si>
    <t>2.1.7</t>
  </si>
  <si>
    <t>2.1.8</t>
  </si>
  <si>
    <t>2.1.9</t>
  </si>
  <si>
    <t>2.1.10</t>
  </si>
  <si>
    <t>2.2</t>
  </si>
  <si>
    <t>2.3</t>
  </si>
  <si>
    <t>Evolución de las Cuentas Importantes por Ramo</t>
  </si>
  <si>
    <t>Prima Directa por Ramo</t>
  </si>
  <si>
    <t>Prima Directa por Compañía</t>
  </si>
  <si>
    <t>Prima Directa por Ramo y Compañía</t>
  </si>
  <si>
    <t>2.4.1</t>
  </si>
  <si>
    <t>2.4.1.1</t>
  </si>
  <si>
    <t>2.4.1.2</t>
  </si>
  <si>
    <t>2.4.2</t>
  </si>
  <si>
    <t>2.4.2.1</t>
  </si>
  <si>
    <t>2.4.2.2</t>
  </si>
  <si>
    <t>2.4.2.3</t>
  </si>
  <si>
    <t>2.4.3</t>
  </si>
  <si>
    <t>2.4.4</t>
  </si>
  <si>
    <t>2.4.4.1</t>
  </si>
  <si>
    <t>2.4.4.2</t>
  </si>
  <si>
    <t>2.4.4.3</t>
  </si>
  <si>
    <t>2.4.5</t>
  </si>
  <si>
    <t>2.4.5.1</t>
  </si>
  <si>
    <t>2.4.5.2</t>
  </si>
  <si>
    <t>2.4.6</t>
  </si>
  <si>
    <t>2.4.6.1</t>
  </si>
  <si>
    <t>2.4.6.2</t>
  </si>
  <si>
    <t>2.4.6.3</t>
  </si>
  <si>
    <t>2.4.6.4</t>
  </si>
  <si>
    <t>2.4.7</t>
  </si>
  <si>
    <t>2.4.8</t>
  </si>
  <si>
    <t>2.4.8.1</t>
  </si>
  <si>
    <t>2.4.8.2</t>
  </si>
  <si>
    <t>2.4.8.3</t>
  </si>
  <si>
    <t>2.4.9</t>
  </si>
  <si>
    <t>2.4.10</t>
  </si>
  <si>
    <t>2.4.10.1</t>
  </si>
  <si>
    <t>2.4.10.2</t>
  </si>
  <si>
    <t>2.4.10.3</t>
  </si>
  <si>
    <t>2.4.10.4</t>
  </si>
  <si>
    <t>2.4.10.5</t>
  </si>
  <si>
    <t>2.5</t>
  </si>
  <si>
    <t>2.6</t>
  </si>
  <si>
    <t>Daños Físicos Vehículos Motorizados G1</t>
  </si>
  <si>
    <t>Daños Físicos Vehículos Motorizados G2</t>
  </si>
  <si>
    <t>Responsabilidad Civil Vehículos Motorizados</t>
  </si>
  <si>
    <t>Transporte Terrestre</t>
  </si>
  <si>
    <t>Transporte Marítimo</t>
  </si>
  <si>
    <t>Transporte Aéreo</t>
  </si>
  <si>
    <t>Casco Aéreo</t>
  </si>
  <si>
    <t>Casco Marítimo</t>
  </si>
  <si>
    <t>Equipo Móvil Contratista</t>
  </si>
  <si>
    <t>Todo Riesgo Construcción y Montaje</t>
  </si>
  <si>
    <t>Avería Maquinaria</t>
  </si>
  <si>
    <t>Equipo Electrónico</t>
  </si>
  <si>
    <t>Seguro de Crédito a la Exportación</t>
  </si>
  <si>
    <t>Otros Seguros de Crédito</t>
  </si>
  <si>
    <t>Garantía</t>
  </si>
  <si>
    <t>Multirriesgos</t>
  </si>
  <si>
    <t>Seguro Agrícola</t>
  </si>
  <si>
    <t>Incendio Ordinario</t>
  </si>
  <si>
    <t>Terremoto</t>
  </si>
  <si>
    <t>Siniestro Directo por Ramo y Compañía</t>
  </si>
  <si>
    <t>2.7.1</t>
  </si>
  <si>
    <t>2.7.2</t>
  </si>
  <si>
    <t>2.7.3</t>
  </si>
  <si>
    <t>2.7.4</t>
  </si>
  <si>
    <t>2.7.5</t>
  </si>
  <si>
    <t>2.7.6</t>
  </si>
  <si>
    <t>2.7.7</t>
  </si>
  <si>
    <t>2.7.8</t>
  </si>
  <si>
    <t>2.7.9</t>
  </si>
  <si>
    <t>2.7.10</t>
  </si>
  <si>
    <t>Siniestralidad</t>
  </si>
  <si>
    <t>2.8.1</t>
  </si>
  <si>
    <t>2.8.1.1</t>
  </si>
  <si>
    <t>2.8.1.2</t>
  </si>
  <si>
    <t>2.8.1.3</t>
  </si>
  <si>
    <t>2.8.1.4</t>
  </si>
  <si>
    <t>2.8.1.5</t>
  </si>
  <si>
    <t>2.8.1.6</t>
  </si>
  <si>
    <t>2.8.1.7</t>
  </si>
  <si>
    <t>2.8.1.8</t>
  </si>
  <si>
    <t>2.8.1.9</t>
  </si>
  <si>
    <t>2.8.1.10</t>
  </si>
  <si>
    <t>2.8.2</t>
  </si>
  <si>
    <t>2.8.2.1</t>
  </si>
  <si>
    <t>2.8.2.2</t>
  </si>
  <si>
    <t>2.8.2.3</t>
  </si>
  <si>
    <t>2.8.2.4</t>
  </si>
  <si>
    <t>2.8.2.5</t>
  </si>
  <si>
    <t>2.8.2.6</t>
  </si>
  <si>
    <t>2.8.2.7</t>
  </si>
  <si>
    <t>2.8.2.8</t>
  </si>
  <si>
    <t>2.8.2.9</t>
  </si>
  <si>
    <t>2.8.2.10</t>
  </si>
  <si>
    <t>2.8.3</t>
  </si>
  <si>
    <t>2.8.3.1</t>
  </si>
  <si>
    <t>2.8.3.2</t>
  </si>
  <si>
    <t>2.8.3.3</t>
  </si>
  <si>
    <t>2.8.3.4</t>
  </si>
  <si>
    <t>2.8.3.5</t>
  </si>
  <si>
    <t>2.8.3.6</t>
  </si>
  <si>
    <t>2.8.3.7</t>
  </si>
  <si>
    <t>2.8.3.8</t>
  </si>
  <si>
    <t>2.8.3.9</t>
  </si>
  <si>
    <t>2.8.3.10</t>
  </si>
  <si>
    <t>Directa</t>
  </si>
  <si>
    <t>Retenida</t>
  </si>
  <si>
    <t>Cedida</t>
  </si>
  <si>
    <t>Siniestro Directo por Ramo</t>
  </si>
  <si>
    <t>Siniestro Directo por Compañía</t>
  </si>
  <si>
    <t>3.1</t>
  </si>
  <si>
    <t>3.1.1</t>
  </si>
  <si>
    <t>3.1.2</t>
  </si>
  <si>
    <t>3.1.3</t>
  </si>
  <si>
    <t>3.1.4</t>
  </si>
  <si>
    <t>3.1.5</t>
  </si>
  <si>
    <t>3.1.6</t>
  </si>
  <si>
    <t>3.2</t>
  </si>
  <si>
    <t>3.3</t>
  </si>
  <si>
    <t>3.4.1</t>
  </si>
  <si>
    <t>3.4.1.1</t>
  </si>
  <si>
    <t>3.4.1.2</t>
  </si>
  <si>
    <t>Individual Temporal de Vida</t>
  </si>
  <si>
    <t>3.4.1.3</t>
  </si>
  <si>
    <t>Individual Otros Seguros con CUI</t>
  </si>
  <si>
    <t>3.4.1.4</t>
  </si>
  <si>
    <t>Individual Mixto o Dotal</t>
  </si>
  <si>
    <t>3.4.1.5</t>
  </si>
  <si>
    <t>Individual Renta</t>
  </si>
  <si>
    <t>3.4.1.6</t>
  </si>
  <si>
    <t>Individual Dotal Puro o Capital Diferido</t>
  </si>
  <si>
    <t>3.4.1.7</t>
  </si>
  <si>
    <t>Individual Protección Familiar</t>
  </si>
  <si>
    <t>3.4.1.8</t>
  </si>
  <si>
    <t>Individual Incapacidad o Invalidez</t>
  </si>
  <si>
    <t>3.4.1.9</t>
  </si>
  <si>
    <t>Individual Salud</t>
  </si>
  <si>
    <t>3.4.1.10</t>
  </si>
  <si>
    <t>Individual Accidentes Personales</t>
  </si>
  <si>
    <t>3.4.1.11</t>
  </si>
  <si>
    <t>Individual Asistencia</t>
  </si>
  <si>
    <t>3.4.1.12</t>
  </si>
  <si>
    <t>3.4.1.13</t>
  </si>
  <si>
    <t>3.4.1.14</t>
  </si>
  <si>
    <t>Individual Otros</t>
  </si>
  <si>
    <t>3.4.2</t>
  </si>
  <si>
    <t>3.4.2.1</t>
  </si>
  <si>
    <t>Colectivo Vida Entera</t>
  </si>
  <si>
    <t>3.4.2.2</t>
  </si>
  <si>
    <t>Colectivo Temporal de Vida</t>
  </si>
  <si>
    <t>3.4.2.3</t>
  </si>
  <si>
    <t>Colectivo Otros Seguros con CUI</t>
  </si>
  <si>
    <t>3.4.2.4</t>
  </si>
  <si>
    <t>Colectivo Mixto o Dotal</t>
  </si>
  <si>
    <t>3.4.2.5</t>
  </si>
  <si>
    <t>Colectivo Renta</t>
  </si>
  <si>
    <t>3.4.2.6</t>
  </si>
  <si>
    <t>Colectivo Dotal Puro o Capital Diferido</t>
  </si>
  <si>
    <t>3.4.2.7</t>
  </si>
  <si>
    <t>Colectivo Protección Familiar</t>
  </si>
  <si>
    <t>3.4.2.8</t>
  </si>
  <si>
    <t>Colectivo Incapacidad o Invalidez</t>
  </si>
  <si>
    <t>3.4.2.9</t>
  </si>
  <si>
    <t>Colectivo Salud</t>
  </si>
  <si>
    <t>3.4.2.10</t>
  </si>
  <si>
    <t>Colectivo Accidentes Personales</t>
  </si>
  <si>
    <t>3.4.2.11</t>
  </si>
  <si>
    <t>Colectivo Asistencia</t>
  </si>
  <si>
    <t>3.4.2.12</t>
  </si>
  <si>
    <t>Colectivo Seguros con APV</t>
  </si>
  <si>
    <t>3.4.2.13</t>
  </si>
  <si>
    <t>Colectivo Otros</t>
  </si>
  <si>
    <t>3.4.3</t>
  </si>
  <si>
    <t>3.4.3.1</t>
  </si>
  <si>
    <t>3.4.3.2</t>
  </si>
  <si>
    <t>3.4.4</t>
  </si>
  <si>
    <t>3.4.4.1</t>
  </si>
  <si>
    <t>3.4.4.2</t>
  </si>
  <si>
    <t>3.4.4.3</t>
  </si>
  <si>
    <t>3.4.5</t>
  </si>
  <si>
    <t>3.4.6</t>
  </si>
  <si>
    <t>Individual Vida Entera</t>
  </si>
  <si>
    <t>Rentas Vitalicias Vejez</t>
  </si>
  <si>
    <t>Rentas Vitalicias Invalidez</t>
  </si>
  <si>
    <t>Rentas Vitalicias Sobrevivencia</t>
  </si>
  <si>
    <t>3.5</t>
  </si>
  <si>
    <t>3.6</t>
  </si>
  <si>
    <t>3.7.1</t>
  </si>
  <si>
    <t>3.7.2</t>
  </si>
  <si>
    <t>3.7.3</t>
  </si>
  <si>
    <t>3.7.4</t>
  </si>
  <si>
    <t>3.7.5</t>
  </si>
  <si>
    <t>3.7.6</t>
  </si>
  <si>
    <t>3.8.1</t>
  </si>
  <si>
    <t>3.8.1.1</t>
  </si>
  <si>
    <t>3.8.1.2</t>
  </si>
  <si>
    <t>3.8.1.3</t>
  </si>
  <si>
    <t>3.8.1.4</t>
  </si>
  <si>
    <t>3.8.1.5</t>
  </si>
  <si>
    <t>3.8.1.6</t>
  </si>
  <si>
    <t>3.8.2</t>
  </si>
  <si>
    <t>3.8.2.1</t>
  </si>
  <si>
    <t>3.8.2.2</t>
  </si>
  <si>
    <t>3.8.2.3</t>
  </si>
  <si>
    <t>3.8.2.4</t>
  </si>
  <si>
    <t>3.8.2.5</t>
  </si>
  <si>
    <t>3.8.2.6</t>
  </si>
  <si>
    <t>3.8.3</t>
  </si>
  <si>
    <t>3.8.3.1</t>
  </si>
  <si>
    <t>3.8.3.2</t>
  </si>
  <si>
    <t>3.8.3.3</t>
  </si>
  <si>
    <t>3.8.3.4</t>
  </si>
  <si>
    <t>3.8.3.5</t>
  </si>
  <si>
    <t>3.8.3.6</t>
  </si>
  <si>
    <t>Individual SOAP</t>
  </si>
  <si>
    <t>Individual Seguros con APV</t>
  </si>
  <si>
    <t>3.4.2.3 Colectivo Otros Seguros con CUI</t>
  </si>
  <si>
    <t>Siniestro Promedio = Costo Siniestro / Número de Siniestros</t>
  </si>
  <si>
    <t>(1) Incluye Reaseguradoras y Mutuales</t>
  </si>
  <si>
    <t>República Dominicana</t>
  </si>
  <si>
    <t>BCI Seguros Generales</t>
  </si>
  <si>
    <t>Chilena Consolidada</t>
  </si>
  <si>
    <t>Chubb de Chile</t>
  </si>
  <si>
    <t>Consorcio Nacional de Seguros</t>
  </si>
  <si>
    <t>Continental Crédito</t>
  </si>
  <si>
    <t>Huelen Generales</t>
  </si>
  <si>
    <t>ING Generales</t>
  </si>
  <si>
    <t>Mapfre Garantía y Crédito</t>
  </si>
  <si>
    <t>Mapfre Seguros Generales</t>
  </si>
  <si>
    <t>Mutualidad de Carabineros</t>
  </si>
  <si>
    <t>Orion Seguros Generales</t>
  </si>
  <si>
    <t>Renta Nacional</t>
  </si>
  <si>
    <t>Security Previsión</t>
  </si>
  <si>
    <t>Zenit Seguros Generales</t>
  </si>
  <si>
    <t>Seguro de Crédito por Ventas a Plazo</t>
  </si>
  <si>
    <t>2.5 Siniestro Directo por Ramo</t>
  </si>
  <si>
    <t>2.8.3.7 SOAP</t>
  </si>
  <si>
    <t>3.4.1.3 Individual Otros Seguros con CUI</t>
  </si>
  <si>
    <t>Siniestralida Retenida = Costo de Siniestros / Prima Retenida Neta</t>
  </si>
  <si>
    <t>Siniestralidad Cedida = Costo de Siniestros Cedidos / Prima Cedida</t>
  </si>
  <si>
    <t>ACE Seguros de Vida</t>
  </si>
  <si>
    <t>BanChile</t>
  </si>
  <si>
    <t>BBVA Seguros de Vida</t>
  </si>
  <si>
    <t>BCI Vida</t>
  </si>
  <si>
    <t>BICE Vida</t>
  </si>
  <si>
    <t>Cardif</t>
  </si>
  <si>
    <t>Chilena</t>
  </si>
  <si>
    <t>Cigna</t>
  </si>
  <si>
    <t>CN Life</t>
  </si>
  <si>
    <t>Consorcio Nacional</t>
  </si>
  <si>
    <t>CorpVida</t>
  </si>
  <si>
    <t>Cruz del Sur</t>
  </si>
  <si>
    <t>EuroAmérica</t>
  </si>
  <si>
    <t>Huelen</t>
  </si>
  <si>
    <t>ISE - Las Américas</t>
  </si>
  <si>
    <t>Itaú Compañía de Seguros de Vida</t>
  </si>
  <si>
    <t>La Construcción</t>
  </si>
  <si>
    <t>Le Mans</t>
  </si>
  <si>
    <t>Mapfre Vida</t>
  </si>
  <si>
    <t>Metlife Chile</t>
  </si>
  <si>
    <t>Mutual de Carabineros</t>
  </si>
  <si>
    <t>Mutual de Ej. y Av.</t>
  </si>
  <si>
    <t>Ohio National</t>
  </si>
  <si>
    <t>Penta Vida</t>
  </si>
  <si>
    <t>Principal</t>
  </si>
  <si>
    <t>Santander</t>
  </si>
  <si>
    <t>Security Rentas</t>
  </si>
  <si>
    <t>Security Vida</t>
  </si>
  <si>
    <t>Vitalis</t>
  </si>
  <si>
    <t>Valor con Reajuste</t>
  </si>
  <si>
    <t>Euler Hermes Seg. de Crédito</t>
  </si>
  <si>
    <t>Cifras en Millones de USD</t>
  </si>
  <si>
    <t>M$ de cada Período</t>
  </si>
  <si>
    <t>Factor IPC 
4 Decimales</t>
  </si>
  <si>
    <t>Factor IPC
Exacto</t>
  </si>
  <si>
    <t>Factor IPC Diferencia</t>
  </si>
  <si>
    <t>(2) Se considera el PIB Total</t>
  </si>
  <si>
    <t>Siniestralidad Retenida = Costo de Siniestro / Prima Retenida Neta Devengada</t>
  </si>
  <si>
    <t>Tomar IPC Noviembre - Noviembre</t>
  </si>
  <si>
    <t>Verificar Rango de Sumas</t>
  </si>
  <si>
    <t>Verificar Rango Suma</t>
  </si>
  <si>
    <t>1.9.1 Evolución de Prima Directa en Iberoamérica y EE.UU.</t>
  </si>
  <si>
    <t>Evolución de Prima Directa en Iberoamérica y EE.UU.</t>
  </si>
  <si>
    <t>Variación
Anual</t>
  </si>
  <si>
    <t>Var. % PIB</t>
  </si>
  <si>
    <t>M$ Actualizados</t>
  </si>
  <si>
    <t>Copiar y Pegar Valores</t>
  </si>
  <si>
    <t>Siniestralidad Cedida = Siniestros Cedidos / Prima Cedida</t>
  </si>
  <si>
    <t>Siniestralidad Retenida = Costo Siniestros / Prima Retenida Neta</t>
  </si>
  <si>
    <t>Siniestralidad Directa = Siniestros Directos / Prima Directa</t>
  </si>
  <si>
    <t>Síntesis Estadística 2011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</si>
  <si>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</si>
  <si>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</si>
  <si>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</si>
  <si>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</si>
  <si>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</si>
  <si>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</si>
  <si>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</si>
  <si>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</si>
  <si>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</si>
  <si>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</si>
  <si>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Sura</t>
  </si>
  <si>
    <t>Mutual de Seguros</t>
  </si>
  <si>
    <t>Instrumentos del Estado</t>
  </si>
  <si>
    <t>Letras Hipotecarias</t>
  </si>
  <si>
    <t>Depósitos a Plazo</t>
  </si>
  <si>
    <t>Acciones de S.A.</t>
  </si>
  <si>
    <t>Bonos y Debentures</t>
  </si>
  <si>
    <t>Bonos Bancarios</t>
  </si>
  <si>
    <t>Inversiones Inmobiliarias</t>
  </si>
  <si>
    <t>Mutuos Hipotecarios</t>
  </si>
  <si>
    <t>Fondos de Inversión</t>
  </si>
  <si>
    <t>CorpSeguros</t>
  </si>
  <si>
    <t>Rigel Seguros de Vida</t>
  </si>
  <si>
    <t>Seguros CLC</t>
  </si>
  <si>
    <t>Seguros de Vida Cámara</t>
  </si>
  <si>
    <t>ACE Seguros</t>
  </si>
  <si>
    <t>Aseguradora Magallanes</t>
  </si>
  <si>
    <t>CESCE Chile Aseguradora</t>
  </si>
  <si>
    <t>Chartis Chile</t>
  </si>
  <si>
    <t>Coface Chile</t>
  </si>
  <si>
    <t>FAF International Seguros Generales</t>
  </si>
  <si>
    <t>HDI Seguros</t>
  </si>
  <si>
    <t>Liberty Seguros</t>
  </si>
  <si>
    <t>Penta Security</t>
  </si>
  <si>
    <t>RSA Seguros</t>
  </si>
  <si>
    <t>Santander Generales</t>
  </si>
  <si>
    <t>Aseguradora Magallanes de Garantía</t>
  </si>
  <si>
    <t>ABN Amro</t>
  </si>
  <si>
    <t>EuroAmerica</t>
  </si>
  <si>
    <t>Fuente: SVS</t>
  </si>
  <si>
    <t>Fondos Mutuos</t>
  </si>
  <si>
    <t>Cuentas Corrientes</t>
  </si>
  <si>
    <t>Letras y Mutuos Hipotecarios</t>
  </si>
  <si>
    <t>Inversión Exterior</t>
  </si>
  <si>
    <t>Préstamos</t>
  </si>
  <si>
    <t>Créditos Sindicados</t>
  </si>
  <si>
    <t>Inversión en el Exterior</t>
  </si>
  <si>
    <t>Avance Tenedores de Pólizas</t>
  </si>
  <si>
    <t xml:space="preserve">Otros </t>
  </si>
  <si>
    <t/>
  </si>
  <si>
    <t>Metlife (La Interamerica + Metlife)</t>
  </si>
  <si>
    <t>Metlife</t>
  </si>
  <si>
    <t>Rentabilidad de la Inversión = [ ( Producto de Inversiones ) / { (Total Inversiones Año Anterior + Total Inversiones Actual) / 2 } ]</t>
  </si>
  <si>
    <t>Nota: Metlife Chile incluye La Interamerica y Metlife</t>
  </si>
  <si>
    <t>Generales</t>
  </si>
  <si>
    <t>Vida</t>
  </si>
  <si>
    <t>Siniestros Directos</t>
  </si>
  <si>
    <t>Rentas Directas</t>
  </si>
  <si>
    <t>Fuentes: FECU, Banco Central</t>
  </si>
  <si>
    <t>Fuentes: FECU, INE</t>
  </si>
  <si>
    <t>Fuentes: SVS, FECU</t>
  </si>
  <si>
    <t>Incluye los Ramos: Accidentes Personales, Garantía, Multirriesgos, Fidelidad, Seguro de Salud, Seguro Agrícola y Otros</t>
  </si>
  <si>
    <t>Incluye los Ramos: Incendio Ordinario, Pérdida de Beneficios por Incendio, Terremoto, Pérdida de Beneficio por Terremoto, Riesgos de la Naturaleza, Terrorismo y Otros Riesgos Adicionales Incendio</t>
  </si>
  <si>
    <t>Incluye los Ramos: Equipo Móvil Contratista, Todo Riesgo Construcción y Montaje, Avería Maquinaria y Equipo Electrónico</t>
  </si>
  <si>
    <t>Incluye los Ramos: Seguro de Crédito por Ventas a Plazo, Seguro de Crédito a la Exportación y Otros Seguros de Crédito</t>
  </si>
  <si>
    <t>Incluye los Ramos: Incendio Ordinario, Pérdida de Beneficios por Incendio, Riesgos de la Naturaleza, Terrorismo y Otros Riesgos Adicionales Incendio</t>
  </si>
  <si>
    <t>Incluye Pérdida de Beneficios por Terremoto</t>
  </si>
  <si>
    <t xml:space="preserve">Incluye los Ramos: Seguro de Crédito por Ventas a Plazo, Seguro de Crédito a la Exportación y Otros Seguros de Crédito
</t>
  </si>
  <si>
    <t xml:space="preserve">Incluye los Ramos: Accidentes Personales, Garantía, Multirriesgos, Fidelidad, Seguro de Salud, Seguro Agrícola y Otros
</t>
  </si>
  <si>
    <t>Incluye los Ramos: Daños Físicos Vehículos Motorizados G1, Daños Físicos Vehículos Motorizados G2 y Responsabilidad Civil Vehículos Motorizados</t>
  </si>
  <si>
    <t>Incluye los Ramos: Vida Entera, Temporal de Vida, Otros Seguros con CUI, Mixto o Dotal, Renta, Dotal Puro o Capital Diferido, Protección Familiar, Incapacidad o Invalidez, Salud, Accidentes Personales, Asistencia, SOAP, Seguros con APV y Otros Seguros</t>
  </si>
  <si>
    <t>Incluye los Ramos: Vida Entera, Temporal de Vida, Otros Seguros con CUI, Mixto o Dotal, Renta, Dotal Puro o Capital Diferido, Protección Familiar, Incapacidad o Invalidez, Salud, Accidentes Personales, Asistencia, Seguros con APV y Otros Seguros</t>
  </si>
  <si>
    <t>Seguros Individuales y Colectivos no incluyen Seguros de Desgravamen</t>
  </si>
</sst>
</file>

<file path=xl/styles.xml><?xml version="1.0" encoding="utf-8"?>
<styleSheet xmlns="http://schemas.openxmlformats.org/spreadsheetml/2006/main">
  <numFmts count="11">
    <numFmt numFmtId="43" formatCode="_-* #,##0.00_-;\-* #,##0.00_-;_-* &quot;-&quot;??_-;_-@_-"/>
    <numFmt numFmtId="164" formatCode="0.0000"/>
    <numFmt numFmtId="165" formatCode="#,##0.0000"/>
    <numFmt numFmtId="166" formatCode="0.0%"/>
    <numFmt numFmtId="167" formatCode="#,##0.0"/>
    <numFmt numFmtId="168" formatCode="#,##0.0000000"/>
    <numFmt numFmtId="169" formatCode="#,##0.00000000"/>
    <numFmt numFmtId="170" formatCode="#,##0.00000000000000"/>
    <numFmt numFmtId="171" formatCode="0.000000"/>
    <numFmt numFmtId="172" formatCode="#,##0.0%"/>
    <numFmt numFmtId="173" formatCode="#,##0.00%"/>
  </numFmts>
  <fonts count="26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Tahoma"/>
      <family val="2"/>
    </font>
    <font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6"/>
      <name val="Calibri"/>
      <family val="2"/>
    </font>
    <font>
      <u/>
      <sz val="10"/>
      <color theme="0" tint="-0.499984740745262"/>
      <name val="Calibri"/>
      <family val="2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Arial"/>
      <family val="2"/>
    </font>
    <font>
      <u/>
      <sz val="10"/>
      <name val="Calibri"/>
      <family val="2"/>
    </font>
    <font>
      <b/>
      <sz val="10"/>
      <name val="Calibri"/>
      <family val="2"/>
      <scheme val="minor"/>
    </font>
    <font>
      <sz val="16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name val="Calibri"/>
      <family val="2"/>
    </font>
    <font>
      <sz val="10"/>
      <color theme="8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10"/>
      <color theme="8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DBE5F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4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3" fillId="0" borderId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3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</cellStyleXfs>
  <cellXfs count="237">
    <xf numFmtId="0" fontId="0" fillId="0" borderId="0" xfId="0"/>
    <xf numFmtId="0" fontId="5" fillId="0" borderId="1" xfId="2" applyFont="1" applyBorder="1" applyAlignment="1">
      <alignment vertical="center"/>
    </xf>
    <xf numFmtId="0" fontId="6" fillId="0" borderId="1" xfId="2" applyFont="1" applyBorder="1" applyAlignment="1">
      <alignment vertical="center"/>
    </xf>
    <xf numFmtId="0" fontId="2" fillId="0" borderId="1" xfId="2" applyFont="1" applyBorder="1" applyAlignment="1">
      <alignment vertical="center"/>
    </xf>
    <xf numFmtId="3" fontId="7" fillId="0" borderId="1" xfId="2" applyNumberFormat="1" applyFont="1" applyBorder="1" applyAlignment="1">
      <alignment vertical="center"/>
    </xf>
    <xf numFmtId="4" fontId="7" fillId="0" borderId="1" xfId="2" applyNumberFormat="1" applyFont="1" applyBorder="1" applyAlignment="1">
      <alignment vertical="center"/>
    </xf>
    <xf numFmtId="10" fontId="7" fillId="0" borderId="1" xfId="2" applyNumberFormat="1" applyFont="1" applyBorder="1" applyAlignment="1">
      <alignment vertical="center"/>
    </xf>
    <xf numFmtId="0" fontId="3" fillId="0" borderId="1" xfId="2" applyFont="1" applyBorder="1" applyAlignment="1">
      <alignment vertical="center"/>
    </xf>
    <xf numFmtId="0" fontId="9" fillId="0" borderId="1" xfId="3" applyFont="1" applyBorder="1" applyAlignment="1" applyProtection="1">
      <alignment vertical="center"/>
    </xf>
    <xf numFmtId="0" fontId="11" fillId="0" borderId="1" xfId="2" applyFont="1" applyBorder="1" applyAlignment="1">
      <alignment vertical="center"/>
    </xf>
    <xf numFmtId="3" fontId="11" fillId="0" borderId="1" xfId="5" applyNumberFormat="1" applyFont="1" applyBorder="1" applyAlignment="1">
      <alignment vertical="center"/>
    </xf>
    <xf numFmtId="3" fontId="14" fillId="0" borderId="1" xfId="3" applyNumberFormat="1" applyFont="1" applyBorder="1" applyAlignment="1" applyProtection="1">
      <alignment vertical="center"/>
    </xf>
    <xf numFmtId="3" fontId="15" fillId="0" borderId="1" xfId="5" applyNumberFormat="1" applyFont="1" applyFill="1" applyBorder="1" applyAlignment="1" applyProtection="1">
      <alignment vertical="center"/>
    </xf>
    <xf numFmtId="3" fontId="16" fillId="0" borderId="1" xfId="5" applyNumberFormat="1" applyFont="1" applyFill="1" applyBorder="1" applyAlignment="1" applyProtection="1">
      <alignment vertical="center"/>
    </xf>
    <xf numFmtId="3" fontId="17" fillId="0" borderId="1" xfId="5" applyNumberFormat="1" applyFont="1" applyFill="1" applyBorder="1" applyAlignment="1" applyProtection="1">
      <alignment vertical="center"/>
    </xf>
    <xf numFmtId="3" fontId="15" fillId="2" borderId="1" xfId="5" applyNumberFormat="1" applyFont="1" applyFill="1" applyBorder="1" applyAlignment="1" applyProtection="1">
      <alignment horizontal="center" vertical="center"/>
    </xf>
    <xf numFmtId="3" fontId="11" fillId="0" borderId="1" xfId="5" applyNumberFormat="1" applyFont="1" applyBorder="1" applyAlignment="1">
      <alignment horizontal="center" vertical="center"/>
    </xf>
    <xf numFmtId="3" fontId="11" fillId="3" borderId="1" xfId="5" applyNumberFormat="1" applyFont="1" applyFill="1" applyBorder="1" applyAlignment="1">
      <alignment horizontal="right" vertical="center"/>
    </xf>
    <xf numFmtId="1" fontId="11" fillId="3" borderId="1" xfId="5" applyNumberFormat="1" applyFont="1" applyFill="1" applyBorder="1" applyAlignment="1" applyProtection="1">
      <alignment horizontal="center" vertical="center"/>
    </xf>
    <xf numFmtId="0" fontId="11" fillId="0" borderId="1" xfId="2" applyFont="1" applyFill="1" applyBorder="1" applyAlignment="1">
      <alignment vertical="center"/>
    </xf>
    <xf numFmtId="165" fontId="11" fillId="0" borderId="1" xfId="2" applyNumberFormat="1" applyFont="1" applyBorder="1" applyAlignment="1">
      <alignment vertical="center"/>
    </xf>
    <xf numFmtId="3" fontId="11" fillId="3" borderId="1" xfId="5" applyNumberFormat="1" applyFont="1" applyFill="1" applyBorder="1" applyAlignment="1" applyProtection="1">
      <alignment horizontal="right" vertical="center"/>
    </xf>
    <xf numFmtId="3" fontId="12" fillId="5" borderId="1" xfId="5" applyNumberFormat="1" applyFont="1" applyFill="1" applyBorder="1" applyAlignment="1">
      <alignment horizontal="center" vertical="center"/>
    </xf>
    <xf numFmtId="3" fontId="15" fillId="2" borderId="1" xfId="5" applyNumberFormat="1" applyFont="1" applyFill="1" applyBorder="1" applyAlignment="1" applyProtection="1">
      <alignment horizontal="center" wrapText="1"/>
    </xf>
    <xf numFmtId="3" fontId="15" fillId="2" borderId="4" xfId="5" applyNumberFormat="1" applyFont="1" applyFill="1" applyBorder="1" applyAlignment="1" applyProtection="1">
      <alignment horizontal="center" vertical="center"/>
    </xf>
    <xf numFmtId="3" fontId="15" fillId="2" borderId="3" xfId="5" applyNumberFormat="1" applyFont="1" applyFill="1" applyBorder="1" applyAlignment="1" applyProtection="1">
      <alignment horizontal="center" vertical="center"/>
    </xf>
    <xf numFmtId="3" fontId="15" fillId="4" borderId="1" xfId="5" applyNumberFormat="1" applyFont="1" applyFill="1" applyBorder="1" applyAlignment="1" applyProtection="1">
      <alignment horizontal="center" vertical="center" wrapText="1"/>
    </xf>
    <xf numFmtId="3" fontId="15" fillId="4" borderId="1" xfId="5" applyNumberFormat="1" applyFont="1" applyFill="1" applyBorder="1" applyAlignment="1">
      <alignment horizontal="center" vertical="center"/>
    </xf>
    <xf numFmtId="166" fontId="11" fillId="3" borderId="1" xfId="1" applyNumberFormat="1" applyFont="1" applyFill="1" applyBorder="1" applyAlignment="1" applyProtection="1">
      <alignment horizontal="right" vertical="center"/>
    </xf>
    <xf numFmtId="10" fontId="11" fillId="3" borderId="1" xfId="1" applyNumberFormat="1" applyFont="1" applyFill="1" applyBorder="1" applyAlignment="1" applyProtection="1">
      <alignment horizontal="right" vertical="center"/>
    </xf>
    <xf numFmtId="167" fontId="11" fillId="3" borderId="1" xfId="5" applyNumberFormat="1" applyFont="1" applyFill="1" applyBorder="1" applyAlignment="1" applyProtection="1">
      <alignment horizontal="right" vertical="center"/>
    </xf>
    <xf numFmtId="3" fontId="15" fillId="2" borderId="2" xfId="5" applyNumberFormat="1" applyFont="1" applyFill="1" applyBorder="1" applyAlignment="1" applyProtection="1">
      <alignment horizontal="center"/>
    </xf>
    <xf numFmtId="3" fontId="15" fillId="2" borderId="1" xfId="5" applyNumberFormat="1" applyFont="1" applyFill="1" applyBorder="1" applyAlignment="1">
      <alignment horizontal="center" vertical="center"/>
    </xf>
    <xf numFmtId="3" fontId="11" fillId="3" borderId="1" xfId="1" applyNumberFormat="1" applyFont="1" applyFill="1" applyBorder="1" applyAlignment="1" applyProtection="1">
      <alignment horizontal="right" vertical="center"/>
    </xf>
    <xf numFmtId="3" fontId="11" fillId="3" borderId="1" xfId="1" applyNumberFormat="1" applyFont="1" applyFill="1" applyBorder="1" applyAlignment="1">
      <alignment vertical="center"/>
    </xf>
    <xf numFmtId="3" fontId="17" fillId="0" borderId="2" xfId="5" applyNumberFormat="1" applyFont="1" applyFill="1" applyBorder="1" applyAlignment="1" applyProtection="1">
      <alignment vertical="center"/>
    </xf>
    <xf numFmtId="3" fontId="11" fillId="0" borderId="3" xfId="5" applyNumberFormat="1" applyFont="1" applyBorder="1" applyAlignment="1">
      <alignment vertical="center"/>
    </xf>
    <xf numFmtId="3" fontId="11" fillId="0" borderId="5" xfId="5" applyNumberFormat="1" applyFont="1" applyBorder="1" applyAlignment="1">
      <alignment vertical="center"/>
    </xf>
    <xf numFmtId="3" fontId="15" fillId="4" borderId="3" xfId="5" applyNumberFormat="1" applyFont="1" applyFill="1" applyBorder="1" applyAlignment="1" applyProtection="1">
      <alignment horizontal="center" vertical="center"/>
    </xf>
    <xf numFmtId="3" fontId="12" fillId="0" borderId="5" xfId="5" applyNumberFormat="1" applyFont="1" applyFill="1" applyBorder="1" applyAlignment="1">
      <alignment horizontal="center" vertical="center"/>
    </xf>
    <xf numFmtId="4" fontId="11" fillId="3" borderId="1" xfId="1" applyNumberFormat="1" applyFont="1" applyFill="1" applyBorder="1" applyAlignment="1" applyProtection="1">
      <alignment horizontal="right" vertical="center"/>
    </xf>
    <xf numFmtId="164" fontId="11" fillId="0" borderId="1" xfId="2" applyNumberFormat="1" applyFont="1" applyBorder="1" applyAlignment="1">
      <alignment vertical="center"/>
    </xf>
    <xf numFmtId="3" fontId="11" fillId="0" borderId="1" xfId="5" applyNumberFormat="1" applyFont="1" applyBorder="1" applyAlignment="1">
      <alignment horizontal="left" vertical="center" indent="1"/>
    </xf>
    <xf numFmtId="3" fontId="15" fillId="2" borderId="2" xfId="5" applyNumberFormat="1" applyFont="1" applyFill="1" applyBorder="1" applyAlignment="1" applyProtection="1">
      <alignment horizontal="center"/>
    </xf>
    <xf numFmtId="3" fontId="15" fillId="2" borderId="3" xfId="5" applyNumberFormat="1" applyFont="1" applyFill="1" applyBorder="1" applyAlignment="1" applyProtection="1">
      <alignment horizontal="center" vertical="center"/>
    </xf>
    <xf numFmtId="3" fontId="15" fillId="2" borderId="2" xfId="5" applyNumberFormat="1" applyFont="1" applyFill="1" applyBorder="1" applyAlignment="1" applyProtection="1">
      <alignment horizontal="center"/>
    </xf>
    <xf numFmtId="1" fontId="11" fillId="3" borderId="1" xfId="5" applyNumberFormat="1" applyFont="1" applyFill="1" applyBorder="1" applyAlignment="1" applyProtection="1">
      <alignment horizontal="left" vertical="center"/>
    </xf>
    <xf numFmtId="1" fontId="15" fillId="7" borderId="1" xfId="5" applyNumberFormat="1" applyFont="1" applyFill="1" applyBorder="1" applyAlignment="1" applyProtection="1">
      <alignment horizontal="left" vertical="center"/>
    </xf>
    <xf numFmtId="3" fontId="15" fillId="7" borderId="1" xfId="1" applyNumberFormat="1" applyFont="1" applyFill="1" applyBorder="1" applyAlignment="1" applyProtection="1">
      <alignment horizontal="right" vertical="center"/>
    </xf>
    <xf numFmtId="1" fontId="15" fillId="2" borderId="3" xfId="5" applyNumberFormat="1" applyFont="1" applyFill="1" applyBorder="1" applyAlignment="1" applyProtection="1">
      <alignment horizontal="center" vertical="center"/>
    </xf>
    <xf numFmtId="3" fontId="11" fillId="3" borderId="1" xfId="5" applyNumberFormat="1" applyFont="1" applyFill="1" applyBorder="1" applyAlignment="1">
      <alignment vertical="center"/>
    </xf>
    <xf numFmtId="3" fontId="15" fillId="7" borderId="1" xfId="5" applyNumberFormat="1" applyFont="1" applyFill="1" applyBorder="1" applyAlignment="1">
      <alignment vertical="center"/>
    </xf>
    <xf numFmtId="3" fontId="15" fillId="4" borderId="2" xfId="5" applyNumberFormat="1" applyFont="1" applyFill="1" applyBorder="1" applyAlignment="1" applyProtection="1">
      <alignment horizontal="center"/>
    </xf>
    <xf numFmtId="1" fontId="15" fillId="4" borderId="3" xfId="5" applyNumberFormat="1" applyFont="1" applyFill="1" applyBorder="1" applyAlignment="1" applyProtection="1">
      <alignment horizontal="center" vertical="center"/>
    </xf>
    <xf numFmtId="10" fontId="11" fillId="7" borderId="1" xfId="1" applyNumberFormat="1" applyFont="1" applyFill="1" applyBorder="1" applyAlignment="1">
      <alignment vertical="center"/>
    </xf>
    <xf numFmtId="10" fontId="15" fillId="7" borderId="1" xfId="1" applyNumberFormat="1" applyFont="1" applyFill="1" applyBorder="1" applyAlignment="1" applyProtection="1">
      <alignment horizontal="right" vertical="center"/>
    </xf>
    <xf numFmtId="3" fontId="11" fillId="0" borderId="2" xfId="5" applyNumberFormat="1" applyFont="1" applyBorder="1" applyAlignment="1">
      <alignment vertical="center"/>
    </xf>
    <xf numFmtId="1" fontId="18" fillId="5" borderId="3" xfId="5" applyNumberFormat="1" applyFont="1" applyFill="1" applyBorder="1" applyAlignment="1" applyProtection="1">
      <alignment horizontal="center" vertical="center"/>
    </xf>
    <xf numFmtId="10" fontId="11" fillId="3" borderId="1" xfId="1" applyNumberFormat="1" applyFont="1" applyFill="1" applyBorder="1" applyAlignment="1">
      <alignment horizontal="right" vertical="center"/>
    </xf>
    <xf numFmtId="167" fontId="11" fillId="3" borderId="1" xfId="1" applyNumberFormat="1" applyFont="1" applyFill="1" applyBorder="1" applyAlignment="1" applyProtection="1">
      <alignment horizontal="right" vertical="center"/>
    </xf>
    <xf numFmtId="167" fontId="11" fillId="3" borderId="1" xfId="1" applyNumberFormat="1" applyFont="1" applyFill="1" applyBorder="1" applyAlignment="1">
      <alignment horizontal="right" vertical="center"/>
    </xf>
    <xf numFmtId="1" fontId="11" fillId="3" borderId="1" xfId="5" applyNumberFormat="1" applyFont="1" applyFill="1" applyBorder="1" applyAlignment="1" applyProtection="1">
      <alignment horizontal="left" vertical="center" indent="2"/>
    </xf>
    <xf numFmtId="3" fontId="15" fillId="4" borderId="1" xfId="5" applyNumberFormat="1" applyFont="1" applyFill="1" applyBorder="1" applyAlignment="1">
      <alignment vertical="center"/>
    </xf>
    <xf numFmtId="4" fontId="11" fillId="3" borderId="1" xfId="5" applyNumberFormat="1" applyFont="1" applyFill="1" applyBorder="1" applyAlignment="1">
      <alignment vertical="center"/>
    </xf>
    <xf numFmtId="4" fontId="15" fillId="7" borderId="1" xfId="5" applyNumberFormat="1" applyFont="1" applyFill="1" applyBorder="1" applyAlignment="1">
      <alignment vertical="center"/>
    </xf>
    <xf numFmtId="4" fontId="15" fillId="7" borderId="1" xfId="1" applyNumberFormat="1" applyFont="1" applyFill="1" applyBorder="1" applyAlignment="1">
      <alignment vertical="center"/>
    </xf>
    <xf numFmtId="3" fontId="15" fillId="2" borderId="2" xfId="5" applyNumberFormat="1" applyFont="1" applyFill="1" applyBorder="1" applyAlignment="1" applyProtection="1">
      <alignment horizontal="center"/>
    </xf>
    <xf numFmtId="3" fontId="15" fillId="2" borderId="7" xfId="5" applyNumberFormat="1" applyFont="1" applyFill="1" applyBorder="1" applyAlignment="1" applyProtection="1">
      <alignment horizontal="center"/>
    </xf>
    <xf numFmtId="3" fontId="11" fillId="3" borderId="1" xfId="5" applyNumberFormat="1" applyFont="1" applyFill="1" applyBorder="1" applyAlignment="1" applyProtection="1">
      <alignment vertical="center"/>
    </xf>
    <xf numFmtId="1" fontId="11" fillId="7" borderId="1" xfId="5" applyNumberFormat="1" applyFont="1" applyFill="1" applyBorder="1" applyAlignment="1" applyProtection="1">
      <alignment horizontal="left" vertical="center"/>
    </xf>
    <xf numFmtId="3" fontId="11" fillId="7" borderId="1" xfId="1" applyNumberFormat="1" applyFont="1" applyFill="1" applyBorder="1" applyAlignment="1" applyProtection="1">
      <alignment horizontal="right" vertical="center"/>
    </xf>
    <xf numFmtId="3" fontId="11" fillId="7" borderId="1" xfId="5" applyNumberFormat="1" applyFont="1" applyFill="1" applyBorder="1" applyAlignment="1">
      <alignment vertical="center"/>
    </xf>
    <xf numFmtId="3" fontId="15" fillId="7" borderId="1" xfId="5" applyNumberFormat="1" applyFont="1" applyFill="1" applyBorder="1" applyAlignment="1">
      <alignment horizontal="left" vertical="top"/>
    </xf>
    <xf numFmtId="1" fontId="15" fillId="4" borderId="3" xfId="5" applyNumberFormat="1" applyFont="1" applyFill="1" applyBorder="1" applyAlignment="1" applyProtection="1">
      <alignment horizontal="center" vertical="center"/>
    </xf>
    <xf numFmtId="3" fontId="12" fillId="9" borderId="1" xfId="1" applyNumberFormat="1" applyFont="1" applyFill="1" applyBorder="1" applyAlignment="1" applyProtection="1">
      <alignment horizontal="right" vertical="center"/>
    </xf>
    <xf numFmtId="3" fontId="11" fillId="9" borderId="1" xfId="1" applyNumberFormat="1" applyFont="1" applyFill="1" applyBorder="1" applyAlignment="1" applyProtection="1">
      <alignment horizontal="right" vertical="center"/>
    </xf>
    <xf numFmtId="3" fontId="11" fillId="9" borderId="1" xfId="5" applyNumberFormat="1" applyFont="1" applyFill="1" applyBorder="1" applyAlignment="1">
      <alignment vertical="center"/>
    </xf>
    <xf numFmtId="3" fontId="11" fillId="9" borderId="3" xfId="5" applyNumberFormat="1" applyFont="1" applyFill="1" applyBorder="1" applyAlignment="1">
      <alignment vertical="center"/>
    </xf>
    <xf numFmtId="3" fontId="11" fillId="9" borderId="5" xfId="5" applyNumberFormat="1" applyFont="1" applyFill="1" applyBorder="1" applyAlignment="1">
      <alignment vertical="center"/>
    </xf>
    <xf numFmtId="3" fontId="11" fillId="9" borderId="4" xfId="5" applyNumberFormat="1" applyFont="1" applyFill="1" applyBorder="1" applyAlignment="1">
      <alignment vertical="center"/>
    </xf>
    <xf numFmtId="3" fontId="11" fillId="9" borderId="7" xfId="5" applyNumberFormat="1" applyFont="1" applyFill="1" applyBorder="1" applyAlignment="1">
      <alignment vertical="center"/>
    </xf>
    <xf numFmtId="3" fontId="11" fillId="9" borderId="8" xfId="5" applyNumberFormat="1" applyFont="1" applyFill="1" applyBorder="1" applyAlignment="1">
      <alignment vertical="center"/>
    </xf>
    <xf numFmtId="3" fontId="11" fillId="9" borderId="9" xfId="5" applyNumberFormat="1" applyFont="1" applyFill="1" applyBorder="1" applyAlignment="1">
      <alignment vertical="center"/>
    </xf>
    <xf numFmtId="3" fontId="11" fillId="9" borderId="10" xfId="5" applyNumberFormat="1" applyFont="1" applyFill="1" applyBorder="1" applyAlignment="1">
      <alignment vertical="center"/>
    </xf>
    <xf numFmtId="3" fontId="11" fillId="9" borderId="11" xfId="5" applyNumberFormat="1" applyFont="1" applyFill="1" applyBorder="1" applyAlignment="1">
      <alignment vertical="center"/>
    </xf>
    <xf numFmtId="3" fontId="11" fillId="9" borderId="12" xfId="5" applyNumberFormat="1" applyFont="1" applyFill="1" applyBorder="1" applyAlignment="1">
      <alignment vertical="center"/>
    </xf>
    <xf numFmtId="3" fontId="12" fillId="9" borderId="1" xfId="5" applyNumberFormat="1" applyFont="1" applyFill="1" applyBorder="1" applyAlignment="1">
      <alignment vertical="center"/>
    </xf>
    <xf numFmtId="3" fontId="12" fillId="9" borderId="3" xfId="5" applyNumberFormat="1" applyFont="1" applyFill="1" applyBorder="1" applyAlignment="1">
      <alignment vertical="center"/>
    </xf>
    <xf numFmtId="3" fontId="12" fillId="9" borderId="5" xfId="5" applyNumberFormat="1" applyFont="1" applyFill="1" applyBorder="1" applyAlignment="1">
      <alignment vertical="center"/>
    </xf>
    <xf numFmtId="3" fontId="12" fillId="9" borderId="4" xfId="5" applyNumberFormat="1" applyFont="1" applyFill="1" applyBorder="1" applyAlignment="1">
      <alignment vertical="center"/>
    </xf>
    <xf numFmtId="3" fontId="12" fillId="9" borderId="7" xfId="5" applyNumberFormat="1" applyFont="1" applyFill="1" applyBorder="1" applyAlignment="1">
      <alignment vertical="center"/>
    </xf>
    <xf numFmtId="3" fontId="12" fillId="9" borderId="8" xfId="5" applyNumberFormat="1" applyFont="1" applyFill="1" applyBorder="1" applyAlignment="1">
      <alignment vertical="center"/>
    </xf>
    <xf numFmtId="3" fontId="12" fillId="9" borderId="9" xfId="5" applyNumberFormat="1" applyFont="1" applyFill="1" applyBorder="1" applyAlignment="1">
      <alignment vertical="center"/>
    </xf>
    <xf numFmtId="3" fontId="12" fillId="9" borderId="10" xfId="5" applyNumberFormat="1" applyFont="1" applyFill="1" applyBorder="1" applyAlignment="1">
      <alignment vertical="center"/>
    </xf>
    <xf numFmtId="3" fontId="12" fillId="9" borderId="11" xfId="5" applyNumberFormat="1" applyFont="1" applyFill="1" applyBorder="1" applyAlignment="1">
      <alignment vertical="center"/>
    </xf>
    <xf numFmtId="3" fontId="12" fillId="9" borderId="12" xfId="5" applyNumberFormat="1" applyFont="1" applyFill="1" applyBorder="1" applyAlignment="1">
      <alignment vertical="center"/>
    </xf>
    <xf numFmtId="10" fontId="11" fillId="9" borderId="7" xfId="1" applyNumberFormat="1" applyFont="1" applyFill="1" applyBorder="1" applyAlignment="1" applyProtection="1">
      <alignment vertical="center"/>
    </xf>
    <xf numFmtId="10" fontId="11" fillId="9" borderId="8" xfId="1" applyNumberFormat="1" applyFont="1" applyFill="1" applyBorder="1" applyAlignment="1" applyProtection="1">
      <alignment vertical="center"/>
    </xf>
    <xf numFmtId="10" fontId="11" fillId="9" borderId="9" xfId="1" applyNumberFormat="1" applyFont="1" applyFill="1" applyBorder="1" applyAlignment="1" applyProtection="1">
      <alignment vertical="center"/>
    </xf>
    <xf numFmtId="10" fontId="11" fillId="9" borderId="13" xfId="1" applyNumberFormat="1" applyFont="1" applyFill="1" applyBorder="1" applyAlignment="1" applyProtection="1">
      <alignment vertical="center"/>
    </xf>
    <xf numFmtId="10" fontId="11" fillId="9" borderId="0" xfId="1" applyNumberFormat="1" applyFont="1" applyFill="1" applyBorder="1" applyAlignment="1" applyProtection="1">
      <alignment vertical="center"/>
    </xf>
    <xf numFmtId="10" fontId="11" fillId="9" borderId="14" xfId="1" applyNumberFormat="1" applyFont="1" applyFill="1" applyBorder="1" applyAlignment="1" applyProtection="1">
      <alignment vertical="center"/>
    </xf>
    <xf numFmtId="10" fontId="11" fillId="9" borderId="10" xfId="1" applyNumberFormat="1" applyFont="1" applyFill="1" applyBorder="1" applyAlignment="1" applyProtection="1">
      <alignment vertical="center"/>
    </xf>
    <xf numFmtId="10" fontId="11" fillId="9" borderId="11" xfId="1" applyNumberFormat="1" applyFont="1" applyFill="1" applyBorder="1" applyAlignment="1" applyProtection="1">
      <alignment vertical="center"/>
    </xf>
    <xf numFmtId="10" fontId="11" fillId="9" borderId="12" xfId="1" applyNumberFormat="1" applyFont="1" applyFill="1" applyBorder="1" applyAlignment="1" applyProtection="1">
      <alignment vertical="center"/>
    </xf>
    <xf numFmtId="10" fontId="12" fillId="9" borderId="1" xfId="1" applyNumberFormat="1" applyFont="1" applyFill="1" applyBorder="1" applyAlignment="1" applyProtection="1">
      <alignment horizontal="right" vertical="center"/>
    </xf>
    <xf numFmtId="3" fontId="15" fillId="0" borderId="3" xfId="5" applyNumberFormat="1" applyFont="1" applyFill="1" applyBorder="1" applyAlignment="1" applyProtection="1">
      <alignment vertical="center"/>
    </xf>
    <xf numFmtId="3" fontId="15" fillId="0" borderId="5" xfId="5" applyNumberFormat="1" applyFont="1" applyFill="1" applyBorder="1" applyAlignment="1" applyProtection="1">
      <alignment vertical="center"/>
    </xf>
    <xf numFmtId="3" fontId="15" fillId="0" borderId="4" xfId="5" applyNumberFormat="1" applyFont="1" applyFill="1" applyBorder="1" applyAlignment="1" applyProtection="1">
      <alignment vertical="center"/>
    </xf>
    <xf numFmtId="3" fontId="15" fillId="9" borderId="3" xfId="5" applyNumberFormat="1" applyFont="1" applyFill="1" applyBorder="1" applyAlignment="1" applyProtection="1">
      <alignment vertical="center"/>
    </xf>
    <xf numFmtId="3" fontId="15" fillId="9" borderId="5" xfId="5" applyNumberFormat="1" applyFont="1" applyFill="1" applyBorder="1" applyAlignment="1" applyProtection="1">
      <alignment vertical="center"/>
    </xf>
    <xf numFmtId="3" fontId="15" fillId="9" borderId="4" xfId="5" applyNumberFormat="1" applyFont="1" applyFill="1" applyBorder="1" applyAlignment="1" applyProtection="1">
      <alignment vertical="center"/>
    </xf>
    <xf numFmtId="0" fontId="6" fillId="0" borderId="1" xfId="2" applyFont="1" applyBorder="1" applyAlignment="1">
      <alignment horizontal="left" vertical="center"/>
    </xf>
    <xf numFmtId="0" fontId="10" fillId="0" borderId="1" xfId="3" applyFont="1" applyBorder="1" applyAlignment="1" applyProtection="1">
      <alignment horizontal="left" vertical="center"/>
    </xf>
    <xf numFmtId="0" fontId="19" fillId="0" borderId="1" xfId="3" applyFont="1" applyBorder="1" applyAlignment="1" applyProtection="1">
      <alignment horizontal="left" vertical="center"/>
    </xf>
    <xf numFmtId="0" fontId="10" fillId="0" borderId="1" xfId="3" applyFont="1" applyBorder="1" applyAlignment="1" applyProtection="1">
      <alignment horizontal="left" vertical="center" indent="2"/>
    </xf>
    <xf numFmtId="164" fontId="11" fillId="0" borderId="1" xfId="2" applyNumberFormat="1" applyFont="1" applyFill="1" applyBorder="1" applyAlignment="1">
      <alignment vertical="center"/>
    </xf>
    <xf numFmtId="165" fontId="11" fillId="3" borderId="1" xfId="2" applyNumberFormat="1" applyFont="1" applyFill="1" applyBorder="1" applyAlignment="1">
      <alignment vertical="center"/>
    </xf>
    <xf numFmtId="0" fontId="11" fillId="3" borderId="1" xfId="2" applyFont="1" applyFill="1" applyBorder="1" applyAlignment="1">
      <alignment horizontal="center" vertical="center"/>
    </xf>
    <xf numFmtId="0" fontId="15" fillId="7" borderId="1" xfId="2" applyFont="1" applyFill="1" applyBorder="1" applyAlignment="1">
      <alignment horizontal="center" vertical="center"/>
    </xf>
    <xf numFmtId="0" fontId="15" fillId="7" borderId="1" xfId="2" applyFont="1" applyFill="1" applyBorder="1" applyAlignment="1">
      <alignment horizontal="center" vertical="center" wrapText="1"/>
    </xf>
    <xf numFmtId="1" fontId="11" fillId="4" borderId="1" xfId="5" applyNumberFormat="1" applyFont="1" applyFill="1" applyBorder="1" applyAlignment="1" applyProtection="1">
      <alignment horizontal="left" vertical="center"/>
    </xf>
    <xf numFmtId="3" fontId="11" fillId="4" borderId="1" xfId="5" applyNumberFormat="1" applyFont="1" applyFill="1" applyBorder="1" applyAlignment="1">
      <alignment vertical="center"/>
    </xf>
    <xf numFmtId="0" fontId="11" fillId="4" borderId="1" xfId="2" applyFont="1" applyFill="1" applyBorder="1" applyAlignment="1">
      <alignment horizontal="center" vertical="center"/>
    </xf>
    <xf numFmtId="4" fontId="11" fillId="4" borderId="1" xfId="2" applyNumberFormat="1" applyFont="1" applyFill="1" applyBorder="1" applyAlignment="1">
      <alignment horizontal="right" vertical="center"/>
    </xf>
    <xf numFmtId="165" fontId="11" fillId="4" borderId="1" xfId="2" applyNumberFormat="1" applyFont="1" applyFill="1" applyBorder="1" applyAlignment="1">
      <alignment vertical="center"/>
    </xf>
    <xf numFmtId="165" fontId="6" fillId="4" borderId="1" xfId="2" applyNumberFormat="1" applyFont="1" applyFill="1" applyBorder="1" applyAlignment="1">
      <alignment vertical="center"/>
    </xf>
    <xf numFmtId="4" fontId="6" fillId="4" borderId="1" xfId="2" applyNumberFormat="1" applyFont="1" applyFill="1" applyBorder="1" applyAlignment="1">
      <alignment horizontal="right" vertical="center"/>
    </xf>
    <xf numFmtId="3" fontId="11" fillId="0" borderId="1" xfId="5" applyNumberFormat="1" applyFont="1" applyBorder="1" applyAlignment="1">
      <alignment horizontal="left" vertical="center"/>
    </xf>
    <xf numFmtId="3" fontId="20" fillId="9" borderId="1" xfId="1" applyNumberFormat="1" applyFont="1" applyFill="1" applyBorder="1" applyAlignment="1" applyProtection="1">
      <alignment horizontal="right" vertical="center"/>
    </xf>
    <xf numFmtId="3" fontId="20" fillId="0" borderId="1" xfId="5" applyNumberFormat="1" applyFont="1" applyBorder="1" applyAlignment="1">
      <alignment vertical="center"/>
    </xf>
    <xf numFmtId="165" fontId="11" fillId="0" borderId="1" xfId="5" applyNumberFormat="1" applyFont="1" applyBorder="1" applyAlignment="1">
      <alignment vertical="center"/>
    </xf>
    <xf numFmtId="168" fontId="11" fillId="0" borderId="1" xfId="5" applyNumberFormat="1" applyFont="1" applyBorder="1" applyAlignment="1">
      <alignment vertical="center"/>
    </xf>
    <xf numFmtId="169" fontId="11" fillId="0" borderId="1" xfId="5" applyNumberFormat="1" applyFont="1" applyBorder="1" applyAlignment="1">
      <alignment vertical="center"/>
    </xf>
    <xf numFmtId="170" fontId="11" fillId="0" borderId="1" xfId="5" applyNumberFormat="1" applyFont="1" applyBorder="1" applyAlignment="1">
      <alignment vertical="center"/>
    </xf>
    <xf numFmtId="4" fontId="0" fillId="0" borderId="0" xfId="0" applyNumberFormat="1" applyFont="1" applyFill="1" applyAlignment="1" applyProtection="1"/>
    <xf numFmtId="171" fontId="11" fillId="0" borderId="1" xfId="2" applyNumberFormat="1" applyFont="1" applyBorder="1" applyAlignment="1">
      <alignment vertical="center"/>
    </xf>
    <xf numFmtId="164" fontId="11" fillId="4" borderId="1" xfId="2" applyNumberFormat="1" applyFont="1" applyFill="1" applyBorder="1" applyAlignment="1">
      <alignment vertical="center"/>
    </xf>
    <xf numFmtId="164" fontId="6" fillId="4" borderId="1" xfId="2" applyNumberFormat="1" applyFont="1" applyFill="1" applyBorder="1" applyAlignment="1">
      <alignment vertical="center"/>
    </xf>
    <xf numFmtId="3" fontId="6" fillId="0" borderId="0" xfId="0" applyNumberFormat="1" applyFont="1" applyFill="1" applyAlignment="1" applyProtection="1"/>
    <xf numFmtId="3" fontId="11" fillId="0" borderId="1" xfId="5" applyNumberFormat="1" applyFont="1" applyFill="1" applyBorder="1" applyAlignment="1">
      <alignment vertical="center"/>
    </xf>
    <xf numFmtId="167" fontId="11" fillId="0" borderId="1" xfId="5" applyNumberFormat="1" applyFont="1" applyFill="1" applyBorder="1" applyAlignment="1">
      <alignment vertical="center"/>
    </xf>
    <xf numFmtId="166" fontId="11" fillId="0" borderId="1" xfId="1" applyNumberFormat="1" applyFont="1" applyBorder="1" applyAlignment="1">
      <alignment vertical="center"/>
    </xf>
    <xf numFmtId="10" fontId="11" fillId="0" borderId="1" xfId="1" applyNumberFormat="1" applyFont="1" applyBorder="1" applyAlignment="1">
      <alignment horizontal="center" vertical="center"/>
    </xf>
    <xf numFmtId="10" fontId="11" fillId="0" borderId="1" xfId="1" applyNumberFormat="1" applyFont="1" applyBorder="1" applyAlignment="1">
      <alignment vertical="center"/>
    </xf>
    <xf numFmtId="3" fontId="20" fillId="9" borderId="1" xfId="1" applyNumberFormat="1" applyFont="1" applyFill="1" applyBorder="1" applyAlignment="1">
      <alignment vertical="center"/>
    </xf>
    <xf numFmtId="3" fontId="21" fillId="0" borderId="1" xfId="5" applyNumberFormat="1" applyFont="1" applyBorder="1" applyAlignment="1">
      <alignment vertical="center"/>
    </xf>
    <xf numFmtId="3" fontId="21" fillId="9" borderId="1" xfId="1" applyNumberFormat="1" applyFont="1" applyFill="1" applyBorder="1" applyAlignment="1">
      <alignment vertical="center"/>
    </xf>
    <xf numFmtId="3" fontId="11" fillId="0" borderId="1" xfId="5" applyNumberFormat="1" applyFont="1" applyBorder="1" applyAlignment="1">
      <alignment horizontal="right" vertical="center"/>
    </xf>
    <xf numFmtId="3" fontId="21" fillId="0" borderId="1" xfId="5" applyNumberFormat="1" applyFont="1" applyBorder="1" applyAlignment="1">
      <alignment horizontal="left" vertical="center"/>
    </xf>
    <xf numFmtId="3" fontId="21" fillId="0" borderId="1" xfId="5" applyNumberFormat="1" applyFont="1" applyFill="1" applyBorder="1" applyAlignment="1">
      <alignment horizontal="right" vertical="center"/>
    </xf>
    <xf numFmtId="3" fontId="20" fillId="0" borderId="1" xfId="5" applyNumberFormat="1" applyFont="1" applyBorder="1" applyAlignment="1">
      <alignment horizontal="center" vertical="center"/>
    </xf>
    <xf numFmtId="10" fontId="11" fillId="0" borderId="1" xfId="1" applyNumberFormat="1" applyFont="1" applyFill="1" applyBorder="1" applyAlignment="1">
      <alignment vertical="center"/>
    </xf>
    <xf numFmtId="3" fontId="11" fillId="0" borderId="3" xfId="5" applyNumberFormat="1" applyFont="1" applyFill="1" applyBorder="1" applyAlignment="1">
      <alignment vertical="center"/>
    </xf>
    <xf numFmtId="3" fontId="11" fillId="0" borderId="5" xfId="5" applyNumberFormat="1" applyFont="1" applyFill="1" applyBorder="1" applyAlignment="1">
      <alignment vertical="center"/>
    </xf>
    <xf numFmtId="10" fontId="20" fillId="0" borderId="1" xfId="1" applyNumberFormat="1" applyFont="1" applyBorder="1" applyAlignment="1">
      <alignment horizontal="right" vertical="center"/>
    </xf>
    <xf numFmtId="10" fontId="20" fillId="9" borderId="1" xfId="1" applyNumberFormat="1" applyFont="1" applyFill="1" applyBorder="1" applyAlignment="1">
      <alignment vertical="center"/>
    </xf>
    <xf numFmtId="3" fontId="12" fillId="6" borderId="3" xfId="5" applyNumberFormat="1" applyFont="1" applyFill="1" applyBorder="1" applyAlignment="1">
      <alignment horizontal="center" vertical="center"/>
    </xf>
    <xf numFmtId="3" fontId="15" fillId="2" borderId="2" xfId="5" applyNumberFormat="1" applyFont="1" applyFill="1" applyBorder="1" applyAlignment="1" applyProtection="1">
      <alignment horizontal="center"/>
    </xf>
    <xf numFmtId="4" fontId="11" fillId="3" borderId="1" xfId="5" applyNumberFormat="1" applyFont="1" applyFill="1" applyBorder="1" applyAlignment="1">
      <alignment horizontal="right" vertical="center"/>
    </xf>
    <xf numFmtId="0" fontId="11" fillId="4" borderId="1" xfId="5" applyNumberFormat="1" applyFont="1" applyFill="1" applyBorder="1" applyAlignment="1" applyProtection="1">
      <alignment horizontal="left" vertical="center"/>
    </xf>
    <xf numFmtId="10" fontId="22" fillId="3" borderId="1" xfId="1" applyNumberFormat="1" applyFont="1" applyFill="1" applyBorder="1" applyAlignment="1" applyProtection="1">
      <alignment horizontal="right" vertical="center"/>
    </xf>
    <xf numFmtId="3" fontId="22" fillId="3" borderId="1" xfId="1" applyNumberFormat="1" applyFont="1" applyFill="1" applyBorder="1" applyAlignment="1" applyProtection="1">
      <alignment horizontal="right" vertical="center"/>
    </xf>
    <xf numFmtId="10" fontId="11" fillId="3" borderId="1" xfId="1" applyNumberFormat="1" applyFont="1" applyFill="1" applyBorder="1" applyAlignment="1">
      <alignment vertical="center"/>
    </xf>
    <xf numFmtId="10" fontId="11" fillId="3" borderId="3" xfId="1" applyNumberFormat="1" applyFont="1" applyFill="1" applyBorder="1" applyAlignment="1">
      <alignment vertical="center"/>
    </xf>
    <xf numFmtId="10" fontId="11" fillId="3" borderId="5" xfId="1" applyNumberFormat="1" applyFont="1" applyFill="1" applyBorder="1" applyAlignment="1">
      <alignment vertical="center"/>
    </xf>
    <xf numFmtId="10" fontId="11" fillId="3" borderId="4" xfId="1" applyNumberFormat="1" applyFont="1" applyFill="1" applyBorder="1" applyAlignment="1">
      <alignment vertical="center"/>
    </xf>
    <xf numFmtId="3" fontId="23" fillId="0" borderId="1" xfId="1" applyNumberFormat="1" applyFont="1" applyFill="1" applyBorder="1" applyAlignment="1" applyProtection="1">
      <alignment horizontal="right" vertical="center"/>
    </xf>
    <xf numFmtId="3" fontId="24" fillId="0" borderId="0" xfId="7" applyNumberFormat="1" applyFont="1" applyFill="1"/>
    <xf numFmtId="0" fontId="7" fillId="0" borderId="1" xfId="0" applyFont="1" applyBorder="1"/>
    <xf numFmtId="3" fontId="7" fillId="0" borderId="1" xfId="0" applyNumberFormat="1" applyFont="1" applyBorder="1"/>
    <xf numFmtId="1" fontId="25" fillId="7" borderId="1" xfId="0" applyNumberFormat="1" applyFont="1" applyFill="1" applyBorder="1" applyAlignment="1">
      <alignment horizontal="center"/>
    </xf>
    <xf numFmtId="0" fontId="7" fillId="3" borderId="1" xfId="0" applyFont="1" applyFill="1" applyBorder="1"/>
    <xf numFmtId="3" fontId="7" fillId="3" borderId="1" xfId="0" applyNumberFormat="1" applyFont="1" applyFill="1" applyBorder="1"/>
    <xf numFmtId="0" fontId="25" fillId="0" borderId="1" xfId="0" applyFont="1" applyBorder="1" applyAlignment="1"/>
    <xf numFmtId="0" fontId="25" fillId="3" borderId="1" xfId="0" applyFont="1" applyFill="1" applyBorder="1" applyAlignment="1"/>
    <xf numFmtId="1" fontId="7" fillId="3" borderId="1" xfId="0" applyNumberFormat="1" applyFont="1" applyFill="1" applyBorder="1"/>
    <xf numFmtId="1" fontId="25" fillId="10" borderId="1" xfId="0" applyNumberFormat="1" applyFont="1" applyFill="1" applyBorder="1" applyAlignment="1"/>
    <xf numFmtId="3" fontId="7" fillId="10" borderId="1" xfId="0" applyNumberFormat="1" applyFont="1" applyFill="1" applyBorder="1"/>
    <xf numFmtId="3" fontId="24" fillId="3" borderId="1" xfId="0" applyNumberFormat="1" applyFont="1" applyFill="1" applyBorder="1"/>
    <xf numFmtId="1" fontId="7" fillId="3" borderId="1" xfId="0" applyNumberFormat="1" applyFont="1" applyFill="1" applyBorder="1" applyAlignment="1"/>
    <xf numFmtId="1" fontId="7" fillId="10" borderId="1" xfId="0" applyNumberFormat="1" applyFont="1" applyFill="1" applyBorder="1" applyAlignment="1"/>
    <xf numFmtId="1" fontId="24" fillId="3" borderId="1" xfId="0" applyNumberFormat="1" applyFont="1" applyFill="1" applyBorder="1" applyAlignment="1"/>
    <xf numFmtId="0" fontId="25" fillId="10" borderId="1" xfId="0" applyFont="1" applyFill="1" applyBorder="1" applyAlignment="1"/>
    <xf numFmtId="1" fontId="24" fillId="10" borderId="1" xfId="0" applyNumberFormat="1" applyFont="1" applyFill="1" applyBorder="1" applyAlignment="1"/>
    <xf numFmtId="3" fontId="24" fillId="10" borderId="1" xfId="0" applyNumberFormat="1" applyFont="1" applyFill="1" applyBorder="1"/>
    <xf numFmtId="1" fontId="7" fillId="10" borderId="1" xfId="0" applyNumberFormat="1" applyFont="1" applyFill="1" applyBorder="1"/>
    <xf numFmtId="3" fontId="25" fillId="7" borderId="1" xfId="0" applyNumberFormat="1" applyFont="1" applyFill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172" fontId="11" fillId="3" borderId="1" xfId="1" applyNumberFormat="1" applyFont="1" applyFill="1" applyBorder="1" applyAlignment="1" applyProtection="1">
      <alignment horizontal="right" vertical="center"/>
    </xf>
    <xf numFmtId="172" fontId="11" fillId="3" borderId="1" xfId="5" applyNumberFormat="1" applyFont="1" applyFill="1" applyBorder="1" applyAlignment="1">
      <alignment horizontal="right" vertical="center"/>
    </xf>
    <xf numFmtId="173" fontId="11" fillId="7" borderId="1" xfId="1" applyNumberFormat="1" applyFont="1" applyFill="1" applyBorder="1" applyAlignment="1">
      <alignment vertical="center"/>
    </xf>
    <xf numFmtId="173" fontId="11" fillId="3" borderId="1" xfId="1" applyNumberFormat="1" applyFont="1" applyFill="1" applyBorder="1" applyAlignment="1" applyProtection="1">
      <alignment horizontal="right" vertical="center"/>
    </xf>
    <xf numFmtId="173" fontId="11" fillId="3" borderId="1" xfId="1" applyNumberFormat="1" applyFont="1" applyFill="1" applyBorder="1" applyAlignment="1">
      <alignment horizontal="right" vertical="center"/>
    </xf>
    <xf numFmtId="173" fontId="11" fillId="3" borderId="1" xfId="6" applyNumberFormat="1" applyFont="1" applyFill="1" applyBorder="1" applyAlignment="1" applyProtection="1">
      <alignment horizontal="right" vertical="center"/>
    </xf>
    <xf numFmtId="173" fontId="15" fillId="7" borderId="1" xfId="1" applyNumberFormat="1" applyFont="1" applyFill="1" applyBorder="1" applyAlignment="1">
      <alignment horizontal="right" vertical="center"/>
    </xf>
    <xf numFmtId="173" fontId="15" fillId="7" borderId="1" xfId="1" applyNumberFormat="1" applyFont="1" applyFill="1" applyBorder="1" applyAlignment="1" applyProtection="1">
      <alignment horizontal="right" vertical="center"/>
    </xf>
    <xf numFmtId="173" fontId="15" fillId="7" borderId="1" xfId="1" applyNumberFormat="1" applyFont="1" applyFill="1" applyBorder="1" applyAlignment="1">
      <alignment vertical="center"/>
    </xf>
    <xf numFmtId="3" fontId="21" fillId="9" borderId="1" xfId="5" applyNumberFormat="1" applyFont="1" applyFill="1" applyBorder="1" applyAlignment="1">
      <alignment vertical="center"/>
    </xf>
    <xf numFmtId="3" fontId="23" fillId="9" borderId="1" xfId="5" applyNumberFormat="1" applyFont="1" applyFill="1" applyBorder="1" applyAlignment="1">
      <alignment vertical="center"/>
    </xf>
    <xf numFmtId="3" fontId="23" fillId="9" borderId="1" xfId="1" applyNumberFormat="1" applyFont="1" applyFill="1" applyBorder="1" applyAlignment="1" applyProtection="1">
      <alignment horizontal="right" vertical="center"/>
    </xf>
    <xf numFmtId="3" fontId="15" fillId="2" borderId="2" xfId="5" applyNumberFormat="1" applyFont="1" applyFill="1" applyBorder="1" applyAlignment="1" applyProtection="1">
      <alignment horizontal="center"/>
    </xf>
    <xf numFmtId="3" fontId="15" fillId="2" borderId="6" xfId="5" applyNumberFormat="1" applyFont="1" applyFill="1" applyBorder="1" applyAlignment="1" applyProtection="1">
      <alignment horizontal="center"/>
    </xf>
    <xf numFmtId="3" fontId="15" fillId="2" borderId="3" xfId="5" applyNumberFormat="1" applyFont="1" applyFill="1" applyBorder="1" applyAlignment="1" applyProtection="1">
      <alignment horizontal="center" vertical="center"/>
    </xf>
    <xf numFmtId="3" fontId="15" fillId="2" borderId="4" xfId="5" applyNumberFormat="1" applyFont="1" applyFill="1" applyBorder="1" applyAlignment="1" applyProtection="1">
      <alignment horizontal="center" vertical="center"/>
    </xf>
    <xf numFmtId="3" fontId="11" fillId="0" borderId="3" xfId="5" applyNumberFormat="1" applyFont="1" applyBorder="1" applyAlignment="1">
      <alignment horizontal="center" vertical="center"/>
    </xf>
    <xf numFmtId="3" fontId="11" fillId="0" borderId="4" xfId="5" applyNumberFormat="1" applyFont="1" applyBorder="1" applyAlignment="1">
      <alignment horizontal="center" vertical="center"/>
    </xf>
    <xf numFmtId="3" fontId="12" fillId="6" borderId="3" xfId="5" applyNumberFormat="1" applyFont="1" applyFill="1" applyBorder="1" applyAlignment="1">
      <alignment horizontal="center" vertical="center"/>
    </xf>
    <xf numFmtId="3" fontId="12" fillId="6" borderId="5" xfId="5" applyNumberFormat="1" applyFont="1" applyFill="1" applyBorder="1" applyAlignment="1">
      <alignment horizontal="center" vertical="center"/>
    </xf>
    <xf numFmtId="3" fontId="15" fillId="8" borderId="3" xfId="5" applyNumberFormat="1" applyFont="1" applyFill="1" applyBorder="1" applyAlignment="1" applyProtection="1">
      <alignment horizontal="left" vertical="center"/>
    </xf>
    <xf numFmtId="3" fontId="15" fillId="8" borderId="5" xfId="5" applyNumberFormat="1" applyFont="1" applyFill="1" applyBorder="1" applyAlignment="1" applyProtection="1">
      <alignment horizontal="left" vertical="center"/>
    </xf>
    <xf numFmtId="3" fontId="15" fillId="8" borderId="4" xfId="5" applyNumberFormat="1" applyFont="1" applyFill="1" applyBorder="1" applyAlignment="1" applyProtection="1">
      <alignment horizontal="left" vertical="center"/>
    </xf>
    <xf numFmtId="0" fontId="0" fillId="0" borderId="5" xfId="0" applyBorder="1"/>
    <xf numFmtId="0" fontId="0" fillId="0" borderId="4" xfId="0" applyBorder="1"/>
    <xf numFmtId="3" fontId="12" fillId="6" borderId="4" xfId="5" applyNumberFormat="1" applyFont="1" applyFill="1" applyBorder="1" applyAlignment="1">
      <alignment horizontal="center" vertical="center"/>
    </xf>
    <xf numFmtId="3" fontId="11" fillId="7" borderId="7" xfId="5" applyNumberFormat="1" applyFont="1" applyFill="1" applyBorder="1" applyAlignment="1">
      <alignment horizontal="center" vertical="center"/>
    </xf>
    <xf numFmtId="3" fontId="11" fillId="7" borderId="8" xfId="5" applyNumberFormat="1" applyFont="1" applyFill="1" applyBorder="1" applyAlignment="1">
      <alignment horizontal="center" vertical="center"/>
    </xf>
    <xf numFmtId="3" fontId="11" fillId="7" borderId="9" xfId="5" applyNumberFormat="1" applyFont="1" applyFill="1" applyBorder="1" applyAlignment="1">
      <alignment horizontal="center" vertical="center"/>
    </xf>
    <xf numFmtId="3" fontId="11" fillId="7" borderId="10" xfId="5" applyNumberFormat="1" applyFont="1" applyFill="1" applyBorder="1" applyAlignment="1">
      <alignment horizontal="center" vertical="center"/>
    </xf>
    <xf numFmtId="3" fontId="11" fillId="7" borderId="11" xfId="5" applyNumberFormat="1" applyFont="1" applyFill="1" applyBorder="1" applyAlignment="1">
      <alignment horizontal="center" vertical="center"/>
    </xf>
    <xf numFmtId="3" fontId="11" fillId="7" borderId="12" xfId="5" applyNumberFormat="1" applyFont="1" applyFill="1" applyBorder="1" applyAlignment="1">
      <alignment horizontal="center" vertical="center"/>
    </xf>
    <xf numFmtId="3" fontId="11" fillId="7" borderId="3" xfId="5" applyNumberFormat="1" applyFont="1" applyFill="1" applyBorder="1" applyAlignment="1">
      <alignment horizontal="center" vertical="center"/>
    </xf>
    <xf numFmtId="3" fontId="11" fillId="7" borderId="5" xfId="5" applyNumberFormat="1" applyFont="1" applyFill="1" applyBorder="1" applyAlignment="1">
      <alignment horizontal="center" vertical="center"/>
    </xf>
    <xf numFmtId="3" fontId="11" fillId="7" borderId="4" xfId="5" applyNumberFormat="1" applyFont="1" applyFill="1" applyBorder="1" applyAlignment="1">
      <alignment horizontal="center" vertical="center"/>
    </xf>
    <xf numFmtId="1" fontId="15" fillId="7" borderId="2" xfId="5" applyNumberFormat="1" applyFont="1" applyFill="1" applyBorder="1" applyAlignment="1" applyProtection="1">
      <alignment horizontal="left" vertical="top"/>
    </xf>
    <xf numFmtId="1" fontId="15" fillId="7" borderId="15" xfId="5" applyNumberFormat="1" applyFont="1" applyFill="1" applyBorder="1" applyAlignment="1" applyProtection="1">
      <alignment horizontal="left" vertical="top"/>
    </xf>
    <xf numFmtId="1" fontId="15" fillId="7" borderId="6" xfId="5" applyNumberFormat="1" applyFont="1" applyFill="1" applyBorder="1" applyAlignment="1" applyProtection="1">
      <alignment horizontal="left" vertical="top"/>
    </xf>
    <xf numFmtId="1" fontId="15" fillId="4" borderId="3" xfId="5" applyNumberFormat="1" applyFont="1" applyFill="1" applyBorder="1" applyAlignment="1" applyProtection="1">
      <alignment horizontal="center" vertical="center"/>
    </xf>
    <xf numFmtId="1" fontId="15" fillId="4" borderId="4" xfId="5" applyNumberFormat="1" applyFont="1" applyFill="1" applyBorder="1" applyAlignment="1" applyProtection="1">
      <alignment horizontal="center" vertical="center"/>
    </xf>
    <xf numFmtId="3" fontId="11" fillId="7" borderId="3" xfId="1" applyNumberFormat="1" applyFont="1" applyFill="1" applyBorder="1" applyAlignment="1" applyProtection="1">
      <alignment horizontal="center" vertical="center"/>
    </xf>
    <xf numFmtId="3" fontId="11" fillId="7" borderId="5" xfId="1" applyNumberFormat="1" applyFont="1" applyFill="1" applyBorder="1" applyAlignment="1" applyProtection="1">
      <alignment horizontal="center" vertical="center"/>
    </xf>
    <xf numFmtId="3" fontId="11" fillId="7" borderId="4" xfId="1" applyNumberFormat="1" applyFont="1" applyFill="1" applyBorder="1" applyAlignment="1" applyProtection="1">
      <alignment horizontal="center" vertical="center"/>
    </xf>
    <xf numFmtId="3" fontId="15" fillId="7" borderId="3" xfId="5" applyNumberFormat="1" applyFont="1" applyFill="1" applyBorder="1" applyAlignment="1">
      <alignment horizontal="left" vertical="center"/>
    </xf>
    <xf numFmtId="3" fontId="15" fillId="7" borderId="4" xfId="5" applyNumberFormat="1" applyFont="1" applyFill="1" applyBorder="1" applyAlignment="1">
      <alignment horizontal="left" vertical="center"/>
    </xf>
    <xf numFmtId="3" fontId="15" fillId="7" borderId="2" xfId="5" applyNumberFormat="1" applyFont="1" applyFill="1" applyBorder="1" applyAlignment="1">
      <alignment horizontal="left" vertical="top"/>
    </xf>
    <xf numFmtId="3" fontId="15" fillId="7" borderId="15" xfId="5" applyNumberFormat="1" applyFont="1" applyFill="1" applyBorder="1" applyAlignment="1">
      <alignment horizontal="left" vertical="top"/>
    </xf>
    <xf numFmtId="3" fontId="15" fillId="7" borderId="6" xfId="5" applyNumberFormat="1" applyFont="1" applyFill="1" applyBorder="1" applyAlignment="1">
      <alignment horizontal="left" vertical="top"/>
    </xf>
  </cellXfs>
  <cellStyles count="14">
    <cellStyle name="Hipervínculo 2" xfId="3"/>
    <cellStyle name="Millares" xfId="6" builtinId="3"/>
    <cellStyle name="Millares 2" xfId="13"/>
    <cellStyle name="Normal" xfId="0" builtinId="0"/>
    <cellStyle name="Normal 2" xfId="4"/>
    <cellStyle name="Normal 2 2" xfId="2"/>
    <cellStyle name="Normal 2 3" xfId="12"/>
    <cellStyle name="Normal 2 4" xfId="9"/>
    <cellStyle name="Normal 3" xfId="5"/>
    <cellStyle name="Normal 4" xfId="10"/>
    <cellStyle name="Normal 5" xfId="7"/>
    <cellStyle name="Porcentual" xfId="1" builtinId="5"/>
    <cellStyle name="Porcentual 2" xfId="11"/>
    <cellStyle name="Porcentual 3" xfId="8"/>
  </cellStyles>
  <dxfs count="171"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2884FB"/>
      <color rgb="FF7FD13B"/>
      <color rgb="FFDBE5F1"/>
      <color rgb="FFC5D9F1"/>
      <color rgb="FF007EEA"/>
      <color rgb="FFEA157A"/>
    </mruColors>
  </colors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clustered"/>
        <c:ser>
          <c:idx val="0"/>
          <c:order val="0"/>
          <c:tx>
            <c:strRef>
              <c:f>'1.1'!$C$15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val>
            <c:numRef>
              <c:f>'1.1'!$C$16:$C$25</c:f>
              <c:numCache>
                <c:formatCode>#,##0</c:formatCode>
                <c:ptCount val="10"/>
                <c:pt idx="0">
                  <c:v>37248376.086650141</c:v>
                </c:pt>
                <c:pt idx="1">
                  <c:v>38376178.723404251</c:v>
                </c:pt>
                <c:pt idx="2">
                  <c:v>39693392.40806026</c:v>
                </c:pt>
                <c:pt idx="3">
                  <c:v>42362932.904436797</c:v>
                </c:pt>
                <c:pt idx="4">
                  <c:v>45224272.34819521</c:v>
                </c:pt>
                <c:pt idx="5">
                  <c:v>51948893.320273593</c:v>
                </c:pt>
                <c:pt idx="6">
                  <c:v>59293673.205587804</c:v>
                </c:pt>
                <c:pt idx="7">
                  <c:v>57943535.225336753</c:v>
                </c:pt>
                <c:pt idx="8">
                  <c:v>66794559.449652866</c:v>
                </c:pt>
                <c:pt idx="9">
                  <c:v>78270197.626898304</c:v>
                </c:pt>
              </c:numCache>
            </c:numRef>
          </c:val>
        </c:ser>
        <c:ser>
          <c:idx val="1"/>
          <c:order val="1"/>
          <c:tx>
            <c:strRef>
              <c:f>'1.1'!$D$15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2884FB"/>
            </a:solidFill>
            <a:ln>
              <a:solidFill>
                <a:schemeClr val="bg1"/>
              </a:solidFill>
            </a:ln>
          </c:spPr>
          <c:val>
            <c:numRef>
              <c:f>'1.1'!$D$16:$D$25</c:f>
              <c:numCache>
                <c:formatCode>#,##0</c:formatCode>
                <c:ptCount val="10"/>
                <c:pt idx="0">
                  <c:v>73279443.828639582</c:v>
                </c:pt>
                <c:pt idx="1">
                  <c:v>81937228.486997619</c:v>
                </c:pt>
                <c:pt idx="2">
                  <c:v>90471900.17930305</c:v>
                </c:pt>
                <c:pt idx="3">
                  <c:v>86899581.414212406</c:v>
                </c:pt>
                <c:pt idx="4">
                  <c:v>91880322.88816002</c:v>
                </c:pt>
                <c:pt idx="5">
                  <c:v>103939529.0954437</c:v>
                </c:pt>
                <c:pt idx="6">
                  <c:v>110292351.54575859</c:v>
                </c:pt>
                <c:pt idx="7">
                  <c:v>108764868.6331584</c:v>
                </c:pt>
                <c:pt idx="8">
                  <c:v>130277590.46027716</c:v>
                </c:pt>
                <c:pt idx="9">
                  <c:v>147236118.86231425</c:v>
                </c:pt>
              </c:numCache>
            </c:numRef>
          </c:val>
        </c:ser>
        <c:gapWidth val="75"/>
        <c:axId val="136931200"/>
        <c:axId val="136957952"/>
      </c:barChart>
      <c:lineChart>
        <c:grouping val="standard"/>
        <c:ser>
          <c:idx val="2"/>
          <c:order val="2"/>
          <c:tx>
            <c:strRef>
              <c:f>'1.1'!$E$15</c:f>
              <c:strCache>
                <c:ptCount val="1"/>
                <c:pt idx="0">
                  <c:v>Total Mercado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cat>
            <c:numRef>
              <c:f>'1.1'!$B$16:$B$25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'1.1'!$E$16:$E$25</c:f>
              <c:numCache>
                <c:formatCode>#,##0</c:formatCode>
                <c:ptCount val="10"/>
                <c:pt idx="0">
                  <c:v>110527819.91528973</c:v>
                </c:pt>
                <c:pt idx="1">
                  <c:v>120313407.21040186</c:v>
                </c:pt>
                <c:pt idx="2">
                  <c:v>130165292.5873633</c:v>
                </c:pt>
                <c:pt idx="3">
                  <c:v>129262514.3186492</c:v>
                </c:pt>
                <c:pt idx="4">
                  <c:v>137104595.23635525</c:v>
                </c:pt>
                <c:pt idx="5">
                  <c:v>155888422.4157173</c:v>
                </c:pt>
                <c:pt idx="6">
                  <c:v>169586024.75134641</c:v>
                </c:pt>
                <c:pt idx="7">
                  <c:v>166708403.85849515</c:v>
                </c:pt>
                <c:pt idx="8">
                  <c:v>197072149.90993002</c:v>
                </c:pt>
                <c:pt idx="9">
                  <c:v>225506316.48921257</c:v>
                </c:pt>
              </c:numCache>
            </c:numRef>
          </c:val>
        </c:ser>
        <c:marker val="1"/>
        <c:axId val="136931200"/>
        <c:axId val="136957952"/>
      </c:lineChart>
      <c:catAx>
        <c:axId val="136931200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6957952"/>
        <c:crosses val="autoZero"/>
        <c:auto val="1"/>
        <c:lblAlgn val="ctr"/>
        <c:lblOffset val="100"/>
      </c:catAx>
      <c:valAx>
        <c:axId val="136957952"/>
        <c:scaling>
          <c:orientation val="minMax"/>
        </c:scaling>
        <c:axPos val="l"/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6931200"/>
        <c:crosses val="autoZero"/>
        <c:crossBetween val="between"/>
      </c:valAx>
      <c:spPr>
        <a:noFill/>
      </c:spPr>
    </c:plotArea>
    <c:legend>
      <c:legendPos val="r"/>
    </c:legend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321" l="0.70000000000000062" r="0.70000000000000062" t="0.7500000000000132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lineChart>
        <c:grouping val="standard"/>
        <c:ser>
          <c:idx val="0"/>
          <c:order val="0"/>
          <c:tx>
            <c:strRef>
              <c:f>'1.2'!$C$14:$D$14</c:f>
              <c:strCache>
                <c:ptCount val="1"/>
                <c:pt idx="0">
                  <c:v>Seguros Generales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circl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'1.2'!$B$16:$B$25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'1.2'!$D$16:$D$25</c:f>
              <c:numCache>
                <c:formatCode>#,##0.0</c:formatCode>
                <c:ptCount val="10"/>
                <c:pt idx="0">
                  <c:v>100</c:v>
                </c:pt>
                <c:pt idx="1">
                  <c:v>103.12664477809645</c:v>
                </c:pt>
                <c:pt idx="2">
                  <c:v>106.52567465813169</c:v>
                </c:pt>
                <c:pt idx="3">
                  <c:v>113.88064768045656</c:v>
                </c:pt>
                <c:pt idx="4">
                  <c:v>121.44656089013004</c:v>
                </c:pt>
                <c:pt idx="5">
                  <c:v>138.95047268340858</c:v>
                </c:pt>
                <c:pt idx="6">
                  <c:v>159.24402767759724</c:v>
                </c:pt>
                <c:pt idx="7">
                  <c:v>155.43573019673914</c:v>
                </c:pt>
                <c:pt idx="8">
                  <c:v>179.01778033405014</c:v>
                </c:pt>
                <c:pt idx="9">
                  <c:v>209.72949474509031</c:v>
                </c:pt>
              </c:numCache>
            </c:numRef>
          </c:val>
        </c:ser>
        <c:ser>
          <c:idx val="1"/>
          <c:order val="1"/>
          <c:tx>
            <c:strRef>
              <c:f>'1.2'!$E$14:$F$14</c:f>
              <c:strCache>
                <c:ptCount val="1"/>
                <c:pt idx="0">
                  <c:v>Seguros de Vida</c:v>
                </c:pt>
              </c:strCache>
            </c:strRef>
          </c:tx>
          <c:spPr>
            <a:ln>
              <a:solidFill>
                <a:srgbClr val="2884FB"/>
              </a:solidFill>
            </a:ln>
          </c:spPr>
          <c:marker>
            <c:symbol val="circle"/>
            <c:size val="7"/>
            <c:spPr>
              <a:solidFill>
                <a:srgbClr val="2884FB"/>
              </a:solidFill>
              <a:ln>
                <a:solidFill>
                  <a:srgbClr val="2884FB"/>
                </a:solidFill>
              </a:ln>
            </c:spPr>
          </c:marker>
          <c:cat>
            <c:numRef>
              <c:f>'1.2'!$B$16:$B$25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'1.2'!$F$16:$F$25</c:f>
              <c:numCache>
                <c:formatCode>#,##0.0</c:formatCode>
                <c:ptCount val="10"/>
                <c:pt idx="0">
                  <c:v>100</c:v>
                </c:pt>
                <c:pt idx="1">
                  <c:v>111.92203788712951</c:v>
                </c:pt>
                <c:pt idx="2">
                  <c:v>123.41699469878496</c:v>
                </c:pt>
                <c:pt idx="3">
                  <c:v>118.74265964333765</c:v>
                </c:pt>
                <c:pt idx="4">
                  <c:v>125.41841991417252</c:v>
                </c:pt>
                <c:pt idx="5">
                  <c:v>141.31545214608317</c:v>
                </c:pt>
                <c:pt idx="6">
                  <c:v>150.56546631374488</c:v>
                </c:pt>
                <c:pt idx="7">
                  <c:v>148.30632995832656</c:v>
                </c:pt>
                <c:pt idx="8">
                  <c:v>177.48022671063342</c:v>
                </c:pt>
                <c:pt idx="9">
                  <c:v>200.54074328162855</c:v>
                </c:pt>
              </c:numCache>
            </c:numRef>
          </c:val>
        </c:ser>
        <c:ser>
          <c:idx val="2"/>
          <c:order val="2"/>
          <c:tx>
            <c:strRef>
              <c:f>'1.2'!$I$14:$J$14</c:f>
              <c:strCache>
                <c:ptCount val="1"/>
                <c:pt idx="0">
                  <c:v>PIB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cat>
            <c:numRef>
              <c:f>'1.2'!$B$16:$B$25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'1.2'!$J$16:$J$25</c:f>
              <c:numCache>
                <c:formatCode>#,##0.0</c:formatCode>
                <c:ptCount val="10"/>
                <c:pt idx="0">
                  <c:v>100</c:v>
                </c:pt>
                <c:pt idx="1">
                  <c:v>103.95674064247574</c:v>
                </c:pt>
                <c:pt idx="2">
                  <c:v>111.2504830166759</c:v>
                </c:pt>
                <c:pt idx="3">
                  <c:v>118.12210684910913</c:v>
                </c:pt>
                <c:pt idx="4">
                  <c:v>124.84837617324406</c:v>
                </c:pt>
                <c:pt idx="5">
                  <c:v>131.29158308491887</c:v>
                </c:pt>
                <c:pt idx="6">
                  <c:v>135.61429982680065</c:v>
                </c:pt>
                <c:pt idx="7">
                  <c:v>134.20875013609211</c:v>
                </c:pt>
                <c:pt idx="8">
                  <c:v>142.38904945735123</c:v>
                </c:pt>
                <c:pt idx="9">
                  <c:v>150.91562833774427</c:v>
                </c:pt>
              </c:numCache>
            </c:numRef>
          </c:val>
        </c:ser>
        <c:marker val="1"/>
        <c:axId val="137011200"/>
        <c:axId val="137013120"/>
      </c:lineChart>
      <c:catAx>
        <c:axId val="137011200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013120"/>
        <c:crosses val="autoZero"/>
        <c:auto val="1"/>
        <c:lblAlgn val="ctr"/>
        <c:lblOffset val="100"/>
      </c:catAx>
      <c:valAx>
        <c:axId val="137013120"/>
        <c:scaling>
          <c:orientation val="minMax"/>
          <c:min val="5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011200"/>
        <c:crosses val="autoZero"/>
        <c:crossBetween val="between"/>
        <c:majorUnit val="50"/>
      </c:valAx>
      <c:spPr>
        <a:noFill/>
        <a:ln>
          <a:noFill/>
        </a:ln>
      </c:spPr>
    </c:plotArea>
    <c:legend>
      <c:legendPos val="r"/>
    </c:legend>
    <c:plotVisOnly val="1"/>
  </c:chart>
  <c:spPr>
    <a:noFill/>
    <a:ln>
      <a:noFill/>
    </a:ln>
  </c:spPr>
  <c:printSettings>
    <c:headerFooter/>
    <c:pageMargins b="0.75000000000000999" l="0.70000000000000062" r="0.70000000000000062" t="0.7500000000000099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percentStacked"/>
        <c:ser>
          <c:idx val="0"/>
          <c:order val="0"/>
          <c:tx>
            <c:strRef>
              <c:f>'1.3'!$C$14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CL"/>
              </a:p>
            </c:txPr>
            <c:showVal val="1"/>
          </c:dLbls>
          <c:cat>
            <c:numRef>
              <c:f>'1.3'!$B$15:$B$24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'1.3'!$C$15:$C$24</c:f>
              <c:numCache>
                <c:formatCode>0.0%</c:formatCode>
                <c:ptCount val="10"/>
                <c:pt idx="0">
                  <c:v>0.33700453076155745</c:v>
                </c:pt>
                <c:pt idx="1">
                  <c:v>0.31896843097704564</c:v>
                </c:pt>
                <c:pt idx="2">
                  <c:v>0.30494605450542178</c:v>
                </c:pt>
                <c:pt idx="3">
                  <c:v>0.32772790416258313</c:v>
                </c:pt>
                <c:pt idx="4">
                  <c:v>0.32985234572359062</c:v>
                </c:pt>
                <c:pt idx="5">
                  <c:v>0.33324407621329483</c:v>
                </c:pt>
                <c:pt idx="6">
                  <c:v>0.34963773278208793</c:v>
                </c:pt>
                <c:pt idx="7">
                  <c:v>0.34757417073298946</c:v>
                </c:pt>
                <c:pt idx="8">
                  <c:v>0.33893454493788538</c:v>
                </c:pt>
                <c:pt idx="9">
                  <c:v>0.34708649782163631</c:v>
                </c:pt>
              </c:numCache>
            </c:numRef>
          </c:val>
        </c:ser>
        <c:ser>
          <c:idx val="1"/>
          <c:order val="1"/>
          <c:tx>
            <c:strRef>
              <c:f>'1.3'!$D$14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007EEA"/>
            </a:solidFill>
            <a:ln>
              <a:solidFill>
                <a:schemeClr val="bg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CL"/>
              </a:p>
            </c:txPr>
            <c:showVal val="1"/>
          </c:dLbls>
          <c:cat>
            <c:numRef>
              <c:f>'1.3'!$B$15:$B$24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'1.3'!$D$15:$D$24</c:f>
              <c:numCache>
                <c:formatCode>0.0%</c:formatCode>
                <c:ptCount val="10"/>
                <c:pt idx="0">
                  <c:v>0.66299546923844255</c:v>
                </c:pt>
                <c:pt idx="1">
                  <c:v>0.68103156902295436</c:v>
                </c:pt>
                <c:pt idx="2">
                  <c:v>0.69505394549457822</c:v>
                </c:pt>
                <c:pt idx="3">
                  <c:v>0.67227209583741687</c:v>
                </c:pt>
                <c:pt idx="4">
                  <c:v>0.67014765427640932</c:v>
                </c:pt>
                <c:pt idx="5">
                  <c:v>0.66675592378670512</c:v>
                </c:pt>
                <c:pt idx="6">
                  <c:v>0.65036226721791213</c:v>
                </c:pt>
                <c:pt idx="7">
                  <c:v>0.65242582926701054</c:v>
                </c:pt>
                <c:pt idx="8">
                  <c:v>0.66106545506211467</c:v>
                </c:pt>
                <c:pt idx="9">
                  <c:v>0.65291350217836364</c:v>
                </c:pt>
              </c:numCache>
            </c:numRef>
          </c:val>
        </c:ser>
        <c:gapWidth val="0"/>
        <c:overlap val="100"/>
        <c:axId val="137065216"/>
        <c:axId val="137066752"/>
      </c:barChart>
      <c:catAx>
        <c:axId val="137065216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066752"/>
        <c:crosses val="autoZero"/>
        <c:auto val="1"/>
        <c:lblAlgn val="ctr"/>
        <c:lblOffset val="100"/>
      </c:catAx>
      <c:valAx>
        <c:axId val="137066752"/>
        <c:scaling>
          <c:orientation val="minMax"/>
        </c:scaling>
        <c:axPos val="l"/>
        <c:numFmt formatCode="0%" sourceLinked="1"/>
        <c:majorTickMark val="none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370652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r"/>
    </c:legend>
    <c:plotVisOnly val="1"/>
  </c:chart>
  <c:spPr>
    <a:noFill/>
    <a:ln>
      <a:noFill/>
    </a:ln>
  </c:spPr>
  <c:printSettings>
    <c:headerFooter/>
    <c:pageMargins b="0.75000000000000999" l="0.70000000000000062" r="0.70000000000000062" t="0.7500000000000099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lineChart>
        <c:grouping val="standard"/>
        <c:ser>
          <c:idx val="0"/>
          <c:order val="0"/>
          <c:spPr>
            <a:ln>
              <a:solidFill>
                <a:srgbClr val="007EEA"/>
              </a:solidFill>
            </a:ln>
          </c:spPr>
          <c:marker>
            <c:symbol val="circle"/>
            <c:size val="7"/>
            <c:spPr>
              <a:solidFill>
                <a:srgbClr val="007EEA"/>
              </a:solidFill>
              <a:ln>
                <a:solidFill>
                  <a:srgbClr val="007EEA"/>
                </a:solidFill>
              </a:ln>
            </c:spPr>
          </c:marker>
          <c:cat>
            <c:numRef>
              <c:f>'1.4'!$B$16:$B$25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'1.4'!$D$16:$D$25</c:f>
              <c:numCache>
                <c:formatCode>#,##0.0%</c:formatCode>
                <c:ptCount val="10"/>
                <c:pt idx="0">
                  <c:v>3.0988583617506799E-2</c:v>
                </c:pt>
                <c:pt idx="1">
                  <c:v>3.2479399996957953E-2</c:v>
                </c:pt>
                <c:pt idx="2">
                  <c:v>3.2791919238576515E-2</c:v>
                </c:pt>
                <c:pt idx="3">
                  <c:v>3.0721526378349337E-2</c:v>
                </c:pt>
                <c:pt idx="4">
                  <c:v>3.0797836725452873E-2</c:v>
                </c:pt>
                <c:pt idx="5">
                  <c:v>3.3166387587839574E-2</c:v>
                </c:pt>
                <c:pt idx="6">
                  <c:v>3.507331681608112E-2</c:v>
                </c:pt>
                <c:pt idx="7">
                  <c:v>3.4798457763482143E-2</c:v>
                </c:pt>
                <c:pt idx="8">
                  <c:v>3.8738357970749281E-2</c:v>
                </c:pt>
                <c:pt idx="9">
                  <c:v>4.1814320266145046E-2</c:v>
                </c:pt>
              </c:numCache>
            </c:numRef>
          </c:val>
        </c:ser>
        <c:marker val="1"/>
        <c:axId val="141910784"/>
        <c:axId val="141912704"/>
      </c:lineChart>
      <c:catAx>
        <c:axId val="141910784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1912704"/>
        <c:crosses val="autoZero"/>
        <c:auto val="1"/>
        <c:lblAlgn val="ctr"/>
        <c:lblOffset val="100"/>
      </c:catAx>
      <c:valAx>
        <c:axId val="141912704"/>
        <c:scaling>
          <c:orientation val="minMax"/>
          <c:min val="2.0000000000000011E-2"/>
        </c:scaling>
        <c:axPos val="l"/>
        <c:numFmt formatCode="#,##0.0%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1910784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printSettings>
    <c:headerFooter/>
    <c:pageMargins b="0.75000000000000999" l="0.70000000000000062" r="0.70000000000000062" t="0.7500000000000099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clustered"/>
        <c:ser>
          <c:idx val="0"/>
          <c:order val="0"/>
          <c:tx>
            <c:strRef>
              <c:f>'1.5'!$C$15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val>
            <c:numRef>
              <c:f>'1.5'!$C$16:$C$25</c:f>
              <c:numCache>
                <c:formatCode>#,##0.00</c:formatCode>
                <c:ptCount val="10"/>
                <c:pt idx="0">
                  <c:v>2.3656396899784617</c:v>
                </c:pt>
                <c:pt idx="1">
                  <c:v>2.4106428811774716</c:v>
                </c:pt>
                <c:pt idx="2">
                  <c:v>2.4664425584274636</c:v>
                </c:pt>
                <c:pt idx="3">
                  <c:v>2.6041807919208608</c:v>
                </c:pt>
                <c:pt idx="4">
                  <c:v>2.7520945372734351</c:v>
                </c:pt>
                <c:pt idx="5">
                  <c:v>3.12981453873947</c:v>
                </c:pt>
                <c:pt idx="6">
                  <c:v>3.5370763455053043</c:v>
                </c:pt>
                <c:pt idx="7">
                  <c:v>3.4227638913314995</c:v>
                </c:pt>
                <c:pt idx="8">
                  <c:v>3.9074227745635812</c:v>
                </c:pt>
                <c:pt idx="9">
                  <c:v>4.5378105062714793</c:v>
                </c:pt>
              </c:numCache>
            </c:numRef>
          </c:val>
        </c:ser>
        <c:ser>
          <c:idx val="1"/>
          <c:order val="1"/>
          <c:tx>
            <c:strRef>
              <c:f>'1.5'!$D$15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2884FB"/>
            </a:solidFill>
            <a:ln>
              <a:solidFill>
                <a:schemeClr val="bg1"/>
              </a:solidFill>
            </a:ln>
          </c:spPr>
          <c:val>
            <c:numRef>
              <c:f>'1.5'!$D$16:$D$25</c:f>
              <c:numCache>
                <c:formatCode>#,##0.00</c:formatCode>
                <c:ptCount val="10"/>
                <c:pt idx="0">
                  <c:v>4.6539682797797699</c:v>
                </c:pt>
                <c:pt idx="1">
                  <c:v>5.146979275326637</c:v>
                </c:pt>
                <c:pt idx="2">
                  <c:v>5.6216849053879834</c:v>
                </c:pt>
                <c:pt idx="3">
                  <c:v>5.3419866196552617</c:v>
                </c:pt>
                <c:pt idx="4">
                  <c:v>5.5913190323230424</c:v>
                </c:pt>
                <c:pt idx="5">
                  <c:v>6.2621439749843084</c:v>
                </c:pt>
                <c:pt idx="6">
                  <c:v>6.5793270454004205</c:v>
                </c:pt>
                <c:pt idx="7">
                  <c:v>6.4248144949258226</c:v>
                </c:pt>
                <c:pt idx="8">
                  <c:v>7.621124058216985</c:v>
                </c:pt>
                <c:pt idx="9">
                  <c:v>8.5361942007724902</c:v>
                </c:pt>
              </c:numCache>
            </c:numRef>
          </c:val>
        </c:ser>
        <c:gapWidth val="75"/>
        <c:axId val="141943936"/>
        <c:axId val="141945856"/>
      </c:barChart>
      <c:lineChart>
        <c:grouping val="standard"/>
        <c:ser>
          <c:idx val="2"/>
          <c:order val="2"/>
          <c:tx>
            <c:strRef>
              <c:f>'1.5'!$E$15</c:f>
              <c:strCache>
                <c:ptCount val="1"/>
                <c:pt idx="0">
                  <c:v>Total Mercado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cat>
            <c:numRef>
              <c:f>'1.5'!$B$16:$B$25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'1.5'!$E$16:$E$25</c:f>
              <c:numCache>
                <c:formatCode>#,##0.00</c:formatCode>
                <c:ptCount val="10"/>
                <c:pt idx="0">
                  <c:v>7.0196079697582316</c:v>
                </c:pt>
                <c:pt idx="1">
                  <c:v>7.5576221565041086</c:v>
                </c:pt>
                <c:pt idx="2">
                  <c:v>8.0881274638154466</c:v>
                </c:pt>
                <c:pt idx="3">
                  <c:v>7.9461674115761225</c:v>
                </c:pt>
                <c:pt idx="4">
                  <c:v>8.3434135695964784</c:v>
                </c:pt>
                <c:pt idx="5">
                  <c:v>9.3919585137237789</c:v>
                </c:pt>
                <c:pt idx="6">
                  <c:v>10.116403390905724</c:v>
                </c:pt>
                <c:pt idx="7">
                  <c:v>9.8475783862573216</c:v>
                </c:pt>
                <c:pt idx="8">
                  <c:v>11.528546832780567</c:v>
                </c:pt>
                <c:pt idx="9">
                  <c:v>13.074004707043969</c:v>
                </c:pt>
              </c:numCache>
            </c:numRef>
          </c:val>
        </c:ser>
        <c:marker val="1"/>
        <c:axId val="141943936"/>
        <c:axId val="141945856"/>
      </c:lineChart>
      <c:catAx>
        <c:axId val="141943936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1945856"/>
        <c:crosses val="autoZero"/>
        <c:auto val="1"/>
        <c:lblAlgn val="ctr"/>
        <c:lblOffset val="100"/>
      </c:catAx>
      <c:valAx>
        <c:axId val="141945856"/>
        <c:scaling>
          <c:orientation val="minMax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1943936"/>
        <c:crosses val="autoZero"/>
        <c:crossBetween val="between"/>
      </c:valAx>
      <c:spPr>
        <a:noFill/>
      </c:spPr>
    </c:plotArea>
    <c:legend>
      <c:legendPos val="r"/>
    </c:legend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321" l="0.70000000000000062" r="0.70000000000000062" t="0.7500000000000132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clustered"/>
        <c:ser>
          <c:idx val="0"/>
          <c:order val="0"/>
          <c:tx>
            <c:strRef>
              <c:f>'1.6'!$C$14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cat>
            <c:numRef>
              <c:f>'1.6'!$B$15:$B$24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'1.6'!$C$15:$C$24</c:f>
              <c:numCache>
                <c:formatCode>#,##0</c:formatCode>
                <c:ptCount val="10"/>
                <c:pt idx="0">
                  <c:v>23</c:v>
                </c:pt>
                <c:pt idx="1">
                  <c:v>23</c:v>
                </c:pt>
                <c:pt idx="2">
                  <c:v>22</c:v>
                </c:pt>
                <c:pt idx="3">
                  <c:v>22</c:v>
                </c:pt>
                <c:pt idx="4">
                  <c:v>21</c:v>
                </c:pt>
                <c:pt idx="5">
                  <c:v>21</c:v>
                </c:pt>
                <c:pt idx="6">
                  <c:v>23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</c:numCache>
            </c:numRef>
          </c:val>
        </c:ser>
        <c:ser>
          <c:idx val="1"/>
          <c:order val="1"/>
          <c:tx>
            <c:strRef>
              <c:f>'1.6'!$D$14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2884FB"/>
            </a:solidFill>
            <a:ln>
              <a:solidFill>
                <a:schemeClr val="bg1"/>
              </a:solidFill>
            </a:ln>
          </c:spPr>
          <c:cat>
            <c:numRef>
              <c:f>'1.6'!$B$15:$B$24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'1.6'!$D$15:$D$24</c:f>
              <c:numCache>
                <c:formatCode>#,##0</c:formatCode>
                <c:ptCount val="10"/>
                <c:pt idx="0">
                  <c:v>32</c:v>
                </c:pt>
                <c:pt idx="1">
                  <c:v>30</c:v>
                </c:pt>
                <c:pt idx="2">
                  <c:v>30</c:v>
                </c:pt>
                <c:pt idx="3">
                  <c:v>29</c:v>
                </c:pt>
                <c:pt idx="4">
                  <c:v>30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31</c:v>
                </c:pt>
                <c:pt idx="9">
                  <c:v>30</c:v>
                </c:pt>
              </c:numCache>
            </c:numRef>
          </c:val>
        </c:ser>
        <c:gapWidth val="75"/>
        <c:axId val="142615296"/>
        <c:axId val="142617216"/>
      </c:barChart>
      <c:lineChart>
        <c:grouping val="standard"/>
        <c:ser>
          <c:idx val="2"/>
          <c:order val="2"/>
          <c:tx>
            <c:strRef>
              <c:f>'1.6'!$E$14</c:f>
              <c:strCache>
                <c:ptCount val="1"/>
                <c:pt idx="0">
                  <c:v>Total Mercado</c:v>
                </c:pt>
              </c:strCache>
            </c:strRef>
          </c:tx>
          <c:spPr>
            <a:ln>
              <a:solidFill>
                <a:schemeClr val="bg1">
                  <a:lumMod val="65000"/>
                </a:schemeClr>
              </a:solidFill>
            </a:ln>
          </c:spPr>
          <c:marker>
            <c:symbol val="circle"/>
            <c:size val="7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65000"/>
                  </a:schemeClr>
                </a:solidFill>
              </a:ln>
            </c:spPr>
          </c:marker>
          <c:cat>
            <c:numRef>
              <c:f>'1.6'!$B$15:$B$24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'1.6'!$E$15:$E$24</c:f>
              <c:numCache>
                <c:formatCode>#,##0</c:formatCode>
                <c:ptCount val="10"/>
                <c:pt idx="0">
                  <c:v>55</c:v>
                </c:pt>
                <c:pt idx="1">
                  <c:v>53</c:v>
                </c:pt>
                <c:pt idx="2">
                  <c:v>52</c:v>
                </c:pt>
                <c:pt idx="3">
                  <c:v>51</c:v>
                </c:pt>
                <c:pt idx="4">
                  <c:v>51</c:v>
                </c:pt>
                <c:pt idx="5">
                  <c:v>49</c:v>
                </c:pt>
                <c:pt idx="6">
                  <c:v>52</c:v>
                </c:pt>
                <c:pt idx="7">
                  <c:v>52</c:v>
                </c:pt>
                <c:pt idx="8">
                  <c:v>57</c:v>
                </c:pt>
                <c:pt idx="9">
                  <c:v>57</c:v>
                </c:pt>
              </c:numCache>
            </c:numRef>
          </c:val>
        </c:ser>
        <c:marker val="1"/>
        <c:axId val="142615296"/>
        <c:axId val="142617216"/>
      </c:lineChart>
      <c:catAx>
        <c:axId val="142615296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2617216"/>
        <c:crosses val="autoZero"/>
        <c:auto val="1"/>
        <c:lblAlgn val="ctr"/>
        <c:lblOffset val="100"/>
      </c:catAx>
      <c:valAx>
        <c:axId val="142617216"/>
        <c:scaling>
          <c:orientation val="minMax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2615296"/>
        <c:crosses val="autoZero"/>
        <c:crossBetween val="between"/>
      </c:valAx>
      <c:spPr>
        <a:noFill/>
      </c:spPr>
    </c:plotArea>
    <c:legend>
      <c:legendPos val="r"/>
    </c:legend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343" l="0.70000000000000062" r="0.70000000000000062" t="0.7500000000000134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clustered"/>
        <c:ser>
          <c:idx val="0"/>
          <c:order val="0"/>
          <c:tx>
            <c:strRef>
              <c:f>'1.7'!$C$15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cat>
            <c:numRef>
              <c:f>'1.7'!$B$16:$B$25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'1.7'!$C$16:$C$25</c:f>
              <c:numCache>
                <c:formatCode>#,##0</c:formatCode>
                <c:ptCount val="10"/>
                <c:pt idx="0">
                  <c:v>18060883.342928749</c:v>
                </c:pt>
                <c:pt idx="1">
                  <c:v>13729959.574468087</c:v>
                </c:pt>
                <c:pt idx="2">
                  <c:v>15310901.048388729</c:v>
                </c:pt>
                <c:pt idx="3">
                  <c:v>22944241.914100893</c:v>
                </c:pt>
                <c:pt idx="4">
                  <c:v>24460082.306322176</c:v>
                </c:pt>
                <c:pt idx="5">
                  <c:v>25377789.198814012</c:v>
                </c:pt>
                <c:pt idx="6">
                  <c:v>30065249.851183258</c:v>
                </c:pt>
                <c:pt idx="7">
                  <c:v>23929590.390624408</c:v>
                </c:pt>
                <c:pt idx="8">
                  <c:v>195608572.79351962</c:v>
                </c:pt>
                <c:pt idx="9">
                  <c:v>29551179.217037022</c:v>
                </c:pt>
              </c:numCache>
            </c:numRef>
          </c:val>
        </c:ser>
        <c:ser>
          <c:idx val="1"/>
          <c:order val="1"/>
          <c:tx>
            <c:strRef>
              <c:f>'1.7'!$D$15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2884FB"/>
            </a:solidFill>
            <a:ln>
              <a:solidFill>
                <a:schemeClr val="bg1"/>
              </a:solidFill>
            </a:ln>
          </c:spPr>
          <c:cat>
            <c:numRef>
              <c:f>'1.7'!$B$16:$B$25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'1.7'!$D$16:$D$25</c:f>
              <c:numCache>
                <c:formatCode>#,##0</c:formatCode>
                <c:ptCount val="10"/>
                <c:pt idx="0">
                  <c:v>85374787.626940116</c:v>
                </c:pt>
                <c:pt idx="1">
                  <c:v>91094328.486997634</c:v>
                </c:pt>
                <c:pt idx="2">
                  <c:v>96415525.508097529</c:v>
                </c:pt>
                <c:pt idx="3">
                  <c:v>88174359.283908948</c:v>
                </c:pt>
                <c:pt idx="4">
                  <c:v>91956387.356719226</c:v>
                </c:pt>
                <c:pt idx="5">
                  <c:v>100486705.82887332</c:v>
                </c:pt>
                <c:pt idx="6">
                  <c:v>108010654.9937837</c:v>
                </c:pt>
                <c:pt idx="7">
                  <c:v>103875937.26364288</c:v>
                </c:pt>
                <c:pt idx="8">
                  <c:v>118469913.00619185</c:v>
                </c:pt>
                <c:pt idx="9">
                  <c:v>114133655.46740538</c:v>
                </c:pt>
              </c:numCache>
            </c:numRef>
          </c:val>
        </c:ser>
        <c:gapWidth val="75"/>
        <c:axId val="142646656"/>
        <c:axId val="142652544"/>
      </c:barChart>
      <c:catAx>
        <c:axId val="142646656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2652544"/>
        <c:crosses val="autoZero"/>
        <c:auto val="1"/>
        <c:lblAlgn val="ctr"/>
        <c:lblOffset val="100"/>
      </c:catAx>
      <c:valAx>
        <c:axId val="142652544"/>
        <c:scaling>
          <c:orientation val="minMax"/>
        </c:scaling>
        <c:axPos val="l"/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2646656"/>
        <c:crosses val="autoZero"/>
        <c:crossBetween val="between"/>
      </c:valAx>
      <c:spPr>
        <a:noFill/>
      </c:spPr>
    </c:plotArea>
    <c:legend>
      <c:legendPos val="r"/>
    </c:legend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388" l="0.70000000000000062" r="0.70000000000000062" t="0.7500000000000138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clustered"/>
        <c:ser>
          <c:idx val="0"/>
          <c:order val="0"/>
          <c:tx>
            <c:strRef>
              <c:f>'1.8.1'!$C$15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cat>
            <c:numRef>
              <c:f>'1.8.1'!$B$16:$B$25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'1.8.1'!$C$16:$C$25</c:f>
              <c:numCache>
                <c:formatCode>#,##0</c:formatCode>
                <c:ptCount val="10"/>
                <c:pt idx="0">
                  <c:v>10106563.617556492</c:v>
                </c:pt>
                <c:pt idx="1">
                  <c:v>11473892.139479905</c:v>
                </c:pt>
                <c:pt idx="2">
                  <c:v>11502019.281575095</c:v>
                </c:pt>
                <c:pt idx="3">
                  <c:v>11357721.94532237</c:v>
                </c:pt>
                <c:pt idx="4">
                  <c:v>12465684.720757313</c:v>
                </c:pt>
                <c:pt idx="5">
                  <c:v>13744594.157978581</c:v>
                </c:pt>
                <c:pt idx="6">
                  <c:v>14404011.78040673</c:v>
                </c:pt>
                <c:pt idx="7">
                  <c:v>16547038.086452292</c:v>
                </c:pt>
                <c:pt idx="8">
                  <c:v>18567399.996737443</c:v>
                </c:pt>
                <c:pt idx="9">
                  <c:v>20632440.613025103</c:v>
                </c:pt>
              </c:numCache>
            </c:numRef>
          </c:val>
        </c:ser>
        <c:ser>
          <c:idx val="1"/>
          <c:order val="1"/>
          <c:tx>
            <c:strRef>
              <c:f>'1.8.1'!$D$15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2884FB"/>
            </a:solidFill>
            <a:ln>
              <a:solidFill>
                <a:schemeClr val="bg1"/>
              </a:solidFill>
            </a:ln>
          </c:spPr>
          <c:cat>
            <c:numRef>
              <c:f>'1.8.1'!$B$16:$B$25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'1.8.1'!$D$16:$D$25</c:f>
              <c:numCache>
                <c:formatCode>#,##0</c:formatCode>
                <c:ptCount val="10"/>
                <c:pt idx="0">
                  <c:v>58663538.065900154</c:v>
                </c:pt>
                <c:pt idx="1">
                  <c:v>71196121.45390071</c:v>
                </c:pt>
                <c:pt idx="2">
                  <c:v>77665522.187670529</c:v>
                </c:pt>
                <c:pt idx="3">
                  <c:v>80072526.552436426</c:v>
                </c:pt>
                <c:pt idx="4">
                  <c:v>90188481.859560058</c:v>
                </c:pt>
                <c:pt idx="5">
                  <c:v>94385210.262013406</c:v>
                </c:pt>
                <c:pt idx="6">
                  <c:v>84010372.230460033</c:v>
                </c:pt>
                <c:pt idx="7">
                  <c:v>99523880.812954083</c:v>
                </c:pt>
                <c:pt idx="8">
                  <c:v>110905873.49194032</c:v>
                </c:pt>
                <c:pt idx="9">
                  <c:v>104645292.34956624</c:v>
                </c:pt>
              </c:numCache>
            </c:numRef>
          </c:val>
        </c:ser>
        <c:gapWidth val="75"/>
        <c:axId val="142731136"/>
        <c:axId val="142732672"/>
      </c:barChart>
      <c:catAx>
        <c:axId val="142731136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2732672"/>
        <c:crosses val="autoZero"/>
        <c:auto val="1"/>
        <c:lblAlgn val="ctr"/>
        <c:lblOffset val="100"/>
      </c:catAx>
      <c:valAx>
        <c:axId val="142732672"/>
        <c:scaling>
          <c:orientation val="minMax"/>
        </c:scaling>
        <c:axPos val="l"/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2731136"/>
        <c:crosses val="autoZero"/>
        <c:crossBetween val="between"/>
      </c:valAx>
      <c:spPr>
        <a:noFill/>
      </c:spPr>
    </c:plotArea>
    <c:legend>
      <c:legendPos val="r"/>
    </c:legend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41" l="0.70000000000000062" r="0.70000000000000062" t="0.750000000000014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clustered"/>
        <c:ser>
          <c:idx val="0"/>
          <c:order val="0"/>
          <c:tx>
            <c:strRef>
              <c:f>'1.8.2'!$C$15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cat>
            <c:numRef>
              <c:f>'1.8.2'!$B$16:$B$25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'1.8.2'!$C$16:$C$25</c:f>
              <c:numCache>
                <c:formatCode>#,##0</c:formatCode>
                <c:ptCount val="10"/>
                <c:pt idx="0">
                  <c:v>226109.8224331885</c:v>
                </c:pt>
                <c:pt idx="1">
                  <c:v>1140861.111111111</c:v>
                </c:pt>
                <c:pt idx="2">
                  <c:v>719516.66132511024</c:v>
                </c:pt>
                <c:pt idx="3">
                  <c:v>609429.30690227041</c:v>
                </c:pt>
                <c:pt idx="4">
                  <c:v>691705.34205770167</c:v>
                </c:pt>
                <c:pt idx="5">
                  <c:v>688803.60766583122</c:v>
                </c:pt>
                <c:pt idx="6">
                  <c:v>669795.55363296799</c:v>
                </c:pt>
                <c:pt idx="7">
                  <c:v>1160901.938988334</c:v>
                </c:pt>
                <c:pt idx="8">
                  <c:v>570071.84621228545</c:v>
                </c:pt>
                <c:pt idx="9">
                  <c:v>2359797.9369364805</c:v>
                </c:pt>
              </c:numCache>
            </c:numRef>
          </c:val>
        </c:ser>
        <c:ser>
          <c:idx val="1"/>
          <c:order val="1"/>
          <c:tx>
            <c:strRef>
              <c:f>'1.8.2'!$D$15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2884FB"/>
            </a:solidFill>
            <a:ln>
              <a:solidFill>
                <a:schemeClr val="bg1"/>
              </a:solidFill>
            </a:ln>
          </c:spPr>
          <c:cat>
            <c:numRef>
              <c:f>'1.8.2'!$B$16:$B$25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'1.8.2'!$D$16:$D$25</c:f>
              <c:numCache>
                <c:formatCode>#,##0</c:formatCode>
                <c:ptCount val="10"/>
                <c:pt idx="0">
                  <c:v>1575368.0695073854</c:v>
                </c:pt>
                <c:pt idx="1">
                  <c:v>9920696.2765957452</c:v>
                </c:pt>
                <c:pt idx="2">
                  <c:v>9440369.2314799577</c:v>
                </c:pt>
                <c:pt idx="3">
                  <c:v>7112105.3296251809</c:v>
                </c:pt>
                <c:pt idx="4">
                  <c:v>13699392.573670484</c:v>
                </c:pt>
                <c:pt idx="5">
                  <c:v>10205128.101898519</c:v>
                </c:pt>
                <c:pt idx="6">
                  <c:v>-6501913.7567200577</c:v>
                </c:pt>
                <c:pt idx="7">
                  <c:v>17857076.724882156</c:v>
                </c:pt>
                <c:pt idx="8">
                  <c:v>21345381.544635303</c:v>
                </c:pt>
                <c:pt idx="9">
                  <c:v>5631976.2734687272</c:v>
                </c:pt>
              </c:numCache>
            </c:numRef>
          </c:val>
        </c:ser>
        <c:gapWidth val="75"/>
        <c:axId val="142774656"/>
        <c:axId val="142776192"/>
      </c:barChart>
      <c:catAx>
        <c:axId val="142774656"/>
        <c:scaling>
          <c:orientation val="minMax"/>
        </c:scaling>
        <c:axPos val="b"/>
        <c:numFmt formatCode="0" sourceLinked="1"/>
        <c:tickLblPos val="low"/>
        <c:spPr>
          <a:ln>
            <a:solidFill>
              <a:schemeClr val="bg1">
                <a:lumMod val="85000"/>
              </a:schemeClr>
            </a:solidFill>
          </a:ln>
        </c:spPr>
        <c:crossAx val="142776192"/>
        <c:crosses val="autoZero"/>
        <c:auto val="1"/>
        <c:lblAlgn val="ctr"/>
        <c:lblOffset val="100"/>
      </c:catAx>
      <c:valAx>
        <c:axId val="142776192"/>
        <c:scaling>
          <c:orientation val="minMax"/>
        </c:scaling>
        <c:axPos val="l"/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2774656"/>
        <c:crosses val="autoZero"/>
        <c:crossBetween val="between"/>
      </c:valAx>
      <c:spPr>
        <a:noFill/>
      </c:spPr>
    </c:plotArea>
    <c:legend>
      <c:legendPos val="r"/>
    </c:legend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432" l="0.70000000000000062" r="0.70000000000000062" t="0.7500000000000143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/>
      <c:barChart>
        <c:barDir val="col"/>
        <c:grouping val="clustered"/>
        <c:ser>
          <c:idx val="0"/>
          <c:order val="0"/>
          <c:tx>
            <c:strRef>
              <c:f>'1.8.3'!$C$15</c:f>
              <c:strCache>
                <c:ptCount val="1"/>
                <c:pt idx="0">
                  <c:v>Seguros Generales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</c:spPr>
          <c:cat>
            <c:numRef>
              <c:f>'1.8.3'!$B$16:$B$25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'1.8.3'!$C$16:$C$25</c:f>
              <c:numCache>
                <c:formatCode>#,##0</c:formatCode>
                <c:ptCount val="10"/>
                <c:pt idx="0">
                  <c:v>12419834.903237674</c:v>
                </c:pt>
                <c:pt idx="1">
                  <c:v>14013928.368794326</c:v>
                </c:pt>
                <c:pt idx="2">
                  <c:v>17151287.141863078</c:v>
                </c:pt>
                <c:pt idx="3">
                  <c:v>16845015.719220396</c:v>
                </c:pt>
                <c:pt idx="4">
                  <c:v>20369199.536658816</c:v>
                </c:pt>
                <c:pt idx="5">
                  <c:v>23547481.48314245</c:v>
                </c:pt>
                <c:pt idx="6">
                  <c:v>26147663.799721897</c:v>
                </c:pt>
                <c:pt idx="7">
                  <c:v>29100812.352455821</c:v>
                </c:pt>
                <c:pt idx="8">
                  <c:v>34326765.708639488</c:v>
                </c:pt>
                <c:pt idx="9">
                  <c:v>36983777.630154803</c:v>
                </c:pt>
              </c:numCache>
            </c:numRef>
          </c:val>
        </c:ser>
        <c:ser>
          <c:idx val="1"/>
          <c:order val="1"/>
          <c:tx>
            <c:strRef>
              <c:f>'1.8.3'!$D$15</c:f>
              <c:strCache>
                <c:ptCount val="1"/>
                <c:pt idx="0">
                  <c:v>Seguros de Vida</c:v>
                </c:pt>
              </c:strCache>
            </c:strRef>
          </c:tx>
          <c:spPr>
            <a:solidFill>
              <a:srgbClr val="2884FB"/>
            </a:solidFill>
            <a:ln>
              <a:solidFill>
                <a:schemeClr val="bg1"/>
              </a:solidFill>
            </a:ln>
          </c:spPr>
          <c:cat>
            <c:numRef>
              <c:f>'1.8.3'!$B$16:$B$25</c:f>
              <c:numCache>
                <c:formatCode>0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</c:numCache>
            </c:numRef>
          </c:cat>
          <c:val>
            <c:numRef>
              <c:f>'1.8.3'!$D$16:$D$25</c:f>
              <c:numCache>
                <c:formatCode>#,##0</c:formatCode>
                <c:ptCount val="10"/>
                <c:pt idx="0">
                  <c:v>531852813.82359898</c:v>
                </c:pt>
                <c:pt idx="1">
                  <c:v>580889700.23640656</c:v>
                </c:pt>
                <c:pt idx="2">
                  <c:v>631230484.00276029</c:v>
                </c:pt>
                <c:pt idx="3">
                  <c:v>671300871.27485621</c:v>
                </c:pt>
                <c:pt idx="4">
                  <c:v>718311901.91302752</c:v>
                </c:pt>
                <c:pt idx="5">
                  <c:v>758216483.23927546</c:v>
                </c:pt>
                <c:pt idx="6">
                  <c:v>793415676.72311521</c:v>
                </c:pt>
                <c:pt idx="7">
                  <c:v>841936705.45789301</c:v>
                </c:pt>
                <c:pt idx="8">
                  <c:v>896458920.23276031</c:v>
                </c:pt>
                <c:pt idx="9">
                  <c:v>939260766.40248537</c:v>
                </c:pt>
              </c:numCache>
            </c:numRef>
          </c:val>
        </c:ser>
        <c:gapWidth val="75"/>
        <c:axId val="143121024"/>
        <c:axId val="143122816"/>
      </c:barChart>
      <c:catAx>
        <c:axId val="143121024"/>
        <c:scaling>
          <c:orientation val="minMax"/>
        </c:scaling>
        <c:axPos val="b"/>
        <c:numFmt formatCode="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3122816"/>
        <c:crosses val="autoZero"/>
        <c:auto val="1"/>
        <c:lblAlgn val="ctr"/>
        <c:lblOffset val="100"/>
      </c:catAx>
      <c:valAx>
        <c:axId val="143122816"/>
        <c:scaling>
          <c:orientation val="minMax"/>
        </c:scaling>
        <c:axPos val="l"/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3121024"/>
        <c:crosses val="autoZero"/>
        <c:crossBetween val="between"/>
      </c:valAx>
      <c:spPr>
        <a:noFill/>
      </c:spPr>
    </c:plotArea>
    <c:legend>
      <c:legendPos val="r"/>
    </c:legend>
    <c:plotVisOnly val="1"/>
    <c:dispBlanksAs val="gap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454" l="0.70000000000000062" r="0.70000000000000062" t="0.7500000000000145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'1.9.1.1'!$B$15</c:f>
              <c:strCache>
                <c:ptCount val="1"/>
                <c:pt idx="0">
                  <c:v>Argentina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'1.9.1.1'!$C$15:$L$15</c:f>
              <c:numCache>
                <c:formatCode>#,##0.00%</c:formatCode>
                <c:ptCount val="10"/>
                <c:pt idx="0">
                  <c:v>2.6000000000000002E-2</c:v>
                </c:pt>
                <c:pt idx="1">
                  <c:v>2.35E-2</c:v>
                </c:pt>
                <c:pt idx="2">
                  <c:v>2.5399999999999999E-2</c:v>
                </c:pt>
                <c:pt idx="3">
                  <c:v>2.6800000000000001E-2</c:v>
                </c:pt>
                <c:pt idx="4">
                  <c:v>2.52E-2</c:v>
                </c:pt>
                <c:pt idx="5">
                  <c:v>2.6000000000000002E-2</c:v>
                </c:pt>
                <c:pt idx="6">
                  <c:v>2.5000000000000001E-2</c:v>
                </c:pt>
                <c:pt idx="7">
                  <c:v>2.5000000000000001E-2</c:v>
                </c:pt>
                <c:pt idx="8">
                  <c:v>2.5899999999999999E-2</c:v>
                </c:pt>
                <c:pt idx="9">
                  <c:v>2.8000000000000001E-2</c:v>
                </c:pt>
              </c:numCache>
            </c:numRef>
          </c:val>
        </c:ser>
        <c:marker val="1"/>
        <c:axId val="156433408"/>
        <c:axId val="156959872"/>
      </c:lineChart>
      <c:catAx>
        <c:axId val="156433408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6959872"/>
        <c:crosses val="autoZero"/>
        <c:auto val="1"/>
        <c:lblAlgn val="ctr"/>
        <c:lblOffset val="100"/>
      </c:catAx>
      <c:valAx>
        <c:axId val="156959872"/>
        <c:scaling>
          <c:orientation val="minMax"/>
          <c:min val="0"/>
        </c:scaling>
        <c:axPos val="l"/>
        <c:numFmt formatCode="0.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6433408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44" l="0.70000000000000062" r="0.70000000000000062" t="0.75000000000000944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'1.9.1.1'!$B$16</c:f>
              <c:strCache>
                <c:ptCount val="1"/>
                <c:pt idx="0">
                  <c:v>Brasil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'1.9.1.1'!$C$16:$L$16</c:f>
              <c:numCache>
                <c:formatCode>#,##0.00%</c:formatCode>
                <c:ptCount val="10"/>
                <c:pt idx="0">
                  <c:v>2.1400000000000002E-2</c:v>
                </c:pt>
                <c:pt idx="1">
                  <c:v>2.7900000000000001E-2</c:v>
                </c:pt>
                <c:pt idx="2">
                  <c:v>2.9600000000000001E-2</c:v>
                </c:pt>
                <c:pt idx="3">
                  <c:v>2.98E-2</c:v>
                </c:pt>
                <c:pt idx="4">
                  <c:v>3.0099999999999998E-2</c:v>
                </c:pt>
                <c:pt idx="5">
                  <c:v>2.7999999999999997E-2</c:v>
                </c:pt>
                <c:pt idx="6">
                  <c:v>0.03</c:v>
                </c:pt>
                <c:pt idx="7">
                  <c:v>0.03</c:v>
                </c:pt>
                <c:pt idx="8">
                  <c:v>3.1E-2</c:v>
                </c:pt>
                <c:pt idx="9">
                  <c:v>3.1E-2</c:v>
                </c:pt>
              </c:numCache>
            </c:numRef>
          </c:val>
        </c:ser>
        <c:marker val="1"/>
        <c:axId val="156983296"/>
        <c:axId val="156985216"/>
      </c:lineChart>
      <c:catAx>
        <c:axId val="156983296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6985216"/>
        <c:crosses val="autoZero"/>
        <c:auto val="1"/>
        <c:lblAlgn val="ctr"/>
        <c:lblOffset val="100"/>
      </c:catAx>
      <c:valAx>
        <c:axId val="156985216"/>
        <c:scaling>
          <c:orientation val="minMax"/>
          <c:min val="0"/>
        </c:scaling>
        <c:axPos val="l"/>
        <c:numFmt formatCode="0.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6983296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44" l="0.70000000000000062" r="0.70000000000000062" t="0.7500000000000094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'1.9.1.1'!$B$17</c:f>
              <c:strCache>
                <c:ptCount val="1"/>
                <c:pt idx="0">
                  <c:v>Chile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'1.9.1.1'!$C$17:$L$17</c:f>
              <c:numCache>
                <c:formatCode>#,##0.00%</c:formatCode>
                <c:ptCount val="10"/>
                <c:pt idx="0">
                  <c:v>4.2300000000000004E-2</c:v>
                </c:pt>
                <c:pt idx="1">
                  <c:v>4.0399999999999998E-2</c:v>
                </c:pt>
                <c:pt idx="2">
                  <c:v>4.0899999999999999E-2</c:v>
                </c:pt>
                <c:pt idx="3">
                  <c:v>3.9300000000000002E-2</c:v>
                </c:pt>
                <c:pt idx="4">
                  <c:v>3.6000000000000004E-2</c:v>
                </c:pt>
                <c:pt idx="5">
                  <c:v>3.3000000000000002E-2</c:v>
                </c:pt>
                <c:pt idx="6">
                  <c:v>3.5000000000000003E-2</c:v>
                </c:pt>
                <c:pt idx="7">
                  <c:v>4.0999999999999995E-2</c:v>
                </c:pt>
                <c:pt idx="8">
                  <c:v>3.8100000000000002E-2</c:v>
                </c:pt>
                <c:pt idx="9">
                  <c:v>0.04</c:v>
                </c:pt>
              </c:numCache>
            </c:numRef>
          </c:val>
        </c:ser>
        <c:marker val="1"/>
        <c:axId val="156996352"/>
        <c:axId val="156998272"/>
      </c:lineChart>
      <c:catAx>
        <c:axId val="156996352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6998272"/>
        <c:crosses val="autoZero"/>
        <c:auto val="1"/>
        <c:lblAlgn val="ctr"/>
        <c:lblOffset val="100"/>
      </c:catAx>
      <c:valAx>
        <c:axId val="156998272"/>
        <c:scaling>
          <c:orientation val="minMax"/>
          <c:min val="0"/>
        </c:scaling>
        <c:axPos val="l"/>
        <c:numFmt formatCode="0.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6996352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'1.9.1.1'!$B$18</c:f>
              <c:strCache>
                <c:ptCount val="1"/>
                <c:pt idx="0">
                  <c:v>Colombia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'1.9.1.1'!$C$18:$L$18</c:f>
              <c:numCache>
                <c:formatCode>#,##0.00%</c:formatCode>
                <c:ptCount val="10"/>
                <c:pt idx="0">
                  <c:v>2.3799999999999998E-2</c:v>
                </c:pt>
                <c:pt idx="1">
                  <c:v>2.6200000000000001E-2</c:v>
                </c:pt>
                <c:pt idx="2">
                  <c:v>2.5600000000000001E-2</c:v>
                </c:pt>
                <c:pt idx="3">
                  <c:v>2.5099999999999997E-2</c:v>
                </c:pt>
                <c:pt idx="4">
                  <c:v>2.23E-2</c:v>
                </c:pt>
                <c:pt idx="5">
                  <c:v>2.4E-2</c:v>
                </c:pt>
                <c:pt idx="6">
                  <c:v>2.4E-2</c:v>
                </c:pt>
                <c:pt idx="7">
                  <c:v>2.2000000000000002E-2</c:v>
                </c:pt>
                <c:pt idx="8">
                  <c:v>2.2700000000000001E-2</c:v>
                </c:pt>
                <c:pt idx="9">
                  <c:v>2.3E-2</c:v>
                </c:pt>
              </c:numCache>
            </c:numRef>
          </c:val>
        </c:ser>
        <c:marker val="1"/>
        <c:axId val="157111808"/>
        <c:axId val="157113728"/>
      </c:lineChart>
      <c:catAx>
        <c:axId val="157111808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7113728"/>
        <c:crosses val="autoZero"/>
        <c:auto val="1"/>
        <c:lblAlgn val="ctr"/>
        <c:lblOffset val="100"/>
      </c:catAx>
      <c:valAx>
        <c:axId val="157113728"/>
        <c:scaling>
          <c:orientation val="minMax"/>
          <c:min val="0"/>
        </c:scaling>
        <c:axPos val="l"/>
        <c:numFmt formatCode="0.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7111808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'1.9.1.1'!$B$19</c:f>
              <c:strCache>
                <c:ptCount val="1"/>
                <c:pt idx="0">
                  <c:v>España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'1.9.1.1'!$C$19:$L$19</c:f>
              <c:numCache>
                <c:formatCode>#,##0.00%</c:formatCode>
                <c:ptCount val="10"/>
                <c:pt idx="0">
                  <c:v>6.25E-2</c:v>
                </c:pt>
                <c:pt idx="1">
                  <c:v>6.7699999999999996E-2</c:v>
                </c:pt>
                <c:pt idx="2">
                  <c:v>5.5800000000000002E-2</c:v>
                </c:pt>
                <c:pt idx="3">
                  <c:v>5.6299999999999996E-2</c:v>
                </c:pt>
                <c:pt idx="4">
                  <c:v>5.3600000000000002E-2</c:v>
                </c:pt>
                <c:pt idx="5">
                  <c:v>5.4000000000000006E-2</c:v>
                </c:pt>
                <c:pt idx="6">
                  <c:v>5.2000000000000005E-2</c:v>
                </c:pt>
                <c:pt idx="7">
                  <c:v>5.4000000000000006E-2</c:v>
                </c:pt>
                <c:pt idx="8">
                  <c:v>5.6399999999999999E-2</c:v>
                </c:pt>
                <c:pt idx="9">
                  <c:v>5.3999999999999999E-2</c:v>
                </c:pt>
              </c:numCache>
            </c:numRef>
          </c:val>
        </c:ser>
        <c:marker val="1"/>
        <c:axId val="157145344"/>
        <c:axId val="157151616"/>
      </c:lineChart>
      <c:catAx>
        <c:axId val="157145344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7151616"/>
        <c:crosses val="autoZero"/>
        <c:auto val="1"/>
        <c:lblAlgn val="ctr"/>
        <c:lblOffset val="100"/>
      </c:catAx>
      <c:valAx>
        <c:axId val="157151616"/>
        <c:scaling>
          <c:orientation val="minMax"/>
          <c:min val="0"/>
        </c:scaling>
        <c:axPos val="l"/>
        <c:numFmt formatCode="0.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7145344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'1.9.1.1'!$B$20</c:f>
              <c:strCache>
                <c:ptCount val="1"/>
                <c:pt idx="0">
                  <c:v>México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'1.9.1.1'!$C$20:$L$20</c:f>
              <c:numCache>
                <c:formatCode>#,##0.00%</c:formatCode>
                <c:ptCount val="10"/>
                <c:pt idx="0">
                  <c:v>1.8100000000000002E-2</c:v>
                </c:pt>
                <c:pt idx="1">
                  <c:v>2.0099999999999996E-2</c:v>
                </c:pt>
                <c:pt idx="2">
                  <c:v>1.8000000000000002E-2</c:v>
                </c:pt>
                <c:pt idx="3">
                  <c:v>1.8600000000000002E-2</c:v>
                </c:pt>
                <c:pt idx="4">
                  <c:v>1.66E-2</c:v>
                </c:pt>
                <c:pt idx="5">
                  <c:v>1.8000000000000002E-2</c:v>
                </c:pt>
                <c:pt idx="6">
                  <c:v>0.02</c:v>
                </c:pt>
                <c:pt idx="7">
                  <c:v>1.7000000000000001E-2</c:v>
                </c:pt>
                <c:pt idx="8">
                  <c:v>1.9900000000000001E-2</c:v>
                </c:pt>
                <c:pt idx="9">
                  <c:v>1.9E-2</c:v>
                </c:pt>
              </c:numCache>
            </c:numRef>
          </c:val>
        </c:ser>
        <c:marker val="1"/>
        <c:axId val="157555712"/>
        <c:axId val="157566080"/>
      </c:lineChart>
      <c:catAx>
        <c:axId val="157555712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7566080"/>
        <c:crosses val="autoZero"/>
        <c:auto val="1"/>
        <c:lblAlgn val="ctr"/>
        <c:lblOffset val="100"/>
      </c:catAx>
      <c:valAx>
        <c:axId val="157566080"/>
        <c:scaling>
          <c:orientation val="minMax"/>
          <c:min val="0"/>
        </c:scaling>
        <c:axPos val="l"/>
        <c:numFmt formatCode="0.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7555712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'1.9.1.1'!$B$21</c:f>
              <c:strCache>
                <c:ptCount val="1"/>
                <c:pt idx="0">
                  <c:v>Estados Unidos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'1.9.1.1'!$C$21:$L$21</c:f>
              <c:numCache>
                <c:formatCode>#,##0.00%</c:formatCode>
                <c:ptCount val="10"/>
                <c:pt idx="0">
                  <c:v>8.9700000000000002E-2</c:v>
                </c:pt>
                <c:pt idx="1">
                  <c:v>9.5799999999999996E-2</c:v>
                </c:pt>
                <c:pt idx="2">
                  <c:v>9.6099999999999991E-2</c:v>
                </c:pt>
                <c:pt idx="3">
                  <c:v>9.3599999999999989E-2</c:v>
                </c:pt>
                <c:pt idx="4">
                  <c:v>9.1499999999999998E-2</c:v>
                </c:pt>
                <c:pt idx="5">
                  <c:v>8.8000000000000009E-2</c:v>
                </c:pt>
                <c:pt idx="6">
                  <c:v>8.900000000000001E-2</c:v>
                </c:pt>
                <c:pt idx="7">
                  <c:v>8.6999999999999994E-2</c:v>
                </c:pt>
                <c:pt idx="8">
                  <c:v>8.0699999999999994E-2</c:v>
                </c:pt>
                <c:pt idx="9">
                  <c:v>0.08</c:v>
                </c:pt>
              </c:numCache>
            </c:numRef>
          </c:val>
        </c:ser>
        <c:marker val="1"/>
        <c:axId val="157589504"/>
        <c:axId val="157591424"/>
      </c:lineChart>
      <c:catAx>
        <c:axId val="157589504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7591424"/>
        <c:crosses val="autoZero"/>
        <c:auto val="1"/>
        <c:lblAlgn val="ctr"/>
        <c:lblOffset val="100"/>
      </c:catAx>
      <c:valAx>
        <c:axId val="157591424"/>
        <c:scaling>
          <c:orientation val="minMax"/>
          <c:min val="0"/>
        </c:scaling>
        <c:axPos val="l"/>
        <c:numFmt formatCode="0.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7589504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88" l="0.70000000000000062" r="0.70000000000000062" t="0.75000000000000988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'1.9.1.2'!$B$16</c:f>
              <c:strCache>
                <c:ptCount val="1"/>
                <c:pt idx="0">
                  <c:v>Argentina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'1.9.1.2'!$C$16:$L$16</c:f>
              <c:numCache>
                <c:formatCode>#,##0.0</c:formatCode>
                <c:ptCount val="10"/>
                <c:pt idx="0">
                  <c:v>187</c:v>
                </c:pt>
                <c:pt idx="1">
                  <c:v>62.9</c:v>
                </c:pt>
                <c:pt idx="2">
                  <c:v>85.9</c:v>
                </c:pt>
                <c:pt idx="3">
                  <c:v>105.1</c:v>
                </c:pt>
                <c:pt idx="4">
                  <c:v>118</c:v>
                </c:pt>
                <c:pt idx="5">
                  <c:v>143.9</c:v>
                </c:pt>
                <c:pt idx="6">
                  <c:v>159.80000000000001</c:v>
                </c:pt>
                <c:pt idx="7">
                  <c:v>210.2</c:v>
                </c:pt>
                <c:pt idx="8">
                  <c:v>198.4</c:v>
                </c:pt>
                <c:pt idx="9">
                  <c:v>248.4</c:v>
                </c:pt>
              </c:numCache>
            </c:numRef>
          </c:val>
        </c:ser>
        <c:marker val="1"/>
        <c:axId val="158459392"/>
        <c:axId val="158461312"/>
      </c:lineChart>
      <c:catAx>
        <c:axId val="158459392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8461312"/>
        <c:crosses val="autoZero"/>
        <c:auto val="1"/>
        <c:lblAlgn val="ctr"/>
        <c:lblOffset val="100"/>
      </c:catAx>
      <c:valAx>
        <c:axId val="158461312"/>
        <c:scaling>
          <c:orientation val="minMax"/>
          <c:min val="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8459392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'1.9.1.2'!$B$17</c:f>
              <c:strCache>
                <c:ptCount val="1"/>
                <c:pt idx="0">
                  <c:v>Brasil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'1.9.1.2'!$C$17:$L$17</c:f>
              <c:numCache>
                <c:formatCode>#,##0.0</c:formatCode>
                <c:ptCount val="10"/>
                <c:pt idx="0">
                  <c:v>64</c:v>
                </c:pt>
                <c:pt idx="1">
                  <c:v>72.2</c:v>
                </c:pt>
                <c:pt idx="2">
                  <c:v>82.6</c:v>
                </c:pt>
                <c:pt idx="3">
                  <c:v>101.1</c:v>
                </c:pt>
                <c:pt idx="4">
                  <c:v>128.9</c:v>
                </c:pt>
                <c:pt idx="5">
                  <c:v>160.9</c:v>
                </c:pt>
                <c:pt idx="6">
                  <c:v>202.2</c:v>
                </c:pt>
                <c:pt idx="7">
                  <c:v>244.5</c:v>
                </c:pt>
                <c:pt idx="8">
                  <c:v>251.8</c:v>
                </c:pt>
                <c:pt idx="9">
                  <c:v>327.60000000000002</c:v>
                </c:pt>
              </c:numCache>
            </c:numRef>
          </c:val>
        </c:ser>
        <c:marker val="1"/>
        <c:axId val="158537984"/>
        <c:axId val="158556544"/>
      </c:lineChart>
      <c:catAx>
        <c:axId val="158537984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8556544"/>
        <c:crosses val="autoZero"/>
        <c:auto val="1"/>
        <c:lblAlgn val="ctr"/>
        <c:lblOffset val="100"/>
      </c:catAx>
      <c:valAx>
        <c:axId val="158556544"/>
        <c:scaling>
          <c:orientation val="minMax"/>
          <c:min val="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8537984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66" l="0.70000000000000062" r="0.70000000000000062" t="0.7500000000000096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'1.9.1.2'!$B$18</c:f>
              <c:strCache>
                <c:ptCount val="1"/>
                <c:pt idx="0">
                  <c:v>Chile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'1.9.1.2'!$C$18:$L$18</c:f>
              <c:numCache>
                <c:formatCode>#,##0.0</c:formatCode>
                <c:ptCount val="10"/>
                <c:pt idx="0">
                  <c:v>176.4</c:v>
                </c:pt>
                <c:pt idx="1">
                  <c:v>165.6</c:v>
                </c:pt>
                <c:pt idx="2">
                  <c:v>216.3</c:v>
                </c:pt>
                <c:pt idx="3">
                  <c:v>253.1</c:v>
                </c:pt>
                <c:pt idx="4">
                  <c:v>281.5</c:v>
                </c:pt>
                <c:pt idx="5">
                  <c:v>285.7</c:v>
                </c:pt>
                <c:pt idx="6">
                  <c:v>370.9</c:v>
                </c:pt>
                <c:pt idx="7">
                  <c:v>344.2</c:v>
                </c:pt>
                <c:pt idx="8">
                  <c:v>367.6</c:v>
                </c:pt>
                <c:pt idx="9">
                  <c:v>483.1</c:v>
                </c:pt>
              </c:numCache>
            </c:numRef>
          </c:val>
        </c:ser>
        <c:marker val="1"/>
        <c:axId val="158579712"/>
        <c:axId val="158590080"/>
      </c:lineChart>
      <c:catAx>
        <c:axId val="158579712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8590080"/>
        <c:crosses val="autoZero"/>
        <c:auto val="1"/>
        <c:lblAlgn val="ctr"/>
        <c:lblOffset val="100"/>
      </c:catAx>
      <c:valAx>
        <c:axId val="158590080"/>
        <c:scaling>
          <c:orientation val="minMax"/>
          <c:min val="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8579712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88" l="0.70000000000000062" r="0.70000000000000062" t="0.7500000000000098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'1.9.1.2'!$B$19</c:f>
              <c:strCache>
                <c:ptCount val="1"/>
                <c:pt idx="0">
                  <c:v>Colombia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'1.9.1.2'!$C$19:$L$19</c:f>
              <c:numCache>
                <c:formatCode>#,##0.0</c:formatCode>
                <c:ptCount val="10"/>
                <c:pt idx="0">
                  <c:v>45.5</c:v>
                </c:pt>
                <c:pt idx="1">
                  <c:v>48.3</c:v>
                </c:pt>
                <c:pt idx="2">
                  <c:v>45.1</c:v>
                </c:pt>
                <c:pt idx="3">
                  <c:v>51.9</c:v>
                </c:pt>
                <c:pt idx="4">
                  <c:v>60.3</c:v>
                </c:pt>
                <c:pt idx="5">
                  <c:v>69.099999999999994</c:v>
                </c:pt>
                <c:pt idx="6">
                  <c:v>88.9</c:v>
                </c:pt>
                <c:pt idx="7">
                  <c:v>87.8</c:v>
                </c:pt>
                <c:pt idx="8">
                  <c:v>116.2</c:v>
                </c:pt>
                <c:pt idx="9">
                  <c:v>139.5</c:v>
                </c:pt>
              </c:numCache>
            </c:numRef>
          </c:val>
        </c:ser>
        <c:marker val="1"/>
        <c:axId val="158810112"/>
        <c:axId val="158812032"/>
      </c:lineChart>
      <c:catAx>
        <c:axId val="158810112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8812032"/>
        <c:crosses val="autoZero"/>
        <c:auto val="1"/>
        <c:lblAlgn val="ctr"/>
        <c:lblOffset val="100"/>
      </c:catAx>
      <c:valAx>
        <c:axId val="158812032"/>
        <c:scaling>
          <c:orientation val="minMax"/>
          <c:min val="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8810112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88" l="0.70000000000000062" r="0.70000000000000062" t="0.75000000000000988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'1.9.1.2'!$B$20</c:f>
              <c:strCache>
                <c:ptCount val="1"/>
                <c:pt idx="0">
                  <c:v>España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'1.9.1.2'!$C$20:$L$20</c:f>
              <c:numCache>
                <c:formatCode>#,##0.0</c:formatCode>
                <c:ptCount val="10"/>
                <c:pt idx="0">
                  <c:v>923.9</c:v>
                </c:pt>
                <c:pt idx="1">
                  <c:v>1091.5</c:v>
                </c:pt>
                <c:pt idx="2">
                  <c:v>1146.0999999999999</c:v>
                </c:pt>
                <c:pt idx="3">
                  <c:v>1355.2</c:v>
                </c:pt>
                <c:pt idx="4">
                  <c:v>1454.5</c:v>
                </c:pt>
                <c:pt idx="5">
                  <c:v>1514.6</c:v>
                </c:pt>
                <c:pt idx="6">
                  <c:v>1699.9</c:v>
                </c:pt>
                <c:pt idx="7">
                  <c:v>1909.1</c:v>
                </c:pt>
                <c:pt idx="8">
                  <c:v>1801.8</c:v>
                </c:pt>
                <c:pt idx="9">
                  <c:v>1650.2</c:v>
                </c:pt>
              </c:numCache>
            </c:numRef>
          </c:val>
        </c:ser>
        <c:marker val="1"/>
        <c:axId val="158827264"/>
        <c:axId val="158829184"/>
      </c:lineChart>
      <c:catAx>
        <c:axId val="158827264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8829184"/>
        <c:crosses val="autoZero"/>
        <c:auto val="1"/>
        <c:lblAlgn val="ctr"/>
        <c:lblOffset val="100"/>
      </c:catAx>
      <c:valAx>
        <c:axId val="158829184"/>
        <c:scaling>
          <c:orientation val="minMax"/>
          <c:min val="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8827264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88" l="0.70000000000000062" r="0.70000000000000062" t="0.7500000000000098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'1.9.1.2'!$B$21</c:f>
              <c:strCache>
                <c:ptCount val="1"/>
                <c:pt idx="0">
                  <c:v>México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'1.9.1.2'!$C$21:$L$21</c:f>
              <c:numCache>
                <c:formatCode>#,##0.0</c:formatCode>
                <c:ptCount val="10"/>
                <c:pt idx="0">
                  <c:v>112.6</c:v>
                </c:pt>
                <c:pt idx="1">
                  <c:v>126.7</c:v>
                </c:pt>
                <c:pt idx="2">
                  <c:v>106.5</c:v>
                </c:pt>
                <c:pt idx="3">
                  <c:v>117.8</c:v>
                </c:pt>
                <c:pt idx="4">
                  <c:v>121.3</c:v>
                </c:pt>
                <c:pt idx="5">
                  <c:v>139.1</c:v>
                </c:pt>
                <c:pt idx="6">
                  <c:v>163.5</c:v>
                </c:pt>
                <c:pt idx="7">
                  <c:v>176.5</c:v>
                </c:pt>
                <c:pt idx="8">
                  <c:v>158.30000000000001</c:v>
                </c:pt>
                <c:pt idx="9">
                  <c:v>173.3</c:v>
                </c:pt>
              </c:numCache>
            </c:numRef>
          </c:val>
        </c:ser>
        <c:marker val="1"/>
        <c:axId val="159135232"/>
        <c:axId val="159137152"/>
      </c:lineChart>
      <c:catAx>
        <c:axId val="159135232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9137152"/>
        <c:crosses val="autoZero"/>
        <c:auto val="1"/>
        <c:lblAlgn val="ctr"/>
        <c:lblOffset val="100"/>
      </c:catAx>
      <c:valAx>
        <c:axId val="159137152"/>
        <c:scaling>
          <c:orientation val="minMax"/>
          <c:min val="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9135232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0988" l="0.70000000000000062" r="0.70000000000000062" t="0.7500000000000098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title>
      <c:txPr>
        <a:bodyPr/>
        <a:lstStyle/>
        <a:p>
          <a:pPr>
            <a:defRPr sz="1000"/>
          </a:pPr>
          <a:endParaRPr lang="es-CL"/>
        </a:p>
      </c:txPr>
    </c:title>
    <c:plotArea>
      <c:layout>
        <c:manualLayout>
          <c:layoutTarget val="inner"/>
          <c:xMode val="edge"/>
          <c:yMode val="edge"/>
          <c:x val="0.17665729166666674"/>
          <c:y val="0.20433194444444444"/>
          <c:w val="0.73073854166666652"/>
          <c:h val="0.7303893518518515"/>
        </c:manualLayout>
      </c:layout>
      <c:lineChart>
        <c:grouping val="standard"/>
        <c:ser>
          <c:idx val="0"/>
          <c:order val="0"/>
          <c:tx>
            <c:strRef>
              <c:f>'1.9.1.2'!$B$22</c:f>
              <c:strCache>
                <c:ptCount val="1"/>
                <c:pt idx="0">
                  <c:v>Estados Unidos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circle"/>
            <c:size val="4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</a:ln>
            </c:spPr>
          </c:marker>
          <c:val>
            <c:numRef>
              <c:f>'1.9.1.2'!$C$22:$L$22</c:f>
              <c:numCache>
                <c:formatCode>#,##0.0</c:formatCode>
                <c:ptCount val="10"/>
                <c:pt idx="0">
                  <c:v>3266</c:v>
                </c:pt>
                <c:pt idx="1">
                  <c:v>3461.6</c:v>
                </c:pt>
                <c:pt idx="2">
                  <c:v>3637.7</c:v>
                </c:pt>
                <c:pt idx="3">
                  <c:v>3755.1</c:v>
                </c:pt>
                <c:pt idx="4">
                  <c:v>3875.2</c:v>
                </c:pt>
                <c:pt idx="5">
                  <c:v>3923.7</c:v>
                </c:pt>
                <c:pt idx="6">
                  <c:v>4086.5</c:v>
                </c:pt>
                <c:pt idx="7">
                  <c:v>4078</c:v>
                </c:pt>
                <c:pt idx="8">
                  <c:v>3742.6</c:v>
                </c:pt>
                <c:pt idx="9">
                  <c:v>3758.9</c:v>
                </c:pt>
              </c:numCache>
            </c:numRef>
          </c:val>
        </c:ser>
        <c:marker val="1"/>
        <c:axId val="159156480"/>
        <c:axId val="159175040"/>
      </c:lineChart>
      <c:catAx>
        <c:axId val="159156480"/>
        <c:scaling>
          <c:orientation val="minMax"/>
        </c:scaling>
        <c:axPos val="b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59175040"/>
        <c:crosses val="autoZero"/>
        <c:auto val="1"/>
        <c:lblAlgn val="ctr"/>
        <c:lblOffset val="100"/>
      </c:catAx>
      <c:valAx>
        <c:axId val="159175040"/>
        <c:scaling>
          <c:orientation val="minMax"/>
          <c:min val="0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9156480"/>
        <c:crosses val="autoZero"/>
        <c:crossBetween val="between"/>
      </c:valAx>
      <c:spPr>
        <a:noFill/>
      </c:spPr>
    </c:plotArea>
    <c:plotVisOnly val="1"/>
  </c:chart>
  <c:spPr>
    <a:noFill/>
    <a:ln>
      <a:noFill/>
    </a:ln>
  </c:spPr>
  <c:txPr>
    <a:bodyPr/>
    <a:lstStyle/>
    <a:p>
      <a:pPr>
        <a:defRPr sz="1000"/>
      </a:pPr>
      <a:endParaRPr lang="es-CL"/>
    </a:p>
  </c:txPr>
  <c:printSettings>
    <c:headerFooter/>
    <c:pageMargins b="0.7500000000000101" l="0.70000000000000062" r="0.70000000000000062" t="0.750000000000010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image" Target="../media/image1.jpeg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image" Target="../media/image1.jpeg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302230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12</xdr:row>
      <xdr:rowOff>0</xdr:rowOff>
    </xdr:from>
    <xdr:to>
      <xdr:col>2</xdr:col>
      <xdr:colOff>1010850</xdr:colOff>
      <xdr:row>13</xdr:row>
      <xdr:rowOff>0</xdr:rowOff>
    </xdr:to>
    <xdr:sp macro="" textlink="">
      <xdr:nvSpPr>
        <xdr:cNvPr id="3" name="2 Rectángulo"/>
        <xdr:cNvSpPr/>
      </xdr:nvSpPr>
      <xdr:spPr>
        <a:xfrm>
          <a:off x="381000" y="2095500"/>
          <a:ext cx="1677600" cy="261938"/>
        </a:xfrm>
        <a:prstGeom prst="rect">
          <a:avLst/>
        </a:prstGeom>
        <a:solidFill>
          <a:srgbClr val="2884F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s-CL" sz="1100"/>
            <a:t>Seleccione Moneda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302230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302230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206980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-1</xdr:rowOff>
    </xdr:from>
    <xdr:to>
      <xdr:col>10</xdr:col>
      <xdr:colOff>136125</xdr:colOff>
      <xdr:row>50</xdr:row>
      <xdr:rowOff>126187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790969</xdr:colOff>
      <xdr:row>53</xdr:row>
      <xdr:rowOff>126187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-1</xdr:rowOff>
    </xdr:from>
    <xdr:to>
      <xdr:col>10</xdr:col>
      <xdr:colOff>505219</xdr:colOff>
      <xdr:row>49</xdr:row>
      <xdr:rowOff>126187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505219</xdr:colOff>
      <xdr:row>50</xdr:row>
      <xdr:rowOff>126189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76594</xdr:colOff>
      <xdr:row>50</xdr:row>
      <xdr:rowOff>126188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76594</xdr:colOff>
      <xdr:row>49</xdr:row>
      <xdr:rowOff>126188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11</xdr:col>
      <xdr:colOff>660000</xdr:colOff>
      <xdr:row>50</xdr:row>
      <xdr:rowOff>126188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11</xdr:col>
      <xdr:colOff>195656</xdr:colOff>
      <xdr:row>52</xdr:row>
      <xdr:rowOff>126188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76594</xdr:colOff>
      <xdr:row>52</xdr:row>
      <xdr:rowOff>126188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2</xdr:col>
      <xdr:colOff>147449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11</xdr:col>
      <xdr:colOff>243281</xdr:colOff>
      <xdr:row>52</xdr:row>
      <xdr:rowOff>126188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6599" cy="98145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11</xdr:col>
      <xdr:colOff>784500</xdr:colOff>
      <xdr:row>35</xdr:row>
      <xdr:rowOff>159750</xdr:rowOff>
    </xdr:to>
    <xdr:grpSp>
      <xdr:nvGrpSpPr>
        <xdr:cNvPr id="12" name="11 Grupo"/>
        <xdr:cNvGrpSpPr/>
      </xdr:nvGrpSpPr>
      <xdr:grpSpPr>
        <a:xfrm>
          <a:off x="381000" y="3929063"/>
          <a:ext cx="12024000" cy="2160000"/>
          <a:chOff x="381000" y="4432594"/>
          <a:chExt cx="12024000" cy="2160000"/>
        </a:xfrm>
      </xdr:grpSpPr>
      <xdr:graphicFrame macro="">
        <xdr:nvGraphicFramePr>
          <xdr:cNvPr id="4" name="3 Gráfico"/>
          <xdr:cNvGraphicFramePr/>
        </xdr:nvGraphicFramePr>
        <xdr:xfrm>
          <a:off x="381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5 Gráfico"/>
          <xdr:cNvGraphicFramePr/>
        </xdr:nvGraphicFramePr>
        <xdr:xfrm>
          <a:off x="3429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6 Gráfico"/>
          <xdr:cNvGraphicFramePr/>
        </xdr:nvGraphicFramePr>
        <xdr:xfrm>
          <a:off x="6477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8" name="7 Gráfico"/>
          <xdr:cNvGraphicFramePr/>
        </xdr:nvGraphicFramePr>
        <xdr:xfrm>
          <a:off x="9525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</xdr:col>
      <xdr:colOff>0</xdr:colOff>
      <xdr:row>37</xdr:row>
      <xdr:rowOff>0</xdr:rowOff>
    </xdr:from>
    <xdr:to>
      <xdr:col>8</xdr:col>
      <xdr:colOff>879750</xdr:colOff>
      <xdr:row>49</xdr:row>
      <xdr:rowOff>159750</xdr:rowOff>
    </xdr:to>
    <xdr:grpSp>
      <xdr:nvGrpSpPr>
        <xdr:cNvPr id="13" name="12 Grupo"/>
        <xdr:cNvGrpSpPr/>
      </xdr:nvGrpSpPr>
      <xdr:grpSpPr>
        <a:xfrm>
          <a:off x="381000" y="6262688"/>
          <a:ext cx="8976000" cy="2160000"/>
          <a:chOff x="381000" y="4432594"/>
          <a:chExt cx="8976000" cy="2160000"/>
        </a:xfrm>
        <a:noFill/>
      </xdr:grpSpPr>
      <xdr:graphicFrame macro="">
        <xdr:nvGraphicFramePr>
          <xdr:cNvPr id="14" name="13 Gráfico"/>
          <xdr:cNvGraphicFramePr/>
        </xdr:nvGraphicFramePr>
        <xdr:xfrm>
          <a:off x="381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5" name="14 Gráfico"/>
          <xdr:cNvGraphicFramePr/>
        </xdr:nvGraphicFramePr>
        <xdr:xfrm>
          <a:off x="3429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6" name="15 Gráfico"/>
          <xdr:cNvGraphicFramePr/>
        </xdr:nvGraphicFramePr>
        <xdr:xfrm>
          <a:off x="6477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11</xdr:col>
      <xdr:colOff>784500</xdr:colOff>
      <xdr:row>36</xdr:row>
      <xdr:rowOff>159750</xdr:rowOff>
    </xdr:to>
    <xdr:grpSp>
      <xdr:nvGrpSpPr>
        <xdr:cNvPr id="3" name="2 Grupo"/>
        <xdr:cNvGrpSpPr/>
      </xdr:nvGrpSpPr>
      <xdr:grpSpPr>
        <a:xfrm>
          <a:off x="381000" y="4095750"/>
          <a:ext cx="12024000" cy="2160000"/>
          <a:chOff x="381000" y="4432594"/>
          <a:chExt cx="12024000" cy="2160000"/>
        </a:xfrm>
      </xdr:grpSpPr>
      <xdr:graphicFrame macro="">
        <xdr:nvGraphicFramePr>
          <xdr:cNvPr id="4" name="3 Gráfico"/>
          <xdr:cNvGraphicFramePr/>
        </xdr:nvGraphicFramePr>
        <xdr:xfrm>
          <a:off x="381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4 Gráfico"/>
          <xdr:cNvGraphicFramePr/>
        </xdr:nvGraphicFramePr>
        <xdr:xfrm>
          <a:off x="3429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5 Gráfico"/>
          <xdr:cNvGraphicFramePr/>
        </xdr:nvGraphicFramePr>
        <xdr:xfrm>
          <a:off x="6477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6 Gráfico"/>
          <xdr:cNvGraphicFramePr/>
        </xdr:nvGraphicFramePr>
        <xdr:xfrm>
          <a:off x="9525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1</xdr:col>
      <xdr:colOff>0</xdr:colOff>
      <xdr:row>38</xdr:row>
      <xdr:rowOff>0</xdr:rowOff>
    </xdr:from>
    <xdr:to>
      <xdr:col>8</xdr:col>
      <xdr:colOff>879750</xdr:colOff>
      <xdr:row>50</xdr:row>
      <xdr:rowOff>159750</xdr:rowOff>
    </xdr:to>
    <xdr:grpSp>
      <xdr:nvGrpSpPr>
        <xdr:cNvPr id="8" name="7 Grupo"/>
        <xdr:cNvGrpSpPr/>
      </xdr:nvGrpSpPr>
      <xdr:grpSpPr>
        <a:xfrm>
          <a:off x="381000" y="6429375"/>
          <a:ext cx="8976000" cy="2160000"/>
          <a:chOff x="381000" y="4432594"/>
          <a:chExt cx="8976000" cy="2160000"/>
        </a:xfrm>
      </xdr:grpSpPr>
      <xdr:graphicFrame macro="">
        <xdr:nvGraphicFramePr>
          <xdr:cNvPr id="9" name="8 Gráfico"/>
          <xdr:cNvGraphicFramePr/>
        </xdr:nvGraphicFramePr>
        <xdr:xfrm>
          <a:off x="381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10" name="9 Gráfico"/>
          <xdr:cNvGraphicFramePr/>
        </xdr:nvGraphicFramePr>
        <xdr:xfrm>
          <a:off x="3429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1" name="10 Gráfico"/>
          <xdr:cNvGraphicFramePr/>
        </xdr:nvGraphicFramePr>
        <xdr:xfrm>
          <a:off x="6477000" y="4432594"/>
          <a:ext cx="288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971547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971549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971547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971544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971547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971544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971547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971547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970265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970265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970265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970265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</xdr:row>
      <xdr:rowOff>0</xdr:rowOff>
    </xdr:from>
    <xdr:to>
      <xdr:col>1</xdr:col>
      <xdr:colOff>968980</xdr:colOff>
      <xdr:row>8</xdr:row>
      <xdr:rowOff>9906</xdr:rowOff>
    </xdr:to>
    <xdr:pic>
      <xdr:nvPicPr>
        <xdr:cNvPr id="2" name="1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323850"/>
          <a:ext cx="968980" cy="9814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Personalizado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3A9DB8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B11:M70"/>
  <sheetViews>
    <sheetView tabSelected="1" zoomScale="80" zoomScaleNormal="80" workbookViewId="0"/>
  </sheetViews>
  <sheetFormatPr baseColWidth="10" defaultRowHeight="12.75"/>
  <cols>
    <col min="1" max="1" width="5.7109375" style="2" customWidth="1"/>
    <col min="2" max="2" width="10" style="2" customWidth="1"/>
    <col min="3" max="3" width="44.28515625" style="2" customWidth="1"/>
    <col min="4" max="11" width="12.140625" style="2" customWidth="1"/>
    <col min="12" max="16384" width="11.42578125" style="2"/>
  </cols>
  <sheetData>
    <row r="11" spans="2:13" ht="21">
      <c r="B11" s="1" t="s">
        <v>641</v>
      </c>
    </row>
    <row r="13" spans="2:13" ht="21">
      <c r="B13" s="1"/>
    </row>
    <row r="15" spans="2:13" s="3" customFormat="1" ht="22.5" customHeight="1">
      <c r="F15" s="4"/>
      <c r="G15" s="4"/>
      <c r="H15" s="4"/>
      <c r="I15" s="4"/>
      <c r="J15" s="4"/>
      <c r="K15" s="4"/>
      <c r="L15" s="5"/>
      <c r="M15" s="6"/>
    </row>
    <row r="16" spans="2:13" s="3" customFormat="1" ht="22.5" customHeight="1">
      <c r="E16" s="7"/>
    </row>
    <row r="17" spans="2:3" s="3" customFormat="1" ht="22.5" customHeight="1"/>
    <row r="20" spans="2:3" ht="21">
      <c r="B20" s="8" t="s">
        <v>301</v>
      </c>
    </row>
    <row r="21" spans="2:3" ht="13.5" customHeight="1">
      <c r="B21" s="2" t="s">
        <v>302</v>
      </c>
      <c r="C21" s="113" t="s">
        <v>303</v>
      </c>
    </row>
    <row r="22" spans="2:3" ht="13.5" customHeight="1">
      <c r="B22" s="2" t="s">
        <v>304</v>
      </c>
      <c r="C22" s="113" t="s">
        <v>310</v>
      </c>
    </row>
    <row r="23" spans="2:3" ht="13.5" customHeight="1">
      <c r="B23" s="2" t="s">
        <v>305</v>
      </c>
      <c r="C23" s="113" t="s">
        <v>311</v>
      </c>
    </row>
    <row r="24" spans="2:3" ht="13.5" customHeight="1">
      <c r="B24" s="2" t="s">
        <v>306</v>
      </c>
      <c r="C24" s="113" t="s">
        <v>312</v>
      </c>
    </row>
    <row r="25" spans="2:3" ht="13.5" customHeight="1">
      <c r="B25" s="2" t="s">
        <v>307</v>
      </c>
      <c r="C25" s="113" t="s">
        <v>313</v>
      </c>
    </row>
    <row r="26" spans="2:3" ht="13.5" customHeight="1">
      <c r="B26" s="2" t="s">
        <v>308</v>
      </c>
      <c r="C26" s="113" t="s">
        <v>314</v>
      </c>
    </row>
    <row r="27" spans="2:3" ht="13.5" customHeight="1">
      <c r="B27" s="2" t="s">
        <v>309</v>
      </c>
      <c r="C27" s="113" t="s">
        <v>315</v>
      </c>
    </row>
    <row r="28" spans="2:3" ht="13.5" customHeight="1"/>
    <row r="29" spans="2:3" ht="13.5" customHeight="1"/>
    <row r="30" spans="2:3" ht="21">
      <c r="B30" s="8" t="s">
        <v>316</v>
      </c>
    </row>
    <row r="31" spans="2:3" ht="13.5" customHeight="1">
      <c r="B31" s="2" t="s">
        <v>317</v>
      </c>
      <c r="C31" s="113" t="s">
        <v>326</v>
      </c>
    </row>
    <row r="32" spans="2:3" ht="13.5" customHeight="1">
      <c r="B32" s="2" t="s">
        <v>318</v>
      </c>
      <c r="C32" s="113" t="s">
        <v>322</v>
      </c>
    </row>
    <row r="33" spans="2:3" ht="13.5" customHeight="1">
      <c r="B33" s="2" t="s">
        <v>319</v>
      </c>
      <c r="C33" s="113" t="s">
        <v>323</v>
      </c>
    </row>
    <row r="34" spans="2:3" ht="13.5" customHeight="1">
      <c r="B34" s="2" t="s">
        <v>320</v>
      </c>
      <c r="C34" s="113" t="s">
        <v>324</v>
      </c>
    </row>
    <row r="35" spans="2:3">
      <c r="B35" s="2" t="s">
        <v>321</v>
      </c>
      <c r="C35" s="113" t="s">
        <v>325</v>
      </c>
    </row>
    <row r="36" spans="2:3" ht="12.75" customHeight="1"/>
    <row r="37" spans="2:3" ht="20.25" customHeight="1">
      <c r="B37" s="114" t="s">
        <v>43</v>
      </c>
    </row>
    <row r="38" spans="2:3">
      <c r="B38" s="2" t="s">
        <v>328</v>
      </c>
      <c r="C38" s="113" t="s">
        <v>331</v>
      </c>
    </row>
    <row r="39" spans="2:3">
      <c r="B39" s="2" t="s">
        <v>329</v>
      </c>
      <c r="C39" s="113" t="s">
        <v>332</v>
      </c>
    </row>
    <row r="40" spans="2:3">
      <c r="B40" s="2" t="s">
        <v>330</v>
      </c>
      <c r="C40" s="113" t="s">
        <v>333</v>
      </c>
    </row>
    <row r="42" spans="2:3" ht="20.25" customHeight="1">
      <c r="B42" s="114" t="s">
        <v>48</v>
      </c>
    </row>
    <row r="43" spans="2:3">
      <c r="B43" s="2" t="s">
        <v>334</v>
      </c>
      <c r="C43" s="113" t="s">
        <v>331</v>
      </c>
    </row>
    <row r="44" spans="2:3">
      <c r="B44" s="2" t="s">
        <v>335</v>
      </c>
      <c r="C44" s="113" t="s">
        <v>332</v>
      </c>
    </row>
    <row r="45" spans="2:3">
      <c r="B45" s="2" t="s">
        <v>336</v>
      </c>
      <c r="C45" s="113" t="s">
        <v>333</v>
      </c>
    </row>
    <row r="47" spans="2:3" ht="20.25" customHeight="1">
      <c r="B47" s="8" t="s">
        <v>337</v>
      </c>
    </row>
    <row r="48" spans="2:3">
      <c r="B48" s="2" t="s">
        <v>338</v>
      </c>
      <c r="C48" s="113" t="s">
        <v>633</v>
      </c>
    </row>
    <row r="49" spans="2:11">
      <c r="B49" s="2" t="s">
        <v>339</v>
      </c>
      <c r="C49" s="113" t="s">
        <v>312</v>
      </c>
    </row>
    <row r="50" spans="2:11">
      <c r="B50" s="2" t="s">
        <v>340</v>
      </c>
      <c r="C50" s="113" t="s">
        <v>313</v>
      </c>
    </row>
    <row r="53" spans="2:11" s="9" customFormat="1" hidden="1">
      <c r="C53" s="19">
        <v>1</v>
      </c>
      <c r="D53" s="116">
        <f>VLOOKUP(C53,C54:D56,2,FALSE)</f>
        <v>4.4855057609593241E-2</v>
      </c>
      <c r="E53" s="19" t="str">
        <f>VLOOKUP(C53,C54:E56,3,FALSE)</f>
        <v>Cifras en UF</v>
      </c>
      <c r="F53" s="19"/>
    </row>
    <row r="54" spans="2:11" s="9" customFormat="1" hidden="1">
      <c r="C54" s="9">
        <v>1</v>
      </c>
      <c r="D54" s="20">
        <f>1000/F68</f>
        <v>4.4855057609593241E-2</v>
      </c>
      <c r="E54" s="19" t="s">
        <v>17</v>
      </c>
      <c r="F54" s="19"/>
    </row>
    <row r="55" spans="2:11" s="9" customFormat="1" hidden="1">
      <c r="C55" s="9">
        <v>2</v>
      </c>
      <c r="D55" s="20">
        <v>1</v>
      </c>
      <c r="E55" s="19" t="s">
        <v>18</v>
      </c>
      <c r="F55" s="19"/>
    </row>
    <row r="56" spans="2:11" s="9" customFormat="1" hidden="1">
      <c r="C56" s="9">
        <v>3</v>
      </c>
      <c r="D56" s="20">
        <f>1000/E68</f>
        <v>1.9176926322249068</v>
      </c>
      <c r="E56" s="19" t="s">
        <v>19</v>
      </c>
      <c r="F56" s="19"/>
    </row>
    <row r="57" spans="2:11" s="9" customFormat="1" hidden="1"/>
    <row r="58" spans="2:11" s="9" customFormat="1" ht="25.5" hidden="1">
      <c r="D58" s="119" t="s">
        <v>6</v>
      </c>
      <c r="E58" s="120" t="s">
        <v>13</v>
      </c>
      <c r="F58" s="120" t="s">
        <v>12</v>
      </c>
      <c r="G58" s="120" t="s">
        <v>624</v>
      </c>
      <c r="H58" s="120" t="s">
        <v>625</v>
      </c>
      <c r="I58" s="120" t="s">
        <v>626</v>
      </c>
      <c r="J58" s="120" t="s">
        <v>620</v>
      </c>
      <c r="K58" s="120" t="s">
        <v>31</v>
      </c>
    </row>
    <row r="59" spans="2:11" s="9" customFormat="1" hidden="1">
      <c r="D59" s="123">
        <v>2002</v>
      </c>
      <c r="E59" s="124">
        <v>712.38</v>
      </c>
      <c r="F59" s="124">
        <v>16744.12</v>
      </c>
      <c r="G59" s="125">
        <v>1.3340000000000001</v>
      </c>
      <c r="H59" s="137">
        <v>1.3340079641915765</v>
      </c>
      <c r="I59" s="136">
        <f>H59/G59</f>
        <v>1.000005970158603</v>
      </c>
      <c r="J59" s="117">
        <f>IF(Moneda=UF,((1000/F59)/G59)/I59,IF(Moneda=CLP,$D$55/I59,IF(Moneda=USD,((1000/E59)/G59))/I59))</f>
        <v>4.4769191337123343E-2</v>
      </c>
      <c r="K59" s="117">
        <f t="shared" ref="K59:K68" si="0">IF(Moneda=UF,(1000/F59),IF(Moneda=CLP,$D$55,IF(Moneda=USD,(1000/E59))))</f>
        <v>5.9722457794139081E-2</v>
      </c>
    </row>
    <row r="60" spans="2:11" s="9" customFormat="1" hidden="1">
      <c r="D60" s="118">
        <f>D59+1</f>
        <v>2003</v>
      </c>
      <c r="E60" s="124">
        <v>599.41999999999996</v>
      </c>
      <c r="F60" s="124">
        <v>16920</v>
      </c>
      <c r="G60" s="125">
        <v>1.3213999999999999</v>
      </c>
      <c r="H60" s="137">
        <v>1.3214165155655786</v>
      </c>
      <c r="I60" s="136">
        <f t="shared" ref="I60:I68" si="1">H60/G60</f>
        <v>1.0000124985360819</v>
      </c>
      <c r="J60" s="117">
        <f t="shared" ref="J60:J68" si="2">IF(Moneda=UF,((1000/F60)/G60)/I60,IF(Moneda=CLP,$D$55/I60,IF(Moneda=USD,((1000/E60)/G60))/I60))</f>
        <v>4.472598469154114E-2</v>
      </c>
      <c r="K60" s="117">
        <f t="shared" si="0"/>
        <v>5.9101654846335699E-2</v>
      </c>
    </row>
    <row r="61" spans="2:11" s="9" customFormat="1" hidden="1">
      <c r="D61" s="118">
        <f t="shared" ref="D61:D68" si="3">D60+1</f>
        <v>2004</v>
      </c>
      <c r="E61" s="124">
        <v>559.83000000000004</v>
      </c>
      <c r="F61" s="124">
        <v>17317.05</v>
      </c>
      <c r="G61" s="125">
        <v>1.2894000000000001</v>
      </c>
      <c r="H61" s="137">
        <v>1.2894143053472502</v>
      </c>
      <c r="I61" s="136">
        <f t="shared" si="1"/>
        <v>1.0000110945767413</v>
      </c>
      <c r="J61" s="117">
        <f t="shared" si="2"/>
        <v>4.4785105842459663E-2</v>
      </c>
      <c r="K61" s="117">
        <f t="shared" si="0"/>
        <v>5.7746556139758216E-2</v>
      </c>
    </row>
    <row r="62" spans="2:11" s="9" customFormat="1" hidden="1">
      <c r="D62" s="118">
        <f t="shared" si="3"/>
        <v>2005</v>
      </c>
      <c r="E62" s="124">
        <v>514.21</v>
      </c>
      <c r="F62" s="124">
        <v>17974.810000000001</v>
      </c>
      <c r="G62" s="125">
        <v>1.2443</v>
      </c>
      <c r="H62" s="137">
        <v>1.2443329756285504</v>
      </c>
      <c r="I62" s="136">
        <f t="shared" si="1"/>
        <v>1.0000265013489917</v>
      </c>
      <c r="J62" s="117">
        <f t="shared" si="2"/>
        <v>4.4709424658617908E-2</v>
      </c>
      <c r="K62" s="117">
        <f t="shared" si="0"/>
        <v>5.56334114240985E-2</v>
      </c>
    </row>
    <row r="63" spans="2:11" hidden="1">
      <c r="C63" s="9"/>
      <c r="D63" s="118">
        <f t="shared" si="3"/>
        <v>2006</v>
      </c>
      <c r="E63" s="124">
        <v>534.42999999999995</v>
      </c>
      <c r="F63" s="124">
        <v>18336.38</v>
      </c>
      <c r="G63" s="126">
        <v>1.2184999999999999</v>
      </c>
      <c r="H63" s="138">
        <v>1.2184591109627494</v>
      </c>
      <c r="I63" s="136">
        <f t="shared" si="1"/>
        <v>0.99996644313725846</v>
      </c>
      <c r="J63" s="117">
        <f t="shared" si="2"/>
        <v>4.4758491358525804E-2</v>
      </c>
      <c r="K63" s="117">
        <f t="shared" si="0"/>
        <v>5.4536391588743252E-2</v>
      </c>
    </row>
    <row r="64" spans="2:11" hidden="1">
      <c r="C64" s="9"/>
      <c r="D64" s="118">
        <f t="shared" si="3"/>
        <v>2007</v>
      </c>
      <c r="E64" s="124">
        <v>495.82</v>
      </c>
      <c r="F64" s="124">
        <v>19622.66</v>
      </c>
      <c r="G64" s="126">
        <v>1.1341000000000001</v>
      </c>
      <c r="H64" s="138">
        <v>1.134119172930923</v>
      </c>
      <c r="I64" s="136">
        <f t="shared" si="1"/>
        <v>1.0000169058556767</v>
      </c>
      <c r="J64" s="117">
        <f t="shared" si="2"/>
        <v>4.4934863686708848E-2</v>
      </c>
      <c r="K64" s="117">
        <f t="shared" si="0"/>
        <v>5.0961490440134011E-2</v>
      </c>
    </row>
    <row r="65" spans="4:11" hidden="1">
      <c r="D65" s="118">
        <f t="shared" si="3"/>
        <v>2008</v>
      </c>
      <c r="E65" s="127">
        <v>629.11</v>
      </c>
      <c r="F65" s="127">
        <v>21452.57</v>
      </c>
      <c r="G65" s="126">
        <v>1.0416000000000001</v>
      </c>
      <c r="H65" s="138">
        <v>1.0415524227349762</v>
      </c>
      <c r="I65" s="136">
        <f>H65/G65</f>
        <v>0.99995432290224284</v>
      </c>
      <c r="J65" s="117">
        <f t="shared" si="2"/>
        <v>4.4754791559053306E-2</v>
      </c>
      <c r="K65" s="117">
        <f t="shared" si="0"/>
        <v>4.6614461577330832E-2</v>
      </c>
    </row>
    <row r="66" spans="4:11" hidden="1">
      <c r="D66" s="118">
        <f t="shared" si="3"/>
        <v>2009</v>
      </c>
      <c r="E66" s="127">
        <v>506.43</v>
      </c>
      <c r="F66" s="127">
        <v>20942.88</v>
      </c>
      <c r="G66" s="126">
        <v>1.0657000000000001</v>
      </c>
      <c r="H66" s="138">
        <v>1.0656959700998296</v>
      </c>
      <c r="I66" s="136">
        <f>H66/G66</f>
        <v>0.99999621854164356</v>
      </c>
      <c r="J66" s="117">
        <f>IF(Moneda=UF,((1000/F66)/G66)/I66,IF(Moneda=CLP,$D$55/I66,IF(Moneda=USD,((1000/E66)/G66))/I66))</f>
        <v>4.4805391062652682E-2</v>
      </c>
      <c r="K66" s="117">
        <f>IF(Moneda=UF,(1000/F66),IF(Moneda=CLP,$D$55,IF(Moneda=USD,(1000/E66))))</f>
        <v>4.7748924694215884E-2</v>
      </c>
    </row>
    <row r="67" spans="4:11" hidden="1">
      <c r="D67" s="118">
        <f t="shared" si="3"/>
        <v>2010</v>
      </c>
      <c r="E67" s="127">
        <v>468.37</v>
      </c>
      <c r="F67" s="127">
        <v>21455.55</v>
      </c>
      <c r="G67" s="126">
        <v>1.0392999999999999</v>
      </c>
      <c r="H67" s="138">
        <v>1.0392769907181243</v>
      </c>
      <c r="I67" s="136">
        <f>H67/G67</f>
        <v>0.99997786078911233</v>
      </c>
      <c r="J67" s="117">
        <f t="shared" si="2"/>
        <v>4.484654969467082E-2</v>
      </c>
      <c r="K67" s="117">
        <f t="shared" si="0"/>
        <v>4.6607987210768309E-2</v>
      </c>
    </row>
    <row r="68" spans="4:11" hidden="1">
      <c r="D68" s="118">
        <f t="shared" si="3"/>
        <v>2011</v>
      </c>
      <c r="E68" s="127">
        <v>521.46</v>
      </c>
      <c r="F68" s="127">
        <v>22294.03</v>
      </c>
      <c r="G68" s="126">
        <v>1</v>
      </c>
      <c r="H68" s="138">
        <v>1</v>
      </c>
      <c r="I68" s="136">
        <f t="shared" si="1"/>
        <v>1</v>
      </c>
      <c r="J68" s="117">
        <f t="shared" si="2"/>
        <v>4.4855057609593241E-2</v>
      </c>
      <c r="K68" s="117">
        <f t="shared" si="0"/>
        <v>4.4855057609593241E-2</v>
      </c>
    </row>
    <row r="69" spans="4:11" hidden="1">
      <c r="H69" s="41"/>
    </row>
    <row r="70" spans="4:11" hidden="1">
      <c r="G70" s="112" t="s">
        <v>629</v>
      </c>
    </row>
  </sheetData>
  <hyperlinks>
    <hyperlink ref="C21" location="'1.1'!A1" display="Evolución de la Prima Directa de la Industria, Vida y Generales"/>
    <hyperlink ref="C22" location="'1.2'!A1" display="Crecimiento Acumulado PIB y Prima Directa de la Industria, Generales y Vida"/>
    <hyperlink ref="C23" location="'1.3'!A1" display="Participación de la Industria"/>
    <hyperlink ref="C24" location="'1.4'!A1" display="Penetración de los Seguros (Prima Directa/PIB)"/>
    <hyperlink ref="C25" location="'1.5'!A1" display="Densidad de los Seguros (Prima Directa per Cápita)"/>
    <hyperlink ref="C26" location="'1.6'!A1" display="Evolución del Número de Compañías en la Industria"/>
    <hyperlink ref="C27" location="'1.7'!A1" display="Evolución de los Siniestros Directos"/>
    <hyperlink ref="C31" location="'1.8.1'!A1" display="Evolución del Patrimonio "/>
    <hyperlink ref="C32" location="'1.8.2'!A1" display="Evolución de las Utilidades"/>
    <hyperlink ref="C33" location="'1.8.3'!A1" display="Evolución de la Inversión"/>
    <hyperlink ref="C34" location="'1.8.3.1 - 1.8.3.2'!A1" display="Evolución de la Inversión Total del Mercado por Tipo de Instrumento"/>
    <hyperlink ref="C35" location="'1.8.3.1 - 1.8.3.2'!A1" display="Porcentajes de Inversión Total del Mercado por Tipo de Instrumento"/>
    <hyperlink ref="C38" location="'1.8.4.1 - 1.8.4.3'!A1" display="Participación de la Prima Directa por Ramo"/>
    <hyperlink ref="C39" location="'1.8.4.1 - 1.8.4.3'!A1" display="Evolución de la Inversión por Tipo de Instrumento"/>
    <hyperlink ref="C40" location="'1.8.4.1 - 1.8.4.3'!A1" display="Porcentajes de Inversión por Tipo de Instrumento"/>
    <hyperlink ref="C43" location="'1.8.5.1-1.8.5.3'!A1" display="Participación de la Prima Directa por Ramo"/>
    <hyperlink ref="C44" location="'1.8.5.1-1.8.5.3'!A1" display="Evolución de la Inversión por Tipo de Instrumento"/>
    <hyperlink ref="C45" location="'1.8.5.1-1.8.5.3'!A1" display="Porcentajes de Inversión por Tipo de Instrumento"/>
    <hyperlink ref="C48" location="'1.9.1'!A1" display="Evolución de Prima Directa en Iberoamérica"/>
    <hyperlink ref="C49" location="'1.9.1.1'!A1" display="Penetración de los Seguros (Prima Directa/PIB)"/>
    <hyperlink ref="C50" location="'1.9.1.2'!A1" display="Densidad de los Seguros (Prima Directa per Cápita)"/>
  </hyperlinks>
  <pageMargins left="0.70866141732283472" right="0.70866141732283472" top="0.74803149606299213" bottom="0.74803149606299213" header="0.31496062992125984" footer="0.31496062992125984"/>
  <pageSetup scale="60" orientation="portrait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pageSetUpPr fitToPage="1"/>
  </sheetPr>
  <dimension ref="B11:C112"/>
  <sheetViews>
    <sheetView zoomScale="80" zoomScaleNormal="80" workbookViewId="0"/>
  </sheetViews>
  <sheetFormatPr baseColWidth="10" defaultRowHeight="12.75"/>
  <cols>
    <col min="1" max="1" width="5.7109375" style="2" customWidth="1"/>
    <col min="2" max="2" width="10" style="2" customWidth="1"/>
    <col min="3" max="3" width="45.7109375" style="2" customWidth="1"/>
    <col min="4" max="8" width="11.42578125" style="2"/>
    <col min="9" max="9" width="12.42578125" style="2" bestFit="1" customWidth="1"/>
    <col min="10" max="16384" width="11.42578125" style="2"/>
  </cols>
  <sheetData>
    <row r="11" spans="2:3" ht="21">
      <c r="B11" s="8" t="s">
        <v>43</v>
      </c>
    </row>
    <row r="12" spans="2:3" ht="13.5" customHeight="1">
      <c r="B12" s="2" t="s">
        <v>341</v>
      </c>
      <c r="C12" s="113" t="s">
        <v>354</v>
      </c>
    </row>
    <row r="13" spans="2:3" ht="13.5" customHeight="1">
      <c r="B13" s="2" t="s">
        <v>342</v>
      </c>
      <c r="C13" s="115" t="s">
        <v>34</v>
      </c>
    </row>
    <row r="14" spans="2:3" ht="13.5" customHeight="1">
      <c r="B14" s="2" t="s">
        <v>343</v>
      </c>
      <c r="C14" s="115" t="s">
        <v>35</v>
      </c>
    </row>
    <row r="15" spans="2:3" ht="13.5" customHeight="1">
      <c r="B15" s="2" t="s">
        <v>344</v>
      </c>
      <c r="C15" s="115" t="s">
        <v>36</v>
      </c>
    </row>
    <row r="16" spans="2:3" ht="13.5" customHeight="1">
      <c r="B16" s="2" t="s">
        <v>345</v>
      </c>
      <c r="C16" s="115" t="s">
        <v>37</v>
      </c>
    </row>
    <row r="17" spans="2:3" ht="13.5" customHeight="1">
      <c r="B17" s="2" t="s">
        <v>346</v>
      </c>
      <c r="C17" s="115" t="s">
        <v>38</v>
      </c>
    </row>
    <row r="18" spans="2:3" ht="13.5" customHeight="1">
      <c r="B18" s="2" t="s">
        <v>347</v>
      </c>
      <c r="C18" s="115" t="s">
        <v>39</v>
      </c>
    </row>
    <row r="19" spans="2:3" ht="13.5" customHeight="1">
      <c r="B19" s="2" t="s">
        <v>348</v>
      </c>
      <c r="C19" s="115" t="s">
        <v>119</v>
      </c>
    </row>
    <row r="20" spans="2:3" ht="13.5" customHeight="1">
      <c r="B20" s="2" t="s">
        <v>349</v>
      </c>
      <c r="C20" s="115" t="s">
        <v>40</v>
      </c>
    </row>
    <row r="21" spans="2:3" ht="13.5" customHeight="1">
      <c r="B21" s="2" t="s">
        <v>350</v>
      </c>
      <c r="C21" s="115" t="s">
        <v>41</v>
      </c>
    </row>
    <row r="22" spans="2:3" ht="13.5" customHeight="1">
      <c r="B22" s="2" t="s">
        <v>351</v>
      </c>
      <c r="C22" s="115" t="s">
        <v>28</v>
      </c>
    </row>
    <row r="23" spans="2:3" ht="13.5" customHeight="1">
      <c r="C23" s="113"/>
    </row>
    <row r="24" spans="2:3" ht="13.5" customHeight="1">
      <c r="B24" s="2" t="s">
        <v>352</v>
      </c>
      <c r="C24" s="113" t="s">
        <v>355</v>
      </c>
    </row>
    <row r="25" spans="2:3">
      <c r="B25" s="2" t="s">
        <v>353</v>
      </c>
      <c r="C25" s="113" t="s">
        <v>356</v>
      </c>
    </row>
    <row r="26" spans="2:3" ht="12.75" customHeight="1"/>
    <row r="28" spans="2:3" ht="21">
      <c r="B28" s="8" t="s">
        <v>357</v>
      </c>
    </row>
    <row r="29" spans="2:3">
      <c r="B29" s="2" t="s">
        <v>358</v>
      </c>
      <c r="C29" s="113" t="s">
        <v>34</v>
      </c>
    </row>
    <row r="30" spans="2:3">
      <c r="B30" s="2" t="s">
        <v>359</v>
      </c>
      <c r="C30" s="115" t="s">
        <v>409</v>
      </c>
    </row>
    <row r="31" spans="2:3">
      <c r="B31" s="2" t="s">
        <v>360</v>
      </c>
      <c r="C31" s="115" t="s">
        <v>410</v>
      </c>
    </row>
    <row r="32" spans="2:3">
      <c r="B32" s="2" t="s">
        <v>361</v>
      </c>
      <c r="C32" s="113" t="s">
        <v>35</v>
      </c>
    </row>
    <row r="33" spans="2:3">
      <c r="B33" s="2" t="s">
        <v>362</v>
      </c>
      <c r="C33" s="115" t="s">
        <v>392</v>
      </c>
    </row>
    <row r="34" spans="2:3">
      <c r="B34" s="2" t="s">
        <v>363</v>
      </c>
      <c r="C34" s="115" t="s">
        <v>393</v>
      </c>
    </row>
    <row r="35" spans="2:3">
      <c r="B35" s="2" t="s">
        <v>364</v>
      </c>
      <c r="C35" s="115" t="s">
        <v>394</v>
      </c>
    </row>
    <row r="36" spans="2:3">
      <c r="B36" s="2" t="s">
        <v>365</v>
      </c>
      <c r="C36" s="113" t="s">
        <v>36</v>
      </c>
    </row>
    <row r="37" spans="2:3">
      <c r="B37" s="2" t="s">
        <v>366</v>
      </c>
      <c r="C37" s="113" t="s">
        <v>37</v>
      </c>
    </row>
    <row r="38" spans="2:3">
      <c r="B38" s="2" t="s">
        <v>367</v>
      </c>
      <c r="C38" s="115" t="s">
        <v>395</v>
      </c>
    </row>
    <row r="39" spans="2:3">
      <c r="B39" s="2" t="s">
        <v>368</v>
      </c>
      <c r="C39" s="115" t="s">
        <v>396</v>
      </c>
    </row>
    <row r="40" spans="2:3">
      <c r="B40" s="2" t="s">
        <v>369</v>
      </c>
      <c r="C40" s="115" t="s">
        <v>397</v>
      </c>
    </row>
    <row r="41" spans="2:3">
      <c r="B41" s="2" t="s">
        <v>370</v>
      </c>
      <c r="C41" s="113" t="s">
        <v>38</v>
      </c>
    </row>
    <row r="42" spans="2:3">
      <c r="B42" s="2" t="s">
        <v>371</v>
      </c>
      <c r="C42" s="115" t="s">
        <v>398</v>
      </c>
    </row>
    <row r="43" spans="2:3">
      <c r="B43" s="2" t="s">
        <v>372</v>
      </c>
      <c r="C43" s="115" t="s">
        <v>399</v>
      </c>
    </row>
    <row r="44" spans="2:3">
      <c r="B44" s="2" t="s">
        <v>373</v>
      </c>
      <c r="C44" s="113" t="s">
        <v>39</v>
      </c>
    </row>
    <row r="45" spans="2:3">
      <c r="B45" s="2" t="s">
        <v>374</v>
      </c>
      <c r="C45" s="115" t="s">
        <v>400</v>
      </c>
    </row>
    <row r="46" spans="2:3">
      <c r="B46" s="2" t="s">
        <v>375</v>
      </c>
      <c r="C46" s="115" t="s">
        <v>401</v>
      </c>
    </row>
    <row r="47" spans="2:3">
      <c r="B47" s="2" t="s">
        <v>376</v>
      </c>
      <c r="C47" s="115" t="s">
        <v>402</v>
      </c>
    </row>
    <row r="48" spans="2:3">
      <c r="B48" s="2" t="s">
        <v>377</v>
      </c>
      <c r="C48" s="115" t="s">
        <v>403</v>
      </c>
    </row>
    <row r="49" spans="2:3">
      <c r="B49" s="2" t="s">
        <v>378</v>
      </c>
      <c r="C49" s="113" t="s">
        <v>119</v>
      </c>
    </row>
    <row r="50" spans="2:3">
      <c r="B50" s="2" t="s">
        <v>379</v>
      </c>
      <c r="C50" s="113" t="s">
        <v>40</v>
      </c>
    </row>
    <row r="51" spans="2:3">
      <c r="B51" s="2" t="s">
        <v>380</v>
      </c>
      <c r="C51" s="115" t="s">
        <v>585</v>
      </c>
    </row>
    <row r="52" spans="2:3">
      <c r="B52" s="2" t="s">
        <v>381</v>
      </c>
      <c r="C52" s="115" t="s">
        <v>404</v>
      </c>
    </row>
    <row r="53" spans="2:3">
      <c r="B53" s="2" t="s">
        <v>382</v>
      </c>
      <c r="C53" s="115" t="s">
        <v>405</v>
      </c>
    </row>
    <row r="54" spans="2:3">
      <c r="B54" s="2" t="s">
        <v>383</v>
      </c>
      <c r="C54" s="113" t="s">
        <v>41</v>
      </c>
    </row>
    <row r="55" spans="2:3">
      <c r="B55" s="2" t="s">
        <v>384</v>
      </c>
      <c r="C55" s="113" t="s">
        <v>28</v>
      </c>
    </row>
    <row r="56" spans="2:3">
      <c r="B56" s="2" t="s">
        <v>385</v>
      </c>
      <c r="C56" s="115" t="s">
        <v>211</v>
      </c>
    </row>
    <row r="57" spans="2:3">
      <c r="B57" s="2" t="s">
        <v>386</v>
      </c>
      <c r="C57" s="115" t="s">
        <v>406</v>
      </c>
    </row>
    <row r="58" spans="2:3">
      <c r="B58" s="2" t="s">
        <v>387</v>
      </c>
      <c r="C58" s="115" t="s">
        <v>407</v>
      </c>
    </row>
    <row r="59" spans="2:3">
      <c r="B59" s="2" t="s">
        <v>388</v>
      </c>
      <c r="C59" s="115" t="s">
        <v>408</v>
      </c>
    </row>
    <row r="60" spans="2:3">
      <c r="B60" s="2" t="s">
        <v>389</v>
      </c>
      <c r="C60" s="115" t="s">
        <v>28</v>
      </c>
    </row>
    <row r="62" spans="2:3">
      <c r="B62" s="2" t="s">
        <v>390</v>
      </c>
      <c r="C62" s="113" t="s">
        <v>459</v>
      </c>
    </row>
    <row r="63" spans="2:3">
      <c r="B63" s="2" t="s">
        <v>391</v>
      </c>
      <c r="C63" s="113" t="s">
        <v>460</v>
      </c>
    </row>
    <row r="66" spans="2:3" ht="21">
      <c r="B66" s="8" t="s">
        <v>411</v>
      </c>
    </row>
    <row r="67" spans="2:3">
      <c r="B67" s="2" t="s">
        <v>412</v>
      </c>
      <c r="C67" s="113" t="s">
        <v>34</v>
      </c>
    </row>
    <row r="68" spans="2:3">
      <c r="B68" s="2" t="s">
        <v>413</v>
      </c>
      <c r="C68" s="113" t="s">
        <v>35</v>
      </c>
    </row>
    <row r="69" spans="2:3">
      <c r="B69" s="2" t="s">
        <v>414</v>
      </c>
      <c r="C69" s="113" t="s">
        <v>36</v>
      </c>
    </row>
    <row r="70" spans="2:3">
      <c r="B70" s="2" t="s">
        <v>415</v>
      </c>
      <c r="C70" s="113" t="s">
        <v>37</v>
      </c>
    </row>
    <row r="71" spans="2:3">
      <c r="B71" s="2" t="s">
        <v>416</v>
      </c>
      <c r="C71" s="113" t="s">
        <v>38</v>
      </c>
    </row>
    <row r="72" spans="2:3">
      <c r="B72" s="2" t="s">
        <v>417</v>
      </c>
      <c r="C72" s="113" t="s">
        <v>39</v>
      </c>
    </row>
    <row r="73" spans="2:3">
      <c r="B73" s="2" t="s">
        <v>418</v>
      </c>
      <c r="C73" s="113" t="s">
        <v>119</v>
      </c>
    </row>
    <row r="74" spans="2:3">
      <c r="B74" s="2" t="s">
        <v>419</v>
      </c>
      <c r="C74" s="113" t="s">
        <v>40</v>
      </c>
    </row>
    <row r="75" spans="2:3">
      <c r="B75" s="2" t="s">
        <v>420</v>
      </c>
      <c r="C75" s="113" t="s">
        <v>41</v>
      </c>
    </row>
    <row r="76" spans="2:3">
      <c r="B76" s="2" t="s">
        <v>421</v>
      </c>
      <c r="C76" s="113" t="s">
        <v>28</v>
      </c>
    </row>
    <row r="79" spans="2:3" ht="21">
      <c r="B79" s="8" t="s">
        <v>422</v>
      </c>
    </row>
    <row r="80" spans="2:3">
      <c r="B80" s="2" t="s">
        <v>423</v>
      </c>
      <c r="C80" s="113" t="s">
        <v>456</v>
      </c>
    </row>
    <row r="81" spans="2:3">
      <c r="B81" s="2" t="s">
        <v>424</v>
      </c>
      <c r="C81" s="115" t="s">
        <v>34</v>
      </c>
    </row>
    <row r="82" spans="2:3">
      <c r="B82" s="2" t="s">
        <v>425</v>
      </c>
      <c r="C82" s="115" t="s">
        <v>35</v>
      </c>
    </row>
    <row r="83" spans="2:3">
      <c r="B83" s="2" t="s">
        <v>426</v>
      </c>
      <c r="C83" s="115" t="s">
        <v>36</v>
      </c>
    </row>
    <row r="84" spans="2:3">
      <c r="B84" s="2" t="s">
        <v>427</v>
      </c>
      <c r="C84" s="115" t="s">
        <v>37</v>
      </c>
    </row>
    <row r="85" spans="2:3">
      <c r="B85" s="2" t="s">
        <v>428</v>
      </c>
      <c r="C85" s="115" t="s">
        <v>38</v>
      </c>
    </row>
    <row r="86" spans="2:3">
      <c r="B86" s="2" t="s">
        <v>429</v>
      </c>
      <c r="C86" s="115" t="s">
        <v>39</v>
      </c>
    </row>
    <row r="87" spans="2:3">
      <c r="B87" s="2" t="s">
        <v>430</v>
      </c>
      <c r="C87" s="115" t="s">
        <v>119</v>
      </c>
    </row>
    <row r="88" spans="2:3">
      <c r="B88" s="2" t="s">
        <v>431</v>
      </c>
      <c r="C88" s="115" t="s">
        <v>40</v>
      </c>
    </row>
    <row r="89" spans="2:3">
      <c r="B89" s="2" t="s">
        <v>432</v>
      </c>
      <c r="C89" s="115" t="s">
        <v>41</v>
      </c>
    </row>
    <row r="90" spans="2:3">
      <c r="B90" s="2" t="s">
        <v>433</v>
      </c>
      <c r="C90" s="115" t="s">
        <v>28</v>
      </c>
    </row>
    <row r="91" spans="2:3">
      <c r="B91" s="2" t="s">
        <v>434</v>
      </c>
      <c r="C91" s="113" t="s">
        <v>457</v>
      </c>
    </row>
    <row r="92" spans="2:3">
      <c r="B92" s="2" t="s">
        <v>435</v>
      </c>
      <c r="C92" s="115" t="s">
        <v>34</v>
      </c>
    </row>
    <row r="93" spans="2:3">
      <c r="B93" s="2" t="s">
        <v>436</v>
      </c>
      <c r="C93" s="115" t="s">
        <v>35</v>
      </c>
    </row>
    <row r="94" spans="2:3">
      <c r="B94" s="2" t="s">
        <v>437</v>
      </c>
      <c r="C94" s="115" t="s">
        <v>36</v>
      </c>
    </row>
    <row r="95" spans="2:3">
      <c r="B95" s="2" t="s">
        <v>438</v>
      </c>
      <c r="C95" s="115" t="s">
        <v>37</v>
      </c>
    </row>
    <row r="96" spans="2:3">
      <c r="B96" s="2" t="s">
        <v>439</v>
      </c>
      <c r="C96" s="115" t="s">
        <v>38</v>
      </c>
    </row>
    <row r="97" spans="2:3">
      <c r="B97" s="2" t="s">
        <v>440</v>
      </c>
      <c r="C97" s="115" t="s">
        <v>39</v>
      </c>
    </row>
    <row r="98" spans="2:3">
      <c r="B98" s="2" t="s">
        <v>441</v>
      </c>
      <c r="C98" s="115" t="s">
        <v>119</v>
      </c>
    </row>
    <row r="99" spans="2:3">
      <c r="B99" s="2" t="s">
        <v>442</v>
      </c>
      <c r="C99" s="115" t="s">
        <v>40</v>
      </c>
    </row>
    <row r="100" spans="2:3">
      <c r="B100" s="2" t="s">
        <v>443</v>
      </c>
      <c r="C100" s="115" t="s">
        <v>41</v>
      </c>
    </row>
    <row r="101" spans="2:3">
      <c r="B101" s="2" t="s">
        <v>444</v>
      </c>
      <c r="C101" s="115" t="s">
        <v>28</v>
      </c>
    </row>
    <row r="102" spans="2:3">
      <c r="B102" s="2" t="s">
        <v>445</v>
      </c>
      <c r="C102" s="113" t="s">
        <v>458</v>
      </c>
    </row>
    <row r="103" spans="2:3">
      <c r="B103" s="2" t="s">
        <v>446</v>
      </c>
      <c r="C103" s="115" t="s">
        <v>34</v>
      </c>
    </row>
    <row r="104" spans="2:3">
      <c r="B104" s="2" t="s">
        <v>447</v>
      </c>
      <c r="C104" s="115" t="s">
        <v>35</v>
      </c>
    </row>
    <row r="105" spans="2:3">
      <c r="B105" s="2" t="s">
        <v>448</v>
      </c>
      <c r="C105" s="115" t="s">
        <v>36</v>
      </c>
    </row>
    <row r="106" spans="2:3">
      <c r="B106" s="2" t="s">
        <v>449</v>
      </c>
      <c r="C106" s="115" t="s">
        <v>37</v>
      </c>
    </row>
    <row r="107" spans="2:3">
      <c r="B107" s="2" t="s">
        <v>450</v>
      </c>
      <c r="C107" s="115" t="s">
        <v>38</v>
      </c>
    </row>
    <row r="108" spans="2:3">
      <c r="B108" s="2" t="s">
        <v>451</v>
      </c>
      <c r="C108" s="115" t="s">
        <v>39</v>
      </c>
    </row>
    <row r="109" spans="2:3">
      <c r="B109" s="2" t="s">
        <v>452</v>
      </c>
      <c r="C109" s="115" t="s">
        <v>119</v>
      </c>
    </row>
    <row r="110" spans="2:3">
      <c r="B110" s="2" t="s">
        <v>453</v>
      </c>
      <c r="C110" s="115" t="s">
        <v>40</v>
      </c>
    </row>
    <row r="111" spans="2:3">
      <c r="B111" s="2" t="s">
        <v>454</v>
      </c>
      <c r="C111" s="115" t="s">
        <v>41</v>
      </c>
    </row>
    <row r="112" spans="2:3">
      <c r="B112" s="2" t="s">
        <v>455</v>
      </c>
      <c r="C112" s="115" t="s">
        <v>28</v>
      </c>
    </row>
  </sheetData>
  <hyperlinks>
    <hyperlink ref="C12" location="'2.1'!A1" display="Evolución de las Cuentas Importantes por Ramo"/>
    <hyperlink ref="C13" location="'2.1.1'!A1" display="Incendio"/>
    <hyperlink ref="C14" location="'2.1.2'!A1" display="Vehículos"/>
    <hyperlink ref="C15" location="'2.1.3'!A1" display="Robo con Fractura"/>
    <hyperlink ref="C16" location="'2.1.4'!A1" display="Transporte"/>
    <hyperlink ref="C17" location="'2.1.5'!A1" display="Casco"/>
    <hyperlink ref="C18" location="'2.1.6'!A1" display="Ingeniería"/>
    <hyperlink ref="C19" location="'2.1.7'!A1" display="SOAP"/>
    <hyperlink ref="C20" location="'2.1.8'!A1" display="Seguros de Crédito"/>
    <hyperlink ref="C21" location="'2.1.9'!A1" display="Responsabilidad Civil"/>
    <hyperlink ref="C22" location="'2.1.10'!A1" display="Otros"/>
    <hyperlink ref="C24" location="'2.2'!A1" display="Prima Directa por Ramo"/>
    <hyperlink ref="C25" location="'2.3'!A1" display="Prima Directa por Compañía"/>
    <hyperlink ref="C29" location="'2.4.1'!A1" display="Incendio"/>
    <hyperlink ref="C30" location="'2.4.1.1'!A1" display="Incendio Ordinario"/>
    <hyperlink ref="C31" location="'2.4.1.2'!A1" display="Terremoto"/>
    <hyperlink ref="C32" location="'2.4.2'!A1" display="Vehículos"/>
    <hyperlink ref="C33" location="'2.4.2.1'!A1" display="Daños Físicos Vehículos Motorizados G1"/>
    <hyperlink ref="C34" location="'2.4.2.2'!A1" display="Daños Físicos Vehículos Motorizados G2"/>
    <hyperlink ref="C35" location="'2.4.2.3'!A1" display="Responsabilidad Civil Vehículos Motorizados"/>
    <hyperlink ref="C36" location="'2.4.3'!A1" display="Robo con Fractura"/>
    <hyperlink ref="C37" location="'2.4.4'!A1" display="Transporte"/>
    <hyperlink ref="C38" location="'2.4.4.1'!A1" display="Transporte Terrestre"/>
    <hyperlink ref="C39" location="'2.4.4.2'!A1" display="Transporte Marítimo"/>
    <hyperlink ref="C40" location="'2.4.4.3'!A1" display="Transporte Aéreo"/>
    <hyperlink ref="C41" location="'2.4.5'!A1" display="Casco"/>
    <hyperlink ref="C42" location="'2.4.5.1'!A1" display="Casco Aéreo"/>
    <hyperlink ref="C43" location="'2.4.5.2'!A1" display="Casco Marítimo"/>
    <hyperlink ref="C44" location="'2.4.6'!A1" display="Ingeniería"/>
    <hyperlink ref="C45" location="'2.4.6.1'!A1" display="Equipo Móvil Contratista"/>
    <hyperlink ref="C46" location="'2.4.6.2'!A1" display="Todo Riesgo Construcción y Montaje"/>
    <hyperlink ref="C47" location="'2.4.6.3'!A1" display="Avería Maquinaria"/>
    <hyperlink ref="C48" location="'2.4.6.4'!A1" display="Equipo Electrónico"/>
    <hyperlink ref="C49" location="'2.4.7'!A1" display="SOAP"/>
    <hyperlink ref="C50" location="'2.4.8'!A1" display="Seguros de Crédito"/>
    <hyperlink ref="C51" location="'2.4.8.1'!A1" display="Seguro de Crédito Venta Plazo"/>
    <hyperlink ref="C52" location="'2.4.8.2'!A1" display="Seguro de Crédito a la Exportación"/>
    <hyperlink ref="C53" location="'2.4.8.3'!A1" display="Otros Seguros de Crédito"/>
    <hyperlink ref="C54" location="'2.4.9'!A1" display="Responsabilidad Civil"/>
    <hyperlink ref="C55" location="'2.4.10'!A1" display="Otros"/>
    <hyperlink ref="C56" location="'2.4.10.1'!A1" display="Accidentes Personales"/>
    <hyperlink ref="C57" location="'2.4.10.2'!A1" display="Garantía"/>
    <hyperlink ref="C58" location="'2.4.10.3'!A1" display="Multirriesgos"/>
    <hyperlink ref="C59" location="'2.4.10.4'!A1" display="Seguro Agrícola"/>
    <hyperlink ref="C60" location="'2.4.10.5'!A1" display="Otros"/>
    <hyperlink ref="C62" location="'2.5'!A1" display="Siniestro Directo por Ramo"/>
    <hyperlink ref="C63" location="'2.6'!A1" display="Siniestro Directo por Compañía"/>
    <hyperlink ref="C67" location="'2.7.1'!A1" display="Incendio"/>
    <hyperlink ref="C68" location="'2.7.2'!A1" display="Vehículos"/>
    <hyperlink ref="C69" location="'2.7.3'!A1" display="Robo con Fractura"/>
    <hyperlink ref="C70" location="'2.7.4'!A1" display="Transporte"/>
    <hyperlink ref="C71" location="'2.7.5'!A1" display="Casco"/>
    <hyperlink ref="C72" location="'2.7.6'!A1" display="Ingeniería"/>
    <hyperlink ref="C73" location="'2.7.7'!A1" display="SOAP"/>
    <hyperlink ref="C74" location="'2.7.8'!A1" display="Seguros de Crédito"/>
    <hyperlink ref="C75" location="'2.7.9'!A1" display="Responsabilidad Civil"/>
    <hyperlink ref="C76" location="'2.7.10'!A1" display="Otros"/>
    <hyperlink ref="C80" location="'2.8.1'!A1" display="Directa"/>
    <hyperlink ref="C81" location="'2.8.1.1'!A1" display="Incendio"/>
    <hyperlink ref="C82" location="'2.8.1.2'!A1" display="Vehículos"/>
    <hyperlink ref="C83" location="'2.8.1.3'!A1" display="Robo con Fractura"/>
    <hyperlink ref="C84" location="'2.8.1.4'!A1" display="Transporte"/>
    <hyperlink ref="C85" location="'2.8.1.5'!A1" display="Casco"/>
    <hyperlink ref="C86" location="'2.8.1.6'!A1" display="Ingeniería"/>
    <hyperlink ref="C87" location="'2.8.1.7'!A1" display="SOAP"/>
    <hyperlink ref="C88" location="'2.8.1.8'!A1" display="Seguros de Crédito"/>
    <hyperlink ref="C89" location="'2.8.1.9'!A1" display="Responsabilidad civil"/>
    <hyperlink ref="C90" location="'2.8.1.10'!A1" display="Otros"/>
    <hyperlink ref="C91" location="'2.8.2'!A1" display="Retenida"/>
    <hyperlink ref="C92" location="'2.8.2.1'!A1" display="Incendio"/>
    <hyperlink ref="C93" location="'2.8.2.2'!A1" display="Vehículos"/>
    <hyperlink ref="C94" location="'2.8.2.3'!A1" display="Robo con Fractura"/>
    <hyperlink ref="C95" location="'2.8.2.4'!A1" display="Transporte"/>
    <hyperlink ref="C96" location="'2.8.2.5'!A1" display="Casco"/>
    <hyperlink ref="C97" location="'2.8.2.6'!A1" display="Ingeniería"/>
    <hyperlink ref="C98" location="'2.8.2.7'!A1" display="SOAP"/>
    <hyperlink ref="C99" location="'2.8.2.8'!A1" display="Seguros de Crédito"/>
    <hyperlink ref="C100" location="'2.8.2.9'!A1" display="Responsabilidad Civil"/>
    <hyperlink ref="C101" location="'2.8.2.10'!A1" display="Otros"/>
    <hyperlink ref="C102" location="'2.8.3'!A1" display="Cedida"/>
    <hyperlink ref="C103" location="'2.8.3.1'!A1" display="Incendio"/>
    <hyperlink ref="C104" location="'2.8.3.2'!A1" display="Vehículos"/>
    <hyperlink ref="C105" location="'2.8.3.3'!A1" display="Robo con Fractura"/>
    <hyperlink ref="C106" location="'2.8.3.4'!A1" display="Transporte"/>
    <hyperlink ref="C107" location="'2.8.3.5'!A1" display="Casco"/>
    <hyperlink ref="C108" location="'2.8.3.6'!A1" display="Ingeniería"/>
    <hyperlink ref="C109" location="'2.8.3.7'!A1" display="SOAP"/>
    <hyperlink ref="C110" location="'2.8.3.8'!A1" display="Seguros de Crédito"/>
    <hyperlink ref="C111" location="'2.8.3.9'!A1" display="Responsabilidad Civil"/>
    <hyperlink ref="C112" location="'2.8.3.10'!A1" display="Otros"/>
  </hyperlinks>
  <pageMargins left="0.70866141732283472" right="0.70866141732283472" top="0.74803149606299213" bottom="0.74803149606299213" header="0.31496062992125984" footer="0.31496062992125984"/>
  <pageSetup scale="48" orientation="portrait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>
    <pageSetUpPr fitToPage="1"/>
  </sheetPr>
  <dimension ref="B11:C98"/>
  <sheetViews>
    <sheetView zoomScale="80" zoomScaleNormal="80" workbookViewId="0"/>
  </sheetViews>
  <sheetFormatPr baseColWidth="10" defaultRowHeight="12.75"/>
  <cols>
    <col min="1" max="1" width="5.7109375" style="2" customWidth="1"/>
    <col min="2" max="2" width="10" style="2" customWidth="1"/>
    <col min="3" max="3" width="45.7109375" style="2" customWidth="1"/>
    <col min="4" max="8" width="11.42578125" style="2"/>
    <col min="9" max="9" width="12.42578125" style="2" bestFit="1" customWidth="1"/>
    <col min="10" max="16384" width="11.42578125" style="2"/>
  </cols>
  <sheetData>
    <row r="11" spans="2:3" ht="21">
      <c r="B11" s="8" t="s">
        <v>48</v>
      </c>
    </row>
    <row r="12" spans="2:3" ht="13.5" customHeight="1">
      <c r="B12" s="2" t="s">
        <v>461</v>
      </c>
      <c r="C12" s="113" t="s">
        <v>354</v>
      </c>
    </row>
    <row r="13" spans="2:3" ht="13.5" customHeight="1">
      <c r="B13" s="2" t="s">
        <v>462</v>
      </c>
      <c r="C13" s="115" t="s">
        <v>49</v>
      </c>
    </row>
    <row r="14" spans="2:3" ht="13.5" customHeight="1">
      <c r="B14" s="2" t="s">
        <v>463</v>
      </c>
      <c r="C14" s="115" t="s">
        <v>285</v>
      </c>
    </row>
    <row r="15" spans="2:3" ht="13.5" customHeight="1">
      <c r="B15" s="2" t="s">
        <v>464</v>
      </c>
      <c r="C15" s="115" t="s">
        <v>51</v>
      </c>
    </row>
    <row r="16" spans="2:3" ht="13.5" customHeight="1">
      <c r="B16" s="2" t="s">
        <v>465</v>
      </c>
      <c r="C16" s="115" t="s">
        <v>52</v>
      </c>
    </row>
    <row r="17" spans="2:3" ht="13.5" customHeight="1">
      <c r="B17" s="2" t="s">
        <v>466</v>
      </c>
      <c r="C17" s="115" t="s">
        <v>286</v>
      </c>
    </row>
    <row r="18" spans="2:3" ht="13.5" customHeight="1">
      <c r="B18" s="2" t="s">
        <v>467</v>
      </c>
      <c r="C18" s="115" t="s">
        <v>54</v>
      </c>
    </row>
    <row r="19" spans="2:3" ht="13.5" customHeight="1"/>
    <row r="20" spans="2:3" ht="13.5" customHeight="1">
      <c r="B20" s="2" t="s">
        <v>468</v>
      </c>
      <c r="C20" s="113" t="s">
        <v>355</v>
      </c>
    </row>
    <row r="21" spans="2:3">
      <c r="B21" s="2" t="s">
        <v>469</v>
      </c>
      <c r="C21" s="113" t="s">
        <v>356</v>
      </c>
    </row>
    <row r="22" spans="2:3" ht="12.75" customHeight="1"/>
    <row r="24" spans="2:3" ht="21">
      <c r="B24" s="8" t="s">
        <v>357</v>
      </c>
    </row>
    <row r="25" spans="2:3">
      <c r="B25" s="2" t="s">
        <v>470</v>
      </c>
      <c r="C25" s="113" t="s">
        <v>49</v>
      </c>
    </row>
    <row r="26" spans="2:3">
      <c r="B26" s="2" t="s">
        <v>471</v>
      </c>
      <c r="C26" s="115" t="s">
        <v>532</v>
      </c>
    </row>
    <row r="27" spans="2:3">
      <c r="B27" s="2" t="s">
        <v>472</v>
      </c>
      <c r="C27" s="115" t="s">
        <v>473</v>
      </c>
    </row>
    <row r="28" spans="2:3">
      <c r="B28" s="2" t="s">
        <v>474</v>
      </c>
      <c r="C28" s="115" t="s">
        <v>475</v>
      </c>
    </row>
    <row r="29" spans="2:3">
      <c r="B29" s="2" t="s">
        <v>476</v>
      </c>
      <c r="C29" s="115" t="s">
        <v>477</v>
      </c>
    </row>
    <row r="30" spans="2:3">
      <c r="B30" s="2" t="s">
        <v>478</v>
      </c>
      <c r="C30" s="115" t="s">
        <v>479</v>
      </c>
    </row>
    <row r="31" spans="2:3">
      <c r="B31" s="2" t="s">
        <v>480</v>
      </c>
      <c r="C31" s="115" t="s">
        <v>481</v>
      </c>
    </row>
    <row r="32" spans="2:3">
      <c r="B32" s="2" t="s">
        <v>482</v>
      </c>
      <c r="C32" s="115" t="s">
        <v>483</v>
      </c>
    </row>
    <row r="33" spans="2:3">
      <c r="B33" s="2" t="s">
        <v>484</v>
      </c>
      <c r="C33" s="115" t="s">
        <v>485</v>
      </c>
    </row>
    <row r="34" spans="2:3">
      <c r="B34" s="2" t="s">
        <v>486</v>
      </c>
      <c r="C34" s="115" t="s">
        <v>487</v>
      </c>
    </row>
    <row r="35" spans="2:3">
      <c r="B35" s="2" t="s">
        <v>488</v>
      </c>
      <c r="C35" s="115" t="s">
        <v>489</v>
      </c>
    </row>
    <row r="36" spans="2:3">
      <c r="B36" s="2" t="s">
        <v>490</v>
      </c>
      <c r="C36" s="115" t="s">
        <v>491</v>
      </c>
    </row>
    <row r="37" spans="2:3">
      <c r="B37" s="2" t="s">
        <v>492</v>
      </c>
      <c r="C37" s="115" t="s">
        <v>565</v>
      </c>
    </row>
    <row r="38" spans="2:3">
      <c r="B38" s="2" t="s">
        <v>493</v>
      </c>
      <c r="C38" s="115" t="s">
        <v>566</v>
      </c>
    </row>
    <row r="39" spans="2:3">
      <c r="B39" s="2" t="s">
        <v>494</v>
      </c>
      <c r="C39" s="115" t="s">
        <v>495</v>
      </c>
    </row>
    <row r="40" spans="2:3">
      <c r="B40" s="2" t="s">
        <v>496</v>
      </c>
      <c r="C40" s="113" t="s">
        <v>285</v>
      </c>
    </row>
    <row r="41" spans="2:3">
      <c r="B41" s="2" t="s">
        <v>497</v>
      </c>
      <c r="C41" s="115" t="s">
        <v>498</v>
      </c>
    </row>
    <row r="42" spans="2:3">
      <c r="B42" s="2" t="s">
        <v>499</v>
      </c>
      <c r="C42" s="115" t="s">
        <v>500</v>
      </c>
    </row>
    <row r="43" spans="2:3">
      <c r="B43" s="2" t="s">
        <v>501</v>
      </c>
      <c r="C43" s="115" t="s">
        <v>502</v>
      </c>
    </row>
    <row r="44" spans="2:3">
      <c r="B44" s="2" t="s">
        <v>503</v>
      </c>
      <c r="C44" s="115" t="s">
        <v>504</v>
      </c>
    </row>
    <row r="45" spans="2:3">
      <c r="B45" s="2" t="s">
        <v>505</v>
      </c>
      <c r="C45" s="115" t="s">
        <v>506</v>
      </c>
    </row>
    <row r="46" spans="2:3">
      <c r="B46" s="2" t="s">
        <v>507</v>
      </c>
      <c r="C46" s="115" t="s">
        <v>508</v>
      </c>
    </row>
    <row r="47" spans="2:3">
      <c r="B47" s="2" t="s">
        <v>509</v>
      </c>
      <c r="C47" s="115" t="s">
        <v>510</v>
      </c>
    </row>
    <row r="48" spans="2:3">
      <c r="B48" s="2" t="s">
        <v>511</v>
      </c>
      <c r="C48" s="115" t="s">
        <v>512</v>
      </c>
    </row>
    <row r="49" spans="2:3">
      <c r="B49" s="2" t="s">
        <v>513</v>
      </c>
      <c r="C49" s="115" t="s">
        <v>514</v>
      </c>
    </row>
    <row r="50" spans="2:3">
      <c r="B50" s="2" t="s">
        <v>515</v>
      </c>
      <c r="C50" s="115" t="s">
        <v>516</v>
      </c>
    </row>
    <row r="51" spans="2:3">
      <c r="B51" s="2" t="s">
        <v>517</v>
      </c>
      <c r="C51" s="115" t="s">
        <v>518</v>
      </c>
    </row>
    <row r="52" spans="2:3">
      <c r="B52" s="2" t="s">
        <v>519</v>
      </c>
      <c r="C52" s="115" t="s">
        <v>520</v>
      </c>
    </row>
    <row r="53" spans="2:3">
      <c r="B53" s="2" t="s">
        <v>521</v>
      </c>
      <c r="C53" s="115" t="s">
        <v>522</v>
      </c>
    </row>
    <row r="54" spans="2:3">
      <c r="B54" s="2" t="s">
        <v>523</v>
      </c>
      <c r="C54" s="113" t="s">
        <v>51</v>
      </c>
    </row>
    <row r="55" spans="2:3">
      <c r="B55" s="2" t="s">
        <v>524</v>
      </c>
      <c r="C55" s="115" t="s">
        <v>224</v>
      </c>
    </row>
    <row r="56" spans="2:3">
      <c r="B56" s="2" t="s">
        <v>525</v>
      </c>
      <c r="C56" s="115" t="s">
        <v>225</v>
      </c>
    </row>
    <row r="57" spans="2:3">
      <c r="B57" s="2" t="s">
        <v>526</v>
      </c>
      <c r="C57" s="113" t="s">
        <v>52</v>
      </c>
    </row>
    <row r="58" spans="2:3">
      <c r="B58" s="2" t="s">
        <v>527</v>
      </c>
      <c r="C58" s="115" t="s">
        <v>533</v>
      </c>
    </row>
    <row r="59" spans="2:3">
      <c r="B59" s="2" t="s">
        <v>528</v>
      </c>
      <c r="C59" s="115" t="s">
        <v>534</v>
      </c>
    </row>
    <row r="60" spans="2:3">
      <c r="B60" s="2" t="s">
        <v>529</v>
      </c>
      <c r="C60" s="115" t="s">
        <v>535</v>
      </c>
    </row>
    <row r="61" spans="2:3">
      <c r="B61" s="2" t="s">
        <v>530</v>
      </c>
      <c r="C61" s="113" t="s">
        <v>286</v>
      </c>
    </row>
    <row r="62" spans="2:3">
      <c r="B62" s="2" t="s">
        <v>531</v>
      </c>
      <c r="C62" s="113" t="s">
        <v>54</v>
      </c>
    </row>
    <row r="64" spans="2:3">
      <c r="B64" s="2" t="s">
        <v>536</v>
      </c>
      <c r="C64" s="113" t="s">
        <v>459</v>
      </c>
    </row>
    <row r="65" spans="2:3">
      <c r="B65" s="2" t="s">
        <v>537</v>
      </c>
      <c r="C65" s="113" t="s">
        <v>460</v>
      </c>
    </row>
    <row r="68" spans="2:3" ht="21">
      <c r="B68" s="8" t="s">
        <v>411</v>
      </c>
    </row>
    <row r="69" spans="2:3">
      <c r="B69" s="2" t="s">
        <v>538</v>
      </c>
      <c r="C69" s="113" t="s">
        <v>49</v>
      </c>
    </row>
    <row r="70" spans="2:3">
      <c r="B70" s="2" t="s">
        <v>539</v>
      </c>
      <c r="C70" s="113" t="s">
        <v>285</v>
      </c>
    </row>
    <row r="71" spans="2:3">
      <c r="B71" s="2" t="s">
        <v>540</v>
      </c>
      <c r="C71" s="113" t="s">
        <v>51</v>
      </c>
    </row>
    <row r="72" spans="2:3">
      <c r="B72" s="2" t="s">
        <v>541</v>
      </c>
      <c r="C72" s="113" t="s">
        <v>52</v>
      </c>
    </row>
    <row r="73" spans="2:3">
      <c r="B73" s="2" t="s">
        <v>542</v>
      </c>
      <c r="C73" s="113" t="s">
        <v>286</v>
      </c>
    </row>
    <row r="74" spans="2:3">
      <c r="B74" s="2" t="s">
        <v>543</v>
      </c>
      <c r="C74" s="113" t="s">
        <v>54</v>
      </c>
    </row>
    <row r="77" spans="2:3" ht="21">
      <c r="B77" s="8" t="s">
        <v>422</v>
      </c>
    </row>
    <row r="78" spans="2:3">
      <c r="B78" s="2" t="s">
        <v>544</v>
      </c>
      <c r="C78" s="113" t="s">
        <v>456</v>
      </c>
    </row>
    <row r="79" spans="2:3">
      <c r="B79" s="2" t="s">
        <v>545</v>
      </c>
      <c r="C79" s="115" t="s">
        <v>49</v>
      </c>
    </row>
    <row r="80" spans="2:3">
      <c r="B80" s="2" t="s">
        <v>546</v>
      </c>
      <c r="C80" s="115" t="s">
        <v>285</v>
      </c>
    </row>
    <row r="81" spans="2:3">
      <c r="B81" s="2" t="s">
        <v>547</v>
      </c>
      <c r="C81" s="115" t="s">
        <v>51</v>
      </c>
    </row>
    <row r="82" spans="2:3">
      <c r="B82" s="2" t="s">
        <v>548</v>
      </c>
      <c r="C82" s="115" t="s">
        <v>52</v>
      </c>
    </row>
    <row r="83" spans="2:3">
      <c r="B83" s="2" t="s">
        <v>549</v>
      </c>
      <c r="C83" s="115" t="s">
        <v>286</v>
      </c>
    </row>
    <row r="84" spans="2:3">
      <c r="B84" s="2" t="s">
        <v>550</v>
      </c>
      <c r="C84" s="115" t="s">
        <v>54</v>
      </c>
    </row>
    <row r="85" spans="2:3">
      <c r="B85" s="2" t="s">
        <v>551</v>
      </c>
      <c r="C85" s="113" t="s">
        <v>457</v>
      </c>
    </row>
    <row r="86" spans="2:3">
      <c r="B86" s="2" t="s">
        <v>552</v>
      </c>
      <c r="C86" s="115" t="s">
        <v>49</v>
      </c>
    </row>
    <row r="87" spans="2:3">
      <c r="B87" s="2" t="s">
        <v>553</v>
      </c>
      <c r="C87" s="115" t="s">
        <v>285</v>
      </c>
    </row>
    <row r="88" spans="2:3">
      <c r="B88" s="2" t="s">
        <v>554</v>
      </c>
      <c r="C88" s="115" t="s">
        <v>51</v>
      </c>
    </row>
    <row r="89" spans="2:3">
      <c r="B89" s="2" t="s">
        <v>555</v>
      </c>
      <c r="C89" s="115" t="s">
        <v>52</v>
      </c>
    </row>
    <row r="90" spans="2:3">
      <c r="B90" s="2" t="s">
        <v>556</v>
      </c>
      <c r="C90" s="115" t="s">
        <v>286</v>
      </c>
    </row>
    <row r="91" spans="2:3">
      <c r="B91" s="2" t="s">
        <v>557</v>
      </c>
      <c r="C91" s="115" t="s">
        <v>54</v>
      </c>
    </row>
    <row r="92" spans="2:3">
      <c r="B92" s="2" t="s">
        <v>558</v>
      </c>
      <c r="C92" s="113" t="s">
        <v>458</v>
      </c>
    </row>
    <row r="93" spans="2:3">
      <c r="B93" s="2" t="s">
        <v>559</v>
      </c>
      <c r="C93" s="115" t="s">
        <v>49</v>
      </c>
    </row>
    <row r="94" spans="2:3">
      <c r="B94" s="2" t="s">
        <v>560</v>
      </c>
      <c r="C94" s="115" t="s">
        <v>285</v>
      </c>
    </row>
    <row r="95" spans="2:3">
      <c r="B95" s="2" t="s">
        <v>561</v>
      </c>
      <c r="C95" s="115" t="s">
        <v>51</v>
      </c>
    </row>
    <row r="96" spans="2:3">
      <c r="B96" s="2" t="s">
        <v>562</v>
      </c>
      <c r="C96" s="115" t="s">
        <v>52</v>
      </c>
    </row>
    <row r="97" spans="2:3">
      <c r="B97" s="2" t="s">
        <v>563</v>
      </c>
      <c r="C97" s="115" t="s">
        <v>286</v>
      </c>
    </row>
    <row r="98" spans="2:3">
      <c r="B98" s="2" t="s">
        <v>564</v>
      </c>
      <c r="C98" s="115" t="s">
        <v>54</v>
      </c>
    </row>
  </sheetData>
  <hyperlinks>
    <hyperlink ref="C12" location="'3.1'!A1" display="Evolución de las Cuentas Importantes por Ramo"/>
    <hyperlink ref="C13" location="'3.1.1'!A1" display="Individual"/>
    <hyperlink ref="C14" location="'3.1.2'!A1" display="Colectivo"/>
    <hyperlink ref="C15" location="'3.1.3'!A1" display="Desgravamen"/>
    <hyperlink ref="C16" location="'3.1.4'!A1" display="Rentas Vitalicias"/>
    <hyperlink ref="C17" location="'3.1.5'!A1" display="Seguros de AFP"/>
    <hyperlink ref="C18" location="'3.1.6'!A1" display="Invalidez y Sobrevivencia"/>
    <hyperlink ref="C20" location="'3.2'!A1" display="Prima Directa por Ramo"/>
    <hyperlink ref="C21" location="'3.3'!A1" display="Prima Directa por Compañía"/>
    <hyperlink ref="C25" location="'3.4.1'!A1" display="Individual"/>
    <hyperlink ref="C26" location="'3.4.1.1'!A1" display="Vida Entera"/>
    <hyperlink ref="C27" location="'3.4.1.2'!A1" display="Individual Temporal de Vida"/>
    <hyperlink ref="C28" location="'3.4.1.3'!A1" display="Individual Otros Seguros con CUI"/>
    <hyperlink ref="C29" location="'3.4.1.4'!A1" display="Individual Mixto o Dotal"/>
    <hyperlink ref="C30" location="'3.4.1.5'!A1" display="Individual Renta"/>
    <hyperlink ref="C31" location="'3.4.1.6'!A1" display="Individual Dotal Puro o Capital Diferido"/>
    <hyperlink ref="C32" location="'3.4.1.7'!A1" display="Individual Protección Familiar"/>
    <hyperlink ref="C33" location="'3.4.1.8'!A1" display="Individual Incapacidad o Invalidez"/>
    <hyperlink ref="C34" location="'3.4.1.9'!A1" display="Individual Salud"/>
    <hyperlink ref="C35" location="'3.4.1.10'!A1" display="Individual Accidentes Personales"/>
    <hyperlink ref="C36" location="'3.4.1.11'!A1" display="Individual Asistencia"/>
    <hyperlink ref="C37" location="'3.4.1.12'!A1" display="Individual S.O.A.P."/>
    <hyperlink ref="C38" location="'3.4.1.13'!A1" display="Individual APV"/>
    <hyperlink ref="C39" location="'3.4.1.14'!A1" display="Individual Otros"/>
    <hyperlink ref="C40" location="'3.4.2'!A1" display="Colectivo"/>
    <hyperlink ref="C41" location="'3.4.2.1'!A1" display="Colectivo Vida Entera"/>
    <hyperlink ref="C42" location="'3.4.2.2'!A1" display="Colectivo Temporal de Vida"/>
    <hyperlink ref="C43" location="'3.4.2.3'!A1" display="Colectivo Otros Seguros con CUI"/>
    <hyperlink ref="C44" location="'3.4.2.4'!A1" display="Colectivo Mixto o Dotal"/>
    <hyperlink ref="C45" location="'3.4.2.5'!A1" display="Colectivo Renta"/>
    <hyperlink ref="C46" location="'3.4.2.6'!A1" display="Colectivo Dotal Puro o Capital Diferido"/>
    <hyperlink ref="C47" location="'3.4.2.7'!A1" display="Colectivo Protección Familiar"/>
    <hyperlink ref="C48" location="'3.4.2.8'!A1" display="Colectivo Incapacidad o Invalidez"/>
    <hyperlink ref="C49" location="'3.4.2.9'!A1" display="Colectivo Salud"/>
    <hyperlink ref="C50" location="'3.4.2.10'!A1" display="Colectivo Accidentes Personales"/>
    <hyperlink ref="C51" location="'3.4.2.11'!A1" display="Colectivo Asistencia"/>
    <hyperlink ref="C52" location="'3.4.2.12'!A1" display="Colectivo Seguros con APV"/>
    <hyperlink ref="C53" location="'3.4.2.13'!A1" display="Colectivo Otros"/>
    <hyperlink ref="C54" location="'3.4.3'!A1" display="Desgravamen"/>
    <hyperlink ref="C55" location="'3.4.3.1'!A1" display="Individual"/>
    <hyperlink ref="C56" location="'3.4.3.2'!A1" display="Desgravamen Colectivo"/>
    <hyperlink ref="C57" location="'3.4.4'!A1" display="Rentas Vitalicias"/>
    <hyperlink ref="C58" location="'3.4.4.1'!A1" display="Rentas Vitalicias Vejez"/>
    <hyperlink ref="C59" location="'3.4.4.2'!A1" display="Rentas Vitalicias Invalidez"/>
    <hyperlink ref="C60" location="'3.4.4.3'!A1" display="Rentas Vitalicias Sobrevivencia"/>
    <hyperlink ref="C61" location="'3.4.5'!A1" display="Seguros de AFP"/>
    <hyperlink ref="C62" location="'3.4.6'!A1" display="Invalidez y Sobrevivencia"/>
    <hyperlink ref="C64" location="'3.5'!A1" display="Siniestro Directo por Ramo"/>
    <hyperlink ref="C65" location="'3.6'!A1" display="Siniestro Directo por Compañía"/>
    <hyperlink ref="C69" location="'3.7.1'!A1" display="Individual"/>
    <hyperlink ref="C70" location="'3.7.2'!A1" display="Colectivo"/>
    <hyperlink ref="C71" location="'3.7.3'!A1" display="Desgravamen"/>
    <hyperlink ref="C72" location="'3.7.4'!A1" display="Rentas Vitalicias"/>
    <hyperlink ref="C73" location="'3.7.5'!A1" display="Seguros de AFP"/>
    <hyperlink ref="C74" location="'3.7.6'!A1" display="Invalidez y Sobrevivencia"/>
    <hyperlink ref="C78" location="'3.8.1'!A1" display="Directa"/>
    <hyperlink ref="C79" location="'3.8.1.1'!A1" display="Individual"/>
    <hyperlink ref="C80" location="'3.8.1.2'!A1" display="Colectivo"/>
    <hyperlink ref="C81" location="'3.8.1.3'!A1" display="Desgravamen"/>
    <hyperlink ref="C82" location="'3.8.1.4'!A1" display="Rentas Vitalicias"/>
    <hyperlink ref="C83" location="'3.8.1.5'!A1" display="Seguros de AFP"/>
    <hyperlink ref="C84" location="'3.8.1.6'!A1" display="Invalidez y Sobrevivencia"/>
    <hyperlink ref="C85" location="'3.8.2'!A1" display="Retenida"/>
    <hyperlink ref="C86" location="'3.8.2.1'!A1" display="Individual"/>
    <hyperlink ref="C87" location="'3.8.2.2'!A1" display="Colectivo"/>
    <hyperlink ref="C88" location="'3.8.2.3'!A1" display="Desgravamen"/>
    <hyperlink ref="C89" location="'3.8.2.4'!A1" display="Rentas Vitalicias"/>
    <hyperlink ref="C90" location="'3.8.2.5'!A1" display="Seguros de AFP"/>
    <hyperlink ref="C91" location="'3.8.2.6'!A1" display="Invalidez y Sobrevivencia"/>
    <hyperlink ref="C92" location="'3.8.3'!A1" display="Cedida"/>
    <hyperlink ref="C93" location="'3.8.3.1'!A1" display="Individual"/>
    <hyperlink ref="C94" location="'3.8.3.2'!A1" display="Colectivo"/>
    <hyperlink ref="C95" location="'3.8.3.3'!A1" display="Desgravamen"/>
    <hyperlink ref="C96" location="'3.8.3.4'!A1" display="Rentas Vitalicias"/>
    <hyperlink ref="C97" location="'3.8.3.5'!A1" display="Seguros de AFP"/>
    <hyperlink ref="C98" location="'3.8.3.6'!A1" display="Invalidez y Sobrevivencia"/>
  </hyperlinks>
  <pageMargins left="0.70866141732283472" right="0.70866141732283472" top="0.74803149606299213" bottom="0.74803149606299213" header="0.31496062992125984" footer="0.31496062992125984"/>
  <pageSetup scale="55" orientation="portrait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>
    <pageSetUpPr fitToPage="1"/>
  </sheetPr>
  <dimension ref="B3:F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1.42578125" style="10" customWidth="1"/>
    <col min="3" max="5" width="17.85546875" style="10" customWidth="1"/>
    <col min="6" max="6" width="11.42578125" style="10" customWidth="1"/>
    <col min="7" max="8" width="13.5703125" style="10" bestFit="1" customWidth="1"/>
    <col min="9" max="16384" width="11.42578125" style="10"/>
  </cols>
  <sheetData>
    <row r="3" spans="2:5">
      <c r="D3" s="11" t="s">
        <v>1</v>
      </c>
    </row>
    <row r="8" spans="2:5">
      <c r="B8" s="12"/>
    </row>
    <row r="9" spans="2:5">
      <c r="B9" s="12"/>
    </row>
    <row r="10" spans="2:5">
      <c r="B10" s="12"/>
    </row>
    <row r="11" spans="2:5" ht="21">
      <c r="B11" s="13" t="s">
        <v>2</v>
      </c>
    </row>
    <row r="12" spans="2:5">
      <c r="B12" s="14" t="str">
        <f>M!E53</f>
        <v>Cifras en UF</v>
      </c>
    </row>
    <row r="13" spans="2:5">
      <c r="B13" s="14" t="s">
        <v>7</v>
      </c>
    </row>
    <row r="14" spans="2:5">
      <c r="B14" s="12"/>
    </row>
    <row r="15" spans="2:5" s="16" customFormat="1">
      <c r="B15" s="15" t="s">
        <v>6</v>
      </c>
      <c r="C15" s="15" t="s">
        <v>4</v>
      </c>
      <c r="D15" s="15" t="s">
        <v>5</v>
      </c>
      <c r="E15" s="15" t="s">
        <v>3</v>
      </c>
    </row>
    <row r="16" spans="2:5" s="16" customFormat="1">
      <c r="B16" s="18">
        <f>M!D59</f>
        <v>2002</v>
      </c>
      <c r="C16" s="17">
        <f>'2.2'!C27</f>
        <v>37248376.086650141</v>
      </c>
      <c r="D16" s="17">
        <f>'3.2'!D55</f>
        <v>73279443.828639582</v>
      </c>
      <c r="E16" s="21">
        <f t="shared" ref="E16:E25" si="0">SUM(C16:D16)</f>
        <v>110527819.91528973</v>
      </c>
    </row>
    <row r="17" spans="2:6" s="16" customFormat="1">
      <c r="B17" s="18">
        <f>B16+1</f>
        <v>2003</v>
      </c>
      <c r="C17" s="17">
        <f>'2.2'!D27</f>
        <v>38376178.723404251</v>
      </c>
      <c r="D17" s="17">
        <f>'3.2'!E55</f>
        <v>81937228.486997619</v>
      </c>
      <c r="E17" s="21">
        <f t="shared" si="0"/>
        <v>120313407.21040186</v>
      </c>
    </row>
    <row r="18" spans="2:6" s="16" customFormat="1">
      <c r="B18" s="18">
        <f t="shared" ref="B18:B25" si="1">B17+1</f>
        <v>2004</v>
      </c>
      <c r="C18" s="17">
        <f>'2.2'!E27</f>
        <v>39693392.40806026</v>
      </c>
      <c r="D18" s="17">
        <f>'3.2'!F55</f>
        <v>90471900.17930305</v>
      </c>
      <c r="E18" s="21">
        <f t="shared" si="0"/>
        <v>130165292.5873633</v>
      </c>
    </row>
    <row r="19" spans="2:6" s="16" customFormat="1">
      <c r="B19" s="18">
        <f t="shared" si="1"/>
        <v>2005</v>
      </c>
      <c r="C19" s="17">
        <f>'2.2'!F27</f>
        <v>42362932.904436797</v>
      </c>
      <c r="D19" s="17">
        <f>'3.2'!G55</f>
        <v>86899581.414212406</v>
      </c>
      <c r="E19" s="21">
        <f t="shared" si="0"/>
        <v>129262514.3186492</v>
      </c>
    </row>
    <row r="20" spans="2:6" s="16" customFormat="1">
      <c r="B20" s="18">
        <f t="shared" si="1"/>
        <v>2006</v>
      </c>
      <c r="C20" s="17">
        <f>'2.2'!G27</f>
        <v>45224272.34819521</v>
      </c>
      <c r="D20" s="17">
        <f>'3.2'!H55</f>
        <v>91880322.88816002</v>
      </c>
      <c r="E20" s="21">
        <f t="shared" si="0"/>
        <v>137104595.23635525</v>
      </c>
    </row>
    <row r="21" spans="2:6" s="16" customFormat="1">
      <c r="B21" s="18">
        <f t="shared" si="1"/>
        <v>2007</v>
      </c>
      <c r="C21" s="17">
        <f>'2.2'!H27</f>
        <v>51948893.320273593</v>
      </c>
      <c r="D21" s="17">
        <f>'3.2'!I55</f>
        <v>103939529.0954437</v>
      </c>
      <c r="E21" s="21">
        <f t="shared" si="0"/>
        <v>155888422.4157173</v>
      </c>
    </row>
    <row r="22" spans="2:6" s="16" customFormat="1">
      <c r="B22" s="18">
        <f t="shared" si="1"/>
        <v>2008</v>
      </c>
      <c r="C22" s="17">
        <f>'2.2'!I27</f>
        <v>59293673.205587804</v>
      </c>
      <c r="D22" s="17">
        <f>'3.2'!J55</f>
        <v>110292351.54575859</v>
      </c>
      <c r="E22" s="21">
        <f t="shared" si="0"/>
        <v>169586024.75134641</v>
      </c>
    </row>
    <row r="23" spans="2:6" s="16" customFormat="1">
      <c r="B23" s="18">
        <f t="shared" si="1"/>
        <v>2009</v>
      </c>
      <c r="C23" s="17">
        <f>'2.2'!J27</f>
        <v>57943535.225336753</v>
      </c>
      <c r="D23" s="17">
        <f>'3.2'!K55</f>
        <v>108764868.6331584</v>
      </c>
      <c r="E23" s="21">
        <f t="shared" si="0"/>
        <v>166708403.85849515</v>
      </c>
    </row>
    <row r="24" spans="2:6" s="16" customFormat="1">
      <c r="B24" s="18">
        <f t="shared" si="1"/>
        <v>2010</v>
      </c>
      <c r="C24" s="17">
        <f>'2.2'!K27</f>
        <v>66794559.449652866</v>
      </c>
      <c r="D24" s="17">
        <f>'3.2'!L55</f>
        <v>130277590.46027716</v>
      </c>
      <c r="E24" s="21">
        <f t="shared" si="0"/>
        <v>197072149.90993002</v>
      </c>
    </row>
    <row r="25" spans="2:6">
      <c r="B25" s="18">
        <f t="shared" si="1"/>
        <v>2011</v>
      </c>
      <c r="C25" s="17">
        <f>'2.2'!L27</f>
        <v>78270197.626898304</v>
      </c>
      <c r="D25" s="17">
        <f>'3.2'!M55</f>
        <v>147236118.86231425</v>
      </c>
      <c r="E25" s="21">
        <f t="shared" si="0"/>
        <v>225506316.48921257</v>
      </c>
      <c r="F25" s="142"/>
    </row>
    <row r="27" spans="2:6" s="140" customFormat="1"/>
    <row r="28" spans="2:6" s="140" customFormat="1"/>
    <row r="29" spans="2:6" s="140" customFormat="1"/>
    <row r="30" spans="2:6" s="140" customFormat="1"/>
    <row r="31" spans="2:6" s="140" customFormat="1"/>
    <row r="32" spans="2:6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</sheetData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B3:O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10" width="14.28515625" style="10" customWidth="1"/>
    <col min="11" max="11" width="11.42578125" style="10" customWidth="1"/>
    <col min="12" max="14" width="17.140625" style="10" hidden="1" customWidth="1"/>
    <col min="15" max="15" width="10.7109375" style="10" hidden="1" customWidth="1"/>
    <col min="16" max="16384" width="11.42578125" style="10"/>
  </cols>
  <sheetData>
    <row r="3" spans="2:15">
      <c r="D3" s="11" t="s">
        <v>1</v>
      </c>
      <c r="E3" s="11"/>
      <c r="F3" s="11"/>
      <c r="G3" s="11"/>
      <c r="H3" s="11"/>
      <c r="I3" s="11"/>
    </row>
    <row r="8" spans="2:15">
      <c r="B8" s="12"/>
    </row>
    <row r="9" spans="2:15">
      <c r="B9" s="12"/>
    </row>
    <row r="10" spans="2:15">
      <c r="B10" s="12"/>
    </row>
    <row r="11" spans="2:15" ht="21">
      <c r="B11" s="13" t="s">
        <v>8</v>
      </c>
    </row>
    <row r="12" spans="2:15">
      <c r="B12" s="14" t="s">
        <v>700</v>
      </c>
    </row>
    <row r="13" spans="2:15">
      <c r="B13" s="12"/>
    </row>
    <row r="14" spans="2:15" s="16" customFormat="1">
      <c r="B14" s="201" t="s">
        <v>6</v>
      </c>
      <c r="C14" s="203" t="s">
        <v>4</v>
      </c>
      <c r="D14" s="204"/>
      <c r="E14" s="203" t="s">
        <v>5</v>
      </c>
      <c r="F14" s="204"/>
      <c r="G14" s="203" t="s">
        <v>3</v>
      </c>
      <c r="H14" s="204"/>
      <c r="I14" s="203" t="s">
        <v>10</v>
      </c>
      <c r="J14" s="204"/>
      <c r="L14" s="153"/>
      <c r="M14" s="154"/>
      <c r="N14" s="154"/>
      <c r="O14" s="154"/>
    </row>
    <row r="15" spans="2:15" s="16" customFormat="1" ht="25.5">
      <c r="B15" s="202"/>
      <c r="C15" s="23" t="s">
        <v>634</v>
      </c>
      <c r="D15" s="23" t="s">
        <v>9</v>
      </c>
      <c r="E15" s="23" t="s">
        <v>634</v>
      </c>
      <c r="F15" s="23" t="s">
        <v>9</v>
      </c>
      <c r="G15" s="23" t="s">
        <v>634</v>
      </c>
      <c r="H15" s="23" t="s">
        <v>9</v>
      </c>
      <c r="I15" s="23" t="s">
        <v>634</v>
      </c>
      <c r="J15" s="23" t="s">
        <v>9</v>
      </c>
      <c r="L15" s="26" t="s">
        <v>4</v>
      </c>
      <c r="M15" s="26" t="s">
        <v>5</v>
      </c>
      <c r="N15" s="26" t="s">
        <v>3</v>
      </c>
      <c r="O15" s="26" t="s">
        <v>635</v>
      </c>
    </row>
    <row r="16" spans="2:15" s="16" customFormat="1">
      <c r="B16" s="18">
        <f>'1.1'!B16</f>
        <v>2002</v>
      </c>
      <c r="C16" s="28"/>
      <c r="D16" s="30">
        <v>100</v>
      </c>
      <c r="E16" s="189"/>
      <c r="F16" s="30">
        <v>100</v>
      </c>
      <c r="G16" s="189"/>
      <c r="H16" s="30">
        <v>100</v>
      </c>
      <c r="I16" s="189"/>
      <c r="J16" s="30">
        <v>100</v>
      </c>
      <c r="L16" s="130">
        <f>SUM('2.1.1:2.1.10'!O21)/M!I59</f>
        <v>832004166.18600035</v>
      </c>
      <c r="M16" s="145">
        <f>SUM('3.1.1:3.1.6'!O21)/M!I59</f>
        <v>1636817734.5340011</v>
      </c>
      <c r="N16" s="151">
        <f>SUM(L16:M16)</f>
        <v>2468821900.7200012</v>
      </c>
      <c r="O16" s="155"/>
    </row>
    <row r="17" spans="2:15" s="16" customFormat="1">
      <c r="B17" s="18">
        <f>'1.1'!B17</f>
        <v>2003</v>
      </c>
      <c r="C17" s="28">
        <f>L17/L16-1</f>
        <v>3.1266447780964546E-2</v>
      </c>
      <c r="D17" s="30">
        <f>D16*(1+C17)</f>
        <v>103.12664477809645</v>
      </c>
      <c r="E17" s="189">
        <f>M17/M16-1</f>
        <v>0.11922037887129511</v>
      </c>
      <c r="F17" s="30">
        <f>F16*(1+E17)</f>
        <v>111.92203788712951</v>
      </c>
      <c r="G17" s="189">
        <f>N17/N16-1</f>
        <v>8.9579505595563935E-2</v>
      </c>
      <c r="H17" s="30">
        <f>H16*(1+G17)</f>
        <v>108.95795055955639</v>
      </c>
      <c r="I17" s="189">
        <f>O17</f>
        <v>3.9567406424757312E-2</v>
      </c>
      <c r="J17" s="30">
        <f>J16*(1+I17)</f>
        <v>103.95674064247574</v>
      </c>
      <c r="L17" s="130">
        <f>SUM('2.1.1:2.1.10'!P21)/M!I60</f>
        <v>858017981.00159979</v>
      </c>
      <c r="M17" s="145">
        <f>SUM('3.1.1:3.1.6'!P21)/M!I60</f>
        <v>1831959764.9883995</v>
      </c>
      <c r="N17" s="151">
        <f t="shared" ref="N17:N25" si="0">SUM(L17:M17)</f>
        <v>2689977745.9899993</v>
      </c>
      <c r="O17" s="156">
        <f>'1.4'!F17/'1.4'!F16-1</f>
        <v>3.9567406424757312E-2</v>
      </c>
    </row>
    <row r="18" spans="2:15" s="16" customFormat="1">
      <c r="B18" s="18">
        <f>'1.1'!B18</f>
        <v>2004</v>
      </c>
      <c r="C18" s="28">
        <f t="shared" ref="C18:C25" si="1">L18/L17-1</f>
        <v>3.2959764058543062E-2</v>
      </c>
      <c r="D18" s="30">
        <f t="shared" ref="D18:D25" si="2">D17*(1+C18)</f>
        <v>106.52567465813169</v>
      </c>
      <c r="E18" s="189">
        <f t="shared" ref="E18:E25" si="3">M18/M17-1</f>
        <v>0.10270503493912275</v>
      </c>
      <c r="F18" s="30">
        <f t="shared" ref="F18:F25" si="4">F17*(1+E18)</f>
        <v>123.41699469878496</v>
      </c>
      <c r="G18" s="189">
        <f t="shared" ref="G18:G25" si="5">N18/N17-1</f>
        <v>8.0458495318275203E-2</v>
      </c>
      <c r="H18" s="30">
        <f t="shared" ref="H18:H25" si="6">H17*(1+G18)</f>
        <v>117.72454331454132</v>
      </c>
      <c r="I18" s="189">
        <f t="shared" ref="I18:I25" si="7">O18</f>
        <v>7.0161322191550246E-2</v>
      </c>
      <c r="J18" s="30">
        <f t="shared" ref="J18:J25" si="8">J17*(1+I18)</f>
        <v>111.2504830166759</v>
      </c>
      <c r="L18" s="130">
        <f>SUM('2.1.1:2.1.10'!Q21)/M!I61</f>
        <v>886298051.21340001</v>
      </c>
      <c r="M18" s="145">
        <f>SUM('3.1.1:3.1.6'!Q21)/M!I61</f>
        <v>2020111256.6586003</v>
      </c>
      <c r="N18" s="151">
        <f t="shared" si="0"/>
        <v>2906409307.8720002</v>
      </c>
      <c r="O18" s="156">
        <f>'1.4'!F18/'1.4'!F17-1</f>
        <v>7.0161322191550246E-2</v>
      </c>
    </row>
    <row r="19" spans="2:15" s="16" customFormat="1">
      <c r="B19" s="18">
        <f>'1.1'!B19</f>
        <v>2005</v>
      </c>
      <c r="C19" s="28">
        <f t="shared" si="1"/>
        <v>6.9044134626970122E-2</v>
      </c>
      <c r="D19" s="30">
        <f t="shared" si="2"/>
        <v>113.88064768045656</v>
      </c>
      <c r="E19" s="189">
        <f t="shared" si="3"/>
        <v>-3.7874322469572563E-2</v>
      </c>
      <c r="F19" s="30">
        <f t="shared" si="4"/>
        <v>118.74265964333765</v>
      </c>
      <c r="G19" s="189">
        <f t="shared" si="5"/>
        <v>-5.2699608241746354E-3</v>
      </c>
      <c r="H19" s="30">
        <f t="shared" si="6"/>
        <v>117.10413958322984</v>
      </c>
      <c r="I19" s="189">
        <f t="shared" si="7"/>
        <v>6.1767137059559607E-2</v>
      </c>
      <c r="J19" s="30">
        <f t="shared" si="8"/>
        <v>118.12210684910913</v>
      </c>
      <c r="L19" s="130">
        <f>SUM('2.1.1:2.1.10'!R21)/M!I62</f>
        <v>947491733.18099928</v>
      </c>
      <c r="M19" s="145">
        <f>SUM('3.1.1:3.1.6'!R21)/M!I62</f>
        <v>1943600911.4994991</v>
      </c>
      <c r="N19" s="151">
        <f t="shared" si="0"/>
        <v>2891092644.6804981</v>
      </c>
      <c r="O19" s="156">
        <f>'1.4'!F19/'1.4'!F18-1</f>
        <v>6.1767137059559607E-2</v>
      </c>
    </row>
    <row r="20" spans="2:15" s="16" customFormat="1">
      <c r="B20" s="18">
        <f>'1.1'!B20</f>
        <v>2006</v>
      </c>
      <c r="C20" s="28">
        <f t="shared" si="1"/>
        <v>6.6437216188856452E-2</v>
      </c>
      <c r="D20" s="30">
        <f t="shared" si="2"/>
        <v>121.44656089013004</v>
      </c>
      <c r="E20" s="189">
        <f t="shared" si="3"/>
        <v>5.6220403778107775E-2</v>
      </c>
      <c r="F20" s="30">
        <f t="shared" si="4"/>
        <v>125.41841991417252</v>
      </c>
      <c r="G20" s="189">
        <f t="shared" si="5"/>
        <v>5.9568738296704948E-2</v>
      </c>
      <c r="H20" s="30">
        <f t="shared" si="6"/>
        <v>124.07988542752406</v>
      </c>
      <c r="I20" s="189">
        <f t="shared" si="7"/>
        <v>5.6943357205160305E-2</v>
      </c>
      <c r="J20" s="30">
        <f t="shared" si="8"/>
        <v>124.84837617324406</v>
      </c>
      <c r="L20" s="130">
        <f>SUM('2.1.1:2.1.10'!S21)/M!I63</f>
        <v>1010440446.2954997</v>
      </c>
      <c r="M20" s="145">
        <f>SUM('3.1.1:3.1.6'!S21)/M!I63</f>
        <v>2052870939.5274994</v>
      </c>
      <c r="N20" s="151">
        <f t="shared" si="0"/>
        <v>3063311385.822999</v>
      </c>
      <c r="O20" s="156">
        <f>'1.4'!F20/'1.4'!F19-1</f>
        <v>5.6943357205160305E-2</v>
      </c>
    </row>
    <row r="21" spans="2:15" s="16" customFormat="1">
      <c r="B21" s="18">
        <f>'1.1'!B21</f>
        <v>2007</v>
      </c>
      <c r="C21" s="28">
        <f t="shared" si="1"/>
        <v>0.14412850940352206</v>
      </c>
      <c r="D21" s="30">
        <f t="shared" si="2"/>
        <v>138.95047268340858</v>
      </c>
      <c r="E21" s="189">
        <f t="shared" si="3"/>
        <v>0.1267519734564464</v>
      </c>
      <c r="F21" s="30">
        <f t="shared" si="4"/>
        <v>141.31545214608317</v>
      </c>
      <c r="G21" s="189">
        <f t="shared" si="5"/>
        <v>0.13248366459913963</v>
      </c>
      <c r="H21" s="30">
        <f t="shared" si="6"/>
        <v>140.51844335200383</v>
      </c>
      <c r="I21" s="189">
        <f t="shared" si="7"/>
        <v>5.1608255623076582E-2</v>
      </c>
      <c r="J21" s="30">
        <f t="shared" si="8"/>
        <v>131.29158308491887</v>
      </c>
      <c r="L21" s="130">
        <f>SUM('2.1.1:2.1.10'!T21)/M!I64</f>
        <v>1156073721.6610997</v>
      </c>
      <c r="M21" s="145">
        <f>SUM('3.1.1:3.1.6'!T21)/M!I64</f>
        <v>2313076382.3639994</v>
      </c>
      <c r="N21" s="151">
        <f t="shared" si="0"/>
        <v>3469150104.0250988</v>
      </c>
      <c r="O21" s="156">
        <f>'1.4'!F21/'1.4'!F20-1</f>
        <v>5.1608255623076582E-2</v>
      </c>
    </row>
    <row r="22" spans="2:15" s="16" customFormat="1">
      <c r="B22" s="18">
        <f>'1.1'!B22</f>
        <v>2008</v>
      </c>
      <c r="C22" s="28">
        <f t="shared" si="1"/>
        <v>0.14604883741868568</v>
      </c>
      <c r="D22" s="30">
        <f t="shared" si="2"/>
        <v>159.24402767759724</v>
      </c>
      <c r="E22" s="189">
        <f t="shared" si="3"/>
        <v>6.5456494864408743E-2</v>
      </c>
      <c r="F22" s="30">
        <f t="shared" si="4"/>
        <v>150.56546631374488</v>
      </c>
      <c r="G22" s="189">
        <f t="shared" si="5"/>
        <v>9.2313415608774374E-2</v>
      </c>
      <c r="H22" s="30">
        <f t="shared" si="6"/>
        <v>153.49018081385537</v>
      </c>
      <c r="I22" s="189">
        <f t="shared" si="7"/>
        <v>3.2924553427662318E-2</v>
      </c>
      <c r="J22" s="30">
        <f t="shared" si="8"/>
        <v>135.61429982680065</v>
      </c>
      <c r="L22" s="130">
        <f>SUM('2.1.1:2.1.10'!U21)/M!I65</f>
        <v>1324916944.6799965</v>
      </c>
      <c r="M22" s="145">
        <f>SUM('3.1.1:3.1.6'!U21)/M!I65</f>
        <v>2464482254.7071939</v>
      </c>
      <c r="N22" s="151">
        <f t="shared" si="0"/>
        <v>3789399199.3871903</v>
      </c>
      <c r="O22" s="156">
        <f>'1.4'!F22/'1.4'!F21-1</f>
        <v>3.2924553427662318E-2</v>
      </c>
    </row>
    <row r="23" spans="2:15" s="16" customFormat="1">
      <c r="B23" s="18">
        <f>'1.1'!B23</f>
        <v>2009</v>
      </c>
      <c r="C23" s="28">
        <f t="shared" si="1"/>
        <v>-2.3914852797922936E-2</v>
      </c>
      <c r="D23" s="30">
        <f t="shared" si="2"/>
        <v>155.43573019673914</v>
      </c>
      <c r="E23" s="189">
        <f t="shared" si="3"/>
        <v>-1.500434602122358E-2</v>
      </c>
      <c r="F23" s="30">
        <f t="shared" si="4"/>
        <v>148.30632995832656</v>
      </c>
      <c r="G23" s="189">
        <f t="shared" si="5"/>
        <v>-1.8119795408568229E-2</v>
      </c>
      <c r="H23" s="30">
        <f t="shared" si="6"/>
        <v>150.70897014028418</v>
      </c>
      <c r="I23" s="189">
        <f t="shared" si="7"/>
        <v>-1.0364317719470884E-2</v>
      </c>
      <c r="J23" s="30">
        <f t="shared" si="8"/>
        <v>134.20875013609211</v>
      </c>
      <c r="L23" s="130">
        <f>SUM('2.1.1:2.1.10'!V21)/M!I66</f>
        <v>1293231750.9785006</v>
      </c>
      <c r="M23" s="145">
        <f>SUM('3.1.1:3.1.6'!V21)/M!I66</f>
        <v>2427504310.1944017</v>
      </c>
      <c r="N23" s="151">
        <f t="shared" si="0"/>
        <v>3720736061.1729021</v>
      </c>
      <c r="O23" s="156">
        <f>'1.4'!F23/'1.4'!F22-1</f>
        <v>-1.0364317719470884E-2</v>
      </c>
    </row>
    <row r="24" spans="2:15" s="16" customFormat="1">
      <c r="B24" s="18">
        <f>'1.1'!B24</f>
        <v>2010</v>
      </c>
      <c r="C24" s="28">
        <f t="shared" si="1"/>
        <v>0.15171576128257369</v>
      </c>
      <c r="D24" s="30">
        <f t="shared" si="2"/>
        <v>179.01778033405014</v>
      </c>
      <c r="E24" s="189">
        <f t="shared" si="3"/>
        <v>0.19671376643535443</v>
      </c>
      <c r="F24" s="30">
        <f t="shared" si="4"/>
        <v>177.48022671063342</v>
      </c>
      <c r="G24" s="189">
        <f t="shared" si="5"/>
        <v>0.18107362210973799</v>
      </c>
      <c r="H24" s="30">
        <f t="shared" si="6"/>
        <v>177.99838924801378</v>
      </c>
      <c r="I24" s="189">
        <f t="shared" si="7"/>
        <v>6.0952056501264229E-2</v>
      </c>
      <c r="J24" s="30">
        <f t="shared" si="8"/>
        <v>142.38904945735123</v>
      </c>
      <c r="L24" s="130">
        <f>SUM('2.1.1:2.1.10'!W21)/M!I67</f>
        <v>1489435390.5929995</v>
      </c>
      <c r="M24" s="145">
        <f>SUM('3.1.1:3.1.6'!W21)/M!I67</f>
        <v>2905027826.0907993</v>
      </c>
      <c r="N24" s="151">
        <f t="shared" si="0"/>
        <v>4394463216.6837988</v>
      </c>
      <c r="O24" s="156">
        <f>'1.4'!F24/'1.4'!F23-1</f>
        <v>6.0952056501264229E-2</v>
      </c>
    </row>
    <row r="25" spans="2:15">
      <c r="B25" s="18">
        <f>'1.1'!B25</f>
        <v>2011</v>
      </c>
      <c r="C25" s="28">
        <f t="shared" si="1"/>
        <v>0.17155678253708428</v>
      </c>
      <c r="D25" s="30">
        <f t="shared" si="2"/>
        <v>209.72949474509031</v>
      </c>
      <c r="E25" s="189">
        <f t="shared" si="3"/>
        <v>0.12993287758524996</v>
      </c>
      <c r="F25" s="30">
        <f t="shared" si="4"/>
        <v>200.54074328162855</v>
      </c>
      <c r="G25" s="189">
        <f t="shared" si="5"/>
        <v>0.14404065686863765</v>
      </c>
      <c r="H25" s="30">
        <f t="shared" si="6"/>
        <v>203.63739415685714</v>
      </c>
      <c r="I25" s="189">
        <f t="shared" si="7"/>
        <v>5.9882265615846642E-2</v>
      </c>
      <c r="J25" s="30">
        <f t="shared" si="8"/>
        <v>150.91562833774427</v>
      </c>
      <c r="L25" s="130">
        <f>SUM('2.1.1:2.1.10'!X21)/M!I68</f>
        <v>1744958134</v>
      </c>
      <c r="M25" s="145">
        <f>SUM('3.1.1:3.1.6'!X21)/M!I68</f>
        <v>3282486451</v>
      </c>
      <c r="N25" s="151">
        <f t="shared" si="0"/>
        <v>5027444585</v>
      </c>
      <c r="O25" s="156">
        <f>'1.4'!F25/'1.4'!F24-1</f>
        <v>5.9882265615846642E-2</v>
      </c>
    </row>
    <row r="27" spans="2:15">
      <c r="B27" s="14" t="str">
        <f>CONCATENATE("(1) Año Base ",B16," = 100")</f>
        <v>(1) Año Base 2002 = 100</v>
      </c>
    </row>
    <row r="28" spans="2:15">
      <c r="B28" s="14" t="s">
        <v>627</v>
      </c>
    </row>
    <row r="30" spans="2:15" s="140" customFormat="1">
      <c r="O30" s="152"/>
    </row>
    <row r="31" spans="2:15" s="140" customFormat="1">
      <c r="O31" s="152"/>
    </row>
    <row r="32" spans="2:15" s="140" customFormat="1">
      <c r="O32" s="152"/>
    </row>
    <row r="33" spans="15:15" s="140" customFormat="1">
      <c r="O33" s="152"/>
    </row>
    <row r="34" spans="15:15" s="140" customFormat="1">
      <c r="O34" s="152"/>
    </row>
    <row r="35" spans="15:15" s="140" customFormat="1">
      <c r="O35" s="152"/>
    </row>
    <row r="36" spans="15:15" s="140" customFormat="1">
      <c r="O36" s="152"/>
    </row>
    <row r="37" spans="15:15" s="140" customFormat="1"/>
    <row r="38" spans="15:15" s="140" customFormat="1"/>
    <row r="39" spans="15:15" s="140" customFormat="1"/>
    <row r="40" spans="15:15" s="140" customFormat="1"/>
    <row r="41" spans="15:15" s="140" customFormat="1"/>
    <row r="42" spans="15:15" s="140" customFormat="1"/>
    <row r="43" spans="15:15" s="140" customFormat="1"/>
    <row r="44" spans="15:15" s="140" customFormat="1"/>
    <row r="45" spans="15:15" s="140" customFormat="1"/>
    <row r="46" spans="15:15" s="140" customFormat="1"/>
    <row r="47" spans="15:15" s="140" customFormat="1"/>
    <row r="48" spans="15:15" s="140" customFormat="1"/>
    <row r="49" s="140" customFormat="1"/>
    <row r="50" s="140" customFormat="1"/>
    <row r="51" s="140" customFormat="1"/>
    <row r="52" s="140" customFormat="1"/>
    <row r="53" s="140" customFormat="1"/>
    <row r="54" s="140" customFormat="1"/>
    <row r="55" s="140" customFormat="1"/>
  </sheetData>
  <mergeCells count="5">
    <mergeCell ref="B14:B15"/>
    <mergeCell ref="I14:J14"/>
    <mergeCell ref="C14:D14"/>
    <mergeCell ref="E14:F14"/>
    <mergeCell ref="G14:H14"/>
  </mergeCells>
  <conditionalFormatting sqref="C16:J25">
    <cfRule type="cellIs" dxfId="170" priority="1" operator="lessThan">
      <formula>0</formula>
    </cfRule>
  </conditionalFormatting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80" orientation="landscape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>
    <pageSetUpPr fitToPage="1"/>
  </sheetPr>
  <dimension ref="B3:D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4" width="17.85546875" style="10" customWidth="1"/>
    <col min="5" max="5" width="11.42578125" style="10" customWidth="1"/>
    <col min="6" max="16384" width="11.42578125" style="10"/>
  </cols>
  <sheetData>
    <row r="3" spans="2:4">
      <c r="D3" s="11" t="s">
        <v>1</v>
      </c>
    </row>
    <row r="8" spans="2:4">
      <c r="B8" s="12"/>
    </row>
    <row r="9" spans="2:4">
      <c r="B9" s="12"/>
    </row>
    <row r="10" spans="2:4">
      <c r="B10" s="12"/>
    </row>
    <row r="11" spans="2:4" ht="21">
      <c r="B11" s="13" t="s">
        <v>14</v>
      </c>
    </row>
    <row r="12" spans="2:4">
      <c r="B12" s="14" t="s">
        <v>7</v>
      </c>
    </row>
    <row r="13" spans="2:4">
      <c r="B13" s="12"/>
    </row>
    <row r="14" spans="2:4" s="16" customFormat="1">
      <c r="B14" s="31" t="s">
        <v>6</v>
      </c>
      <c r="C14" s="25" t="s">
        <v>4</v>
      </c>
      <c r="D14" s="24" t="s">
        <v>5</v>
      </c>
    </row>
    <row r="15" spans="2:4" s="16" customFormat="1">
      <c r="B15" s="18">
        <f>'1.1'!B16</f>
        <v>2002</v>
      </c>
      <c r="C15" s="28">
        <f>'1.1'!C16/SUM('1.1'!C16:D16)</f>
        <v>0.33700453076155745</v>
      </c>
      <c r="D15" s="28">
        <f>1-C15</f>
        <v>0.66299546923844255</v>
      </c>
    </row>
    <row r="16" spans="2:4" s="16" customFormat="1">
      <c r="B16" s="18">
        <f>'1.1'!B17</f>
        <v>2003</v>
      </c>
      <c r="C16" s="28">
        <f>'1.1'!C17/SUM('1.1'!C17:D17)</f>
        <v>0.31896843097704564</v>
      </c>
      <c r="D16" s="28">
        <f t="shared" ref="D16:D24" si="0">1-C16</f>
        <v>0.68103156902295436</v>
      </c>
    </row>
    <row r="17" spans="2:4" s="16" customFormat="1">
      <c r="B17" s="18">
        <f>'1.1'!B18</f>
        <v>2004</v>
      </c>
      <c r="C17" s="28">
        <f>'1.1'!C18/SUM('1.1'!C18:D18)</f>
        <v>0.30494605450542178</v>
      </c>
      <c r="D17" s="28">
        <f t="shared" si="0"/>
        <v>0.69505394549457822</v>
      </c>
    </row>
    <row r="18" spans="2:4" s="16" customFormat="1">
      <c r="B18" s="18">
        <f>'1.1'!B19</f>
        <v>2005</v>
      </c>
      <c r="C18" s="28">
        <f>'1.1'!C19/SUM('1.1'!C19:D19)</f>
        <v>0.32772790416258313</v>
      </c>
      <c r="D18" s="28">
        <f t="shared" si="0"/>
        <v>0.67227209583741687</v>
      </c>
    </row>
    <row r="19" spans="2:4" s="16" customFormat="1">
      <c r="B19" s="18">
        <f>'1.1'!B20</f>
        <v>2006</v>
      </c>
      <c r="C19" s="28">
        <f>'1.1'!C20/SUM('1.1'!C20:D20)</f>
        <v>0.32985234572359062</v>
      </c>
      <c r="D19" s="28">
        <f t="shared" si="0"/>
        <v>0.67014765427640932</v>
      </c>
    </row>
    <row r="20" spans="2:4" s="16" customFormat="1">
      <c r="B20" s="18">
        <f>'1.1'!B21</f>
        <v>2007</v>
      </c>
      <c r="C20" s="28">
        <f>'1.1'!C21/SUM('1.1'!C21:D21)</f>
        <v>0.33324407621329483</v>
      </c>
      <c r="D20" s="28">
        <f t="shared" si="0"/>
        <v>0.66675592378670512</v>
      </c>
    </row>
    <row r="21" spans="2:4" s="16" customFormat="1">
      <c r="B21" s="18">
        <f>'1.1'!B22</f>
        <v>2008</v>
      </c>
      <c r="C21" s="28">
        <f>'1.1'!C22/SUM('1.1'!C22:D22)</f>
        <v>0.34963773278208793</v>
      </c>
      <c r="D21" s="28">
        <f t="shared" si="0"/>
        <v>0.65036226721791213</v>
      </c>
    </row>
    <row r="22" spans="2:4" s="16" customFormat="1">
      <c r="B22" s="18">
        <f>'1.1'!B23</f>
        <v>2009</v>
      </c>
      <c r="C22" s="28">
        <f>'1.1'!C23/SUM('1.1'!C23:D23)</f>
        <v>0.34757417073298946</v>
      </c>
      <c r="D22" s="28">
        <f t="shared" si="0"/>
        <v>0.65242582926701054</v>
      </c>
    </row>
    <row r="23" spans="2:4" s="16" customFormat="1">
      <c r="B23" s="18">
        <f>'1.1'!B24</f>
        <v>2010</v>
      </c>
      <c r="C23" s="28">
        <f>'1.1'!C24/SUM('1.1'!C24:D24)</f>
        <v>0.33893454493788538</v>
      </c>
      <c r="D23" s="28">
        <f t="shared" si="0"/>
        <v>0.66106545506211467</v>
      </c>
    </row>
    <row r="24" spans="2:4">
      <c r="B24" s="18">
        <f>'1.1'!B25</f>
        <v>2011</v>
      </c>
      <c r="C24" s="28">
        <f>'1.1'!C25/SUM('1.1'!C25:D25)</f>
        <v>0.34708649782163631</v>
      </c>
      <c r="D24" s="28">
        <f t="shared" si="0"/>
        <v>0.65291350217836364</v>
      </c>
    </row>
    <row r="26" spans="2:4" s="140" customFormat="1"/>
    <row r="27" spans="2:4" s="140" customFormat="1"/>
    <row r="28" spans="2:4" s="140" customFormat="1"/>
    <row r="29" spans="2:4" s="140" customFormat="1"/>
    <row r="30" spans="2:4" s="140" customFormat="1"/>
    <row r="31" spans="2:4" s="140" customFormat="1"/>
    <row r="32" spans="2:4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</sheetData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81" fitToWidth="3" orientation="landscape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7">
    <pageSetUpPr fitToPage="1"/>
  </sheetPr>
  <dimension ref="B3:H5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4" width="17.85546875" style="10" customWidth="1"/>
    <col min="5" max="5" width="11.42578125" style="10"/>
    <col min="6" max="6" width="17.85546875" style="10" hidden="1" customWidth="1"/>
    <col min="7" max="8" width="0" style="10" hidden="1" customWidth="1"/>
    <col min="9" max="16384" width="11.42578125" style="10"/>
  </cols>
  <sheetData>
    <row r="3" spans="2:8">
      <c r="D3" s="11" t="s">
        <v>1</v>
      </c>
    </row>
    <row r="8" spans="2:8">
      <c r="B8" s="12"/>
    </row>
    <row r="9" spans="2:8">
      <c r="B9" s="12"/>
    </row>
    <row r="10" spans="2:8">
      <c r="B10" s="12"/>
    </row>
    <row r="11" spans="2:8" ht="21">
      <c r="B11" s="13" t="s">
        <v>25</v>
      </c>
    </row>
    <row r="12" spans="2:8">
      <c r="B12" s="14" t="str">
        <f>M!E53</f>
        <v>Cifras en UF</v>
      </c>
    </row>
    <row r="13" spans="2:8">
      <c r="B13" s="14" t="s">
        <v>700</v>
      </c>
      <c r="G13" s="42"/>
    </row>
    <row r="14" spans="2:8">
      <c r="B14" s="35"/>
      <c r="C14" s="36"/>
      <c r="F14" s="157" t="s">
        <v>636</v>
      </c>
      <c r="G14" s="42"/>
    </row>
    <row r="15" spans="2:8" s="16" customFormat="1">
      <c r="B15" s="31" t="s">
        <v>6</v>
      </c>
      <c r="C15" s="25" t="s">
        <v>0</v>
      </c>
      <c r="D15" s="32" t="s">
        <v>15</v>
      </c>
      <c r="F15" s="27" t="s">
        <v>10</v>
      </c>
      <c r="G15" s="27" t="s">
        <v>15</v>
      </c>
    </row>
    <row r="16" spans="2:8" s="16" customFormat="1">
      <c r="B16" s="18">
        <f>'1.1'!B16</f>
        <v>2002</v>
      </c>
      <c r="C16" s="33">
        <f>'1.1'!E16</f>
        <v>110527819.91528973</v>
      </c>
      <c r="D16" s="190">
        <v>3.0988583617506799E-2</v>
      </c>
      <c r="F16" s="17">
        <v>79668755797.062531</v>
      </c>
      <c r="G16" s="58">
        <f>C16/F16</f>
        <v>1.3873421118416036E-3</v>
      </c>
      <c r="H16" s="128" t="s">
        <v>18</v>
      </c>
    </row>
    <row r="17" spans="2:8" s="16" customFormat="1">
      <c r="B17" s="18">
        <f>'1.1'!B17</f>
        <v>2003</v>
      </c>
      <c r="C17" s="33">
        <f>'1.1'!E17</f>
        <v>120313407.21040186</v>
      </c>
      <c r="D17" s="190">
        <v>3.2479399996957953E-2</v>
      </c>
      <c r="F17" s="17">
        <v>82821041837.039642</v>
      </c>
      <c r="G17" s="58">
        <f t="shared" ref="G17:G24" si="0">C17/F17</f>
        <v>1.452691303342126E-3</v>
      </c>
      <c r="H17" s="128" t="s">
        <v>637</v>
      </c>
    </row>
    <row r="18" spans="2:8" s="16" customFormat="1">
      <c r="B18" s="18">
        <f>'1.1'!B18</f>
        <v>2004</v>
      </c>
      <c r="C18" s="33">
        <f>'1.1'!E18</f>
        <v>130165292.5873633</v>
      </c>
      <c r="D18" s="190">
        <v>3.2791919238576515E-2</v>
      </c>
      <c r="F18" s="17">
        <v>88631875637.608047</v>
      </c>
      <c r="G18" s="58">
        <f t="shared" si="0"/>
        <v>1.4686058672567673E-3</v>
      </c>
    </row>
    <row r="19" spans="2:8" s="16" customFormat="1">
      <c r="B19" s="18">
        <f>'1.1'!B19</f>
        <v>2005</v>
      </c>
      <c r="C19" s="33">
        <f>'1.1'!E19</f>
        <v>129262514.3186492</v>
      </c>
      <c r="D19" s="190">
        <v>3.0721526378349337E-2</v>
      </c>
      <c r="F19" s="17">
        <v>94106412847.962021</v>
      </c>
      <c r="G19" s="58">
        <f t="shared" si="0"/>
        <v>1.3735781697203277E-3</v>
      </c>
    </row>
    <row r="20" spans="2:8" s="16" customFormat="1">
      <c r="B20" s="18">
        <f>'1.1'!B20</f>
        <v>2006</v>
      </c>
      <c r="C20" s="33">
        <f>'1.1'!E20</f>
        <v>137104595.23635525</v>
      </c>
      <c r="D20" s="190">
        <v>3.0797836725452873E-2</v>
      </c>
      <c r="F20" s="17">
        <v>99465147930.059814</v>
      </c>
      <c r="G20" s="58">
        <f t="shared" si="0"/>
        <v>1.3784184519864393E-3</v>
      </c>
    </row>
    <row r="21" spans="2:8" s="16" customFormat="1">
      <c r="B21" s="18">
        <f>'1.1'!B21</f>
        <v>2007</v>
      </c>
      <c r="C21" s="33">
        <f>'1.1'!E21</f>
        <v>155888422.4157173</v>
      </c>
      <c r="D21" s="190">
        <v>3.3166387587839574E-2</v>
      </c>
      <c r="F21" s="17">
        <v>104598370710.02147</v>
      </c>
      <c r="G21" s="58">
        <f t="shared" si="0"/>
        <v>1.4903523004950762E-3</v>
      </c>
    </row>
    <row r="22" spans="2:8" s="16" customFormat="1">
      <c r="B22" s="18">
        <f>'1.1'!B22</f>
        <v>2008</v>
      </c>
      <c r="C22" s="33">
        <f>'1.1'!E22</f>
        <v>169586024.75134641</v>
      </c>
      <c r="D22" s="190">
        <v>3.507331681608112E-2</v>
      </c>
      <c r="F22" s="17">
        <v>108042225354.91</v>
      </c>
      <c r="G22" s="58">
        <f t="shared" si="0"/>
        <v>1.569627284094436E-3</v>
      </c>
    </row>
    <row r="23" spans="2:8" s="16" customFormat="1">
      <c r="B23" s="18">
        <f>'1.1'!B23</f>
        <v>2009</v>
      </c>
      <c r="C23" s="33">
        <f>'1.1'!E23</f>
        <v>166708403.85849515</v>
      </c>
      <c r="D23" s="190">
        <v>3.4798457763482143E-2</v>
      </c>
      <c r="F23" s="17">
        <v>106922441404.21304</v>
      </c>
      <c r="G23" s="58">
        <f t="shared" si="0"/>
        <v>1.5591526125770484E-3</v>
      </c>
    </row>
    <row r="24" spans="2:8" s="16" customFormat="1">
      <c r="B24" s="18">
        <f>'1.1'!B24</f>
        <v>2010</v>
      </c>
      <c r="C24" s="33">
        <f>'1.1'!E24</f>
        <v>197072149.90993002</v>
      </c>
      <c r="D24" s="190">
        <v>3.8738357970749281E-2</v>
      </c>
      <c r="F24" s="17">
        <v>113439584093.93576</v>
      </c>
      <c r="G24" s="58">
        <f t="shared" si="0"/>
        <v>1.7372432337793195E-3</v>
      </c>
    </row>
    <row r="25" spans="2:8">
      <c r="B25" s="18">
        <f>'1.1'!B25</f>
        <v>2011</v>
      </c>
      <c r="C25" s="33">
        <f>'1.1'!E25</f>
        <v>225506316.48921257</v>
      </c>
      <c r="D25" s="190">
        <v>4.1814320266145046E-2</v>
      </c>
      <c r="F25" s="17">
        <v>120232603400</v>
      </c>
      <c r="G25" s="58">
        <f>C25/F25</f>
        <v>1.8755837444439183E-3</v>
      </c>
    </row>
    <row r="27" spans="2:8">
      <c r="F27" s="22" t="s">
        <v>16</v>
      </c>
      <c r="G27" s="205"/>
      <c r="H27" s="206"/>
    </row>
    <row r="28" spans="2:8" s="140" customFormat="1"/>
    <row r="29" spans="2:8" s="140" customFormat="1"/>
    <row r="30" spans="2:8" s="140" customFormat="1"/>
    <row r="31" spans="2:8" s="140" customFormat="1"/>
    <row r="32" spans="2:8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  <row r="53" s="140" customFormat="1"/>
  </sheetData>
  <mergeCells count="1">
    <mergeCell ref="G27:H27"/>
  </mergeCells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8">
    <pageSetUpPr fitToPage="1"/>
  </sheetPr>
  <dimension ref="B3:G5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5" width="17.85546875" style="10" customWidth="1"/>
    <col min="6" max="6" width="11.42578125" style="10" customWidth="1"/>
    <col min="7" max="7" width="17.85546875" style="10" hidden="1" customWidth="1"/>
    <col min="8" max="16384" width="11.42578125" style="10"/>
  </cols>
  <sheetData>
    <row r="3" spans="2:7">
      <c r="D3" s="11" t="s">
        <v>1</v>
      </c>
      <c r="E3" s="11"/>
    </row>
    <row r="8" spans="2:7">
      <c r="B8" s="12"/>
    </row>
    <row r="9" spans="2:7">
      <c r="B9" s="12"/>
    </row>
    <row r="10" spans="2:7">
      <c r="B10" s="12"/>
    </row>
    <row r="11" spans="2:7" ht="21">
      <c r="B11" s="13" t="s">
        <v>20</v>
      </c>
    </row>
    <row r="12" spans="2:7">
      <c r="B12" s="14" t="str">
        <f>M!E53</f>
        <v>Cifras en UF</v>
      </c>
    </row>
    <row r="13" spans="2:7">
      <c r="B13" s="14" t="s">
        <v>701</v>
      </c>
      <c r="G13" s="37"/>
    </row>
    <row r="14" spans="2:7">
      <c r="B14" s="12"/>
      <c r="G14" s="39"/>
    </row>
    <row r="15" spans="2:7" s="16" customFormat="1">
      <c r="B15" s="158" t="s">
        <v>6</v>
      </c>
      <c r="C15" s="25" t="s">
        <v>4</v>
      </c>
      <c r="D15" s="25" t="s">
        <v>5</v>
      </c>
      <c r="E15" s="25" t="s">
        <v>3</v>
      </c>
      <c r="G15" s="38" t="s">
        <v>23</v>
      </c>
    </row>
    <row r="16" spans="2:7" s="16" customFormat="1">
      <c r="B16" s="18">
        <f>'1.1'!B16</f>
        <v>2002</v>
      </c>
      <c r="C16" s="40">
        <f>'1.1'!C16/'1.5'!G16</f>
        <v>2.3656396899784617</v>
      </c>
      <c r="D16" s="40">
        <f>'1.1'!D16/'1.5'!G16</f>
        <v>4.6539682797797699</v>
      </c>
      <c r="E16" s="40">
        <f>SUM(C16:D16)</f>
        <v>7.0196079697582316</v>
      </c>
      <c r="G16" s="34">
        <v>15745583</v>
      </c>
    </row>
    <row r="17" spans="2:7" s="16" customFormat="1">
      <c r="B17" s="18">
        <f>'1.1'!B17</f>
        <v>2003</v>
      </c>
      <c r="C17" s="40">
        <f>'1.1'!C17/'1.5'!G17</f>
        <v>2.4106428811774716</v>
      </c>
      <c r="D17" s="40">
        <f>'1.1'!D17/'1.5'!G17</f>
        <v>5.146979275326637</v>
      </c>
      <c r="E17" s="40">
        <f t="shared" ref="E17:E25" si="0">SUM(C17:D17)</f>
        <v>7.5576221565041086</v>
      </c>
      <c r="G17" s="34">
        <v>15919479</v>
      </c>
    </row>
    <row r="18" spans="2:7" s="16" customFormat="1">
      <c r="B18" s="18">
        <f>'1.1'!B18</f>
        <v>2004</v>
      </c>
      <c r="C18" s="40">
        <f>'1.1'!C18/'1.5'!G18</f>
        <v>2.4664425584274636</v>
      </c>
      <c r="D18" s="40">
        <f>'1.1'!D18/'1.5'!G18</f>
        <v>5.6216849053879834</v>
      </c>
      <c r="E18" s="40">
        <f t="shared" si="0"/>
        <v>8.0881274638154466</v>
      </c>
      <c r="G18" s="34">
        <v>16093378</v>
      </c>
    </row>
    <row r="19" spans="2:7" s="16" customFormat="1">
      <c r="B19" s="18">
        <f>'1.1'!B19</f>
        <v>2005</v>
      </c>
      <c r="C19" s="40">
        <f>'1.1'!C19/'1.5'!G19</f>
        <v>2.6041807919208608</v>
      </c>
      <c r="D19" s="40">
        <f>'1.1'!D19/'1.5'!G19</f>
        <v>5.3419866196552617</v>
      </c>
      <c r="E19" s="40">
        <f t="shared" si="0"/>
        <v>7.9461674115761225</v>
      </c>
      <c r="G19" s="34">
        <v>16267278</v>
      </c>
    </row>
    <row r="20" spans="2:7" s="16" customFormat="1">
      <c r="B20" s="18">
        <f>'1.1'!B20</f>
        <v>2006</v>
      </c>
      <c r="C20" s="40">
        <f>'1.1'!C20/'1.5'!G20</f>
        <v>2.7520945372734351</v>
      </c>
      <c r="D20" s="40">
        <f>'1.1'!D20/'1.5'!G20</f>
        <v>5.5913190323230424</v>
      </c>
      <c r="E20" s="40">
        <f t="shared" si="0"/>
        <v>8.3434135695964784</v>
      </c>
      <c r="G20" s="34">
        <v>16432674</v>
      </c>
    </row>
    <row r="21" spans="2:7" s="16" customFormat="1">
      <c r="B21" s="18">
        <f>'1.1'!B21</f>
        <v>2007</v>
      </c>
      <c r="C21" s="40">
        <f>'1.1'!C21/'1.5'!G21</f>
        <v>3.12981453873947</v>
      </c>
      <c r="D21" s="40">
        <f>'1.1'!D21/'1.5'!G21</f>
        <v>6.2621439749843084</v>
      </c>
      <c r="E21" s="40">
        <f t="shared" si="0"/>
        <v>9.3919585137237789</v>
      </c>
      <c r="G21" s="34">
        <v>16598074</v>
      </c>
    </row>
    <row r="22" spans="2:7" s="16" customFormat="1">
      <c r="B22" s="18">
        <f>'1.1'!B22</f>
        <v>2008</v>
      </c>
      <c r="C22" s="40">
        <f>'1.1'!C22/'1.5'!G22</f>
        <v>3.5370763455053043</v>
      </c>
      <c r="D22" s="40">
        <f>'1.1'!D22/'1.5'!G22</f>
        <v>6.5793270454004205</v>
      </c>
      <c r="E22" s="40">
        <f t="shared" si="0"/>
        <v>10.116403390905724</v>
      </c>
      <c r="G22" s="34">
        <v>16763470</v>
      </c>
    </row>
    <row r="23" spans="2:7" s="16" customFormat="1">
      <c r="B23" s="18">
        <f>'1.1'!B23</f>
        <v>2009</v>
      </c>
      <c r="C23" s="40">
        <f>'1.1'!C23/'1.5'!G23</f>
        <v>3.4227638913314995</v>
      </c>
      <c r="D23" s="40">
        <f>'1.1'!D23/'1.5'!G23</f>
        <v>6.4248144949258226</v>
      </c>
      <c r="E23" s="40">
        <f t="shared" si="0"/>
        <v>9.8475783862573216</v>
      </c>
      <c r="G23" s="34">
        <v>16928873</v>
      </c>
    </row>
    <row r="24" spans="2:7" s="16" customFormat="1">
      <c r="B24" s="18">
        <f>'1.1'!B24</f>
        <v>2010</v>
      </c>
      <c r="C24" s="40">
        <f>'1.1'!C24/'1.5'!G24</f>
        <v>3.9074227745635812</v>
      </c>
      <c r="D24" s="40">
        <f>'1.1'!D24/'1.5'!G24</f>
        <v>7.621124058216985</v>
      </c>
      <c r="E24" s="40">
        <f t="shared" si="0"/>
        <v>11.528546832780567</v>
      </c>
      <c r="G24" s="34">
        <v>17094275</v>
      </c>
    </row>
    <row r="25" spans="2:7">
      <c r="B25" s="18">
        <f>'1.1'!B25</f>
        <v>2011</v>
      </c>
      <c r="C25" s="40">
        <f>'1.1'!C25/'1.5'!G25</f>
        <v>4.5378105062714793</v>
      </c>
      <c r="D25" s="40">
        <f>'1.1'!D25/'1.5'!G25</f>
        <v>8.5361942007724902</v>
      </c>
      <c r="E25" s="40">
        <f t="shared" si="0"/>
        <v>13.074004707043969</v>
      </c>
      <c r="G25" s="34">
        <v>17248450</v>
      </c>
    </row>
    <row r="27" spans="2:7" s="140" customFormat="1"/>
    <row r="28" spans="2:7" s="140" customFormat="1"/>
    <row r="29" spans="2:7" s="140" customFormat="1"/>
    <row r="30" spans="2:7" s="140" customFormat="1"/>
    <row r="31" spans="2:7" s="140" customFormat="1"/>
    <row r="32" spans="2:7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  <row r="53" s="140" customFormat="1"/>
  </sheetData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>
    <pageSetUpPr fitToPage="1"/>
  </sheetPr>
  <dimension ref="B3:H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5" width="17.85546875" style="10" customWidth="1"/>
    <col min="6" max="6" width="11.42578125" style="10" customWidth="1"/>
    <col min="7" max="8" width="17.85546875" style="10" hidden="1" customWidth="1"/>
    <col min="9" max="16384" width="11.42578125" style="10"/>
  </cols>
  <sheetData>
    <row r="3" spans="2:8">
      <c r="D3" s="11" t="s">
        <v>1</v>
      </c>
      <c r="E3" s="11"/>
    </row>
    <row r="8" spans="2:8">
      <c r="B8" s="12"/>
    </row>
    <row r="9" spans="2:8">
      <c r="B9" s="12"/>
    </row>
    <row r="10" spans="2:8">
      <c r="B10" s="12"/>
    </row>
    <row r="11" spans="2:8" ht="21">
      <c r="B11" s="13" t="s">
        <v>22</v>
      </c>
    </row>
    <row r="12" spans="2:8">
      <c r="B12" s="14" t="s">
        <v>702</v>
      </c>
    </row>
    <row r="13" spans="2:8">
      <c r="B13" s="12"/>
    </row>
    <row r="14" spans="2:8" s="16" customFormat="1">
      <c r="B14" s="31" t="s">
        <v>6</v>
      </c>
      <c r="C14" s="25" t="str">
        <f>G14</f>
        <v>Seguros Generales</v>
      </c>
      <c r="D14" s="44" t="str">
        <f>H14</f>
        <v>Seguros de Vida</v>
      </c>
      <c r="E14" s="25" t="s">
        <v>3</v>
      </c>
      <c r="G14" s="38" t="s">
        <v>4</v>
      </c>
      <c r="H14" s="38" t="s">
        <v>5</v>
      </c>
    </row>
    <row r="15" spans="2:8" s="16" customFormat="1">
      <c r="B15" s="18">
        <f>'1.1'!B16</f>
        <v>2002</v>
      </c>
      <c r="C15" s="33">
        <f>G15</f>
        <v>23</v>
      </c>
      <c r="D15" s="33">
        <f>H15</f>
        <v>32</v>
      </c>
      <c r="E15" s="33">
        <f>SUM(C15:D15)</f>
        <v>55</v>
      </c>
      <c r="G15" s="33">
        <v>23</v>
      </c>
      <c r="H15" s="33">
        <v>32</v>
      </c>
    </row>
    <row r="16" spans="2:8" s="16" customFormat="1">
      <c r="B16" s="18">
        <f>'1.1'!B17</f>
        <v>2003</v>
      </c>
      <c r="C16" s="33">
        <f t="shared" ref="C16:C24" si="0">G16</f>
        <v>23</v>
      </c>
      <c r="D16" s="33">
        <f t="shared" ref="D16:D24" si="1">H16</f>
        <v>30</v>
      </c>
      <c r="E16" s="33">
        <f t="shared" ref="E16:E24" si="2">SUM(C16:D16)</f>
        <v>53</v>
      </c>
      <c r="G16" s="33">
        <v>23</v>
      </c>
      <c r="H16" s="33">
        <v>30</v>
      </c>
    </row>
    <row r="17" spans="2:8" s="16" customFormat="1">
      <c r="B17" s="18">
        <f>'1.1'!B18</f>
        <v>2004</v>
      </c>
      <c r="C17" s="33">
        <f t="shared" si="0"/>
        <v>22</v>
      </c>
      <c r="D17" s="33">
        <f t="shared" si="1"/>
        <v>30</v>
      </c>
      <c r="E17" s="33">
        <f t="shared" si="2"/>
        <v>52</v>
      </c>
      <c r="G17" s="33">
        <v>22</v>
      </c>
      <c r="H17" s="33">
        <v>30</v>
      </c>
    </row>
    <row r="18" spans="2:8" s="16" customFormat="1">
      <c r="B18" s="18">
        <f>'1.1'!B19</f>
        <v>2005</v>
      </c>
      <c r="C18" s="33">
        <f t="shared" si="0"/>
        <v>22</v>
      </c>
      <c r="D18" s="33">
        <f t="shared" si="1"/>
        <v>29</v>
      </c>
      <c r="E18" s="33">
        <f t="shared" si="2"/>
        <v>51</v>
      </c>
      <c r="G18" s="33">
        <v>22</v>
      </c>
      <c r="H18" s="33">
        <v>29</v>
      </c>
    </row>
    <row r="19" spans="2:8" s="16" customFormat="1">
      <c r="B19" s="18">
        <f>'1.1'!B20</f>
        <v>2006</v>
      </c>
      <c r="C19" s="33">
        <f t="shared" si="0"/>
        <v>21</v>
      </c>
      <c r="D19" s="33">
        <f t="shared" si="1"/>
        <v>30</v>
      </c>
      <c r="E19" s="33">
        <f t="shared" si="2"/>
        <v>51</v>
      </c>
      <c r="G19" s="33">
        <v>21</v>
      </c>
      <c r="H19" s="33">
        <v>30</v>
      </c>
    </row>
    <row r="20" spans="2:8" s="16" customFormat="1">
      <c r="B20" s="18">
        <f>'1.1'!B21</f>
        <v>2007</v>
      </c>
      <c r="C20" s="33">
        <f t="shared" si="0"/>
        <v>21</v>
      </c>
      <c r="D20" s="33">
        <f t="shared" si="1"/>
        <v>28</v>
      </c>
      <c r="E20" s="33">
        <f t="shared" si="2"/>
        <v>49</v>
      </c>
      <c r="G20" s="33">
        <v>21</v>
      </c>
      <c r="H20" s="33">
        <v>28</v>
      </c>
    </row>
    <row r="21" spans="2:8" s="16" customFormat="1">
      <c r="B21" s="18">
        <f>'1.1'!B22</f>
        <v>2008</v>
      </c>
      <c r="C21" s="33">
        <f t="shared" si="0"/>
        <v>23</v>
      </c>
      <c r="D21" s="33">
        <f t="shared" si="1"/>
        <v>29</v>
      </c>
      <c r="E21" s="33">
        <f t="shared" si="2"/>
        <v>52</v>
      </c>
      <c r="G21" s="33">
        <v>23</v>
      </c>
      <c r="H21" s="33">
        <v>29</v>
      </c>
    </row>
    <row r="22" spans="2:8" s="16" customFormat="1">
      <c r="B22" s="18">
        <f>'1.1'!B23</f>
        <v>2009</v>
      </c>
      <c r="C22" s="33">
        <v>23</v>
      </c>
      <c r="D22" s="33">
        <v>29</v>
      </c>
      <c r="E22" s="33">
        <f t="shared" si="2"/>
        <v>52</v>
      </c>
      <c r="G22" s="33">
        <v>25</v>
      </c>
      <c r="H22" s="33">
        <v>30</v>
      </c>
    </row>
    <row r="23" spans="2:8" s="16" customFormat="1">
      <c r="B23" s="18">
        <f>'1.1'!B24</f>
        <v>2010</v>
      </c>
      <c r="C23" s="33">
        <f t="shared" si="0"/>
        <v>26</v>
      </c>
      <c r="D23" s="33">
        <f t="shared" si="1"/>
        <v>31</v>
      </c>
      <c r="E23" s="33">
        <f t="shared" si="2"/>
        <v>57</v>
      </c>
      <c r="G23" s="33">
        <v>26</v>
      </c>
      <c r="H23" s="33">
        <v>31</v>
      </c>
    </row>
    <row r="24" spans="2:8">
      <c r="B24" s="18">
        <f>'1.1'!B25</f>
        <v>2011</v>
      </c>
      <c r="C24" s="33">
        <f t="shared" si="0"/>
        <v>27</v>
      </c>
      <c r="D24" s="33">
        <f t="shared" si="1"/>
        <v>30</v>
      </c>
      <c r="E24" s="33">
        <f t="shared" si="2"/>
        <v>57</v>
      </c>
      <c r="G24" s="33">
        <v>27</v>
      </c>
      <c r="H24" s="33">
        <v>30</v>
      </c>
    </row>
    <row r="26" spans="2:8" s="140" customFormat="1"/>
    <row r="27" spans="2:8" s="140" customFormat="1"/>
    <row r="28" spans="2:8" s="140" customFormat="1"/>
    <row r="29" spans="2:8" s="140" customFormat="1"/>
    <row r="30" spans="2:8" s="140" customFormat="1"/>
    <row r="31" spans="2:8" s="140" customFormat="1"/>
    <row r="32" spans="2:8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</sheetData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81" fitToWidth="3" orientation="landscape" horizontalDpi="300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0">
    <pageSetUpPr fitToPage="1"/>
  </sheetPr>
  <dimension ref="B3:H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5" width="17.85546875" style="10" customWidth="1"/>
    <col min="6" max="6" width="11.42578125" style="10" customWidth="1"/>
    <col min="7" max="8" width="17.85546875" style="10" hidden="1" customWidth="1"/>
    <col min="9" max="9" width="11.42578125" style="10"/>
    <col min="10" max="10" width="14.140625" style="10" bestFit="1" customWidth="1"/>
    <col min="11" max="16384" width="11.42578125" style="10"/>
  </cols>
  <sheetData>
    <row r="3" spans="2:8">
      <c r="D3" s="11" t="s">
        <v>1</v>
      </c>
      <c r="E3" s="11"/>
    </row>
    <row r="8" spans="2:8">
      <c r="B8" s="12"/>
    </row>
    <row r="9" spans="2:8">
      <c r="B9" s="12"/>
    </row>
    <row r="10" spans="2:8">
      <c r="B10" s="12"/>
    </row>
    <row r="11" spans="2:8" ht="21">
      <c r="B11" s="13" t="s">
        <v>21</v>
      </c>
    </row>
    <row r="12" spans="2:8">
      <c r="B12" s="14" t="str">
        <f>M!E53</f>
        <v>Cifras en UF</v>
      </c>
    </row>
    <row r="13" spans="2:8">
      <c r="B13" s="14" t="s">
        <v>7</v>
      </c>
    </row>
    <row r="14" spans="2:8">
      <c r="B14" s="12"/>
      <c r="G14" s="207" t="s">
        <v>623</v>
      </c>
      <c r="H14" s="208"/>
    </row>
    <row r="15" spans="2:8" s="16" customFormat="1">
      <c r="B15" s="31" t="s">
        <v>6</v>
      </c>
      <c r="C15" s="25" t="str">
        <f>G15</f>
        <v>Seguros Generales</v>
      </c>
      <c r="D15" s="44" t="str">
        <f>H15</f>
        <v>Seguros de Vida</v>
      </c>
      <c r="E15" s="25" t="s">
        <v>3</v>
      </c>
      <c r="G15" s="38" t="s">
        <v>4</v>
      </c>
      <c r="H15" s="38" t="s">
        <v>5</v>
      </c>
    </row>
    <row r="16" spans="2:8" s="16" customFormat="1">
      <c r="B16" s="18">
        <f>'1.1'!B16</f>
        <v>2002</v>
      </c>
      <c r="C16" s="50">
        <f>-SUM('2.7.1:2.7.10'!C47)</f>
        <v>18060883.342928749</v>
      </c>
      <c r="D16" s="50">
        <f>-SUM('3.7.1'!C54,'3.7.2'!C54,'3.7.3'!C54,'3.7.4'!C54,'3.7.5'!C54,'3.7.6'!C54)</f>
        <v>85374787.626940116</v>
      </c>
      <c r="E16" s="33">
        <f t="shared" ref="E16:E25" si="0">SUM(C16:D16)</f>
        <v>103435670.96986887</v>
      </c>
      <c r="G16" s="149" t="s">
        <v>631</v>
      </c>
      <c r="H16" s="150"/>
    </row>
    <row r="17" spans="2:8" s="16" customFormat="1">
      <c r="B17" s="18">
        <f>'1.1'!B17</f>
        <v>2003</v>
      </c>
      <c r="C17" s="33">
        <f>-SUM('2.7.1:2.7.10'!D47)</f>
        <v>13729959.574468087</v>
      </c>
      <c r="D17" s="50">
        <f>-SUM('3.7.1'!D54,'3.7.2'!D54,'3.7.3'!D54,'3.7.4'!D54,'3.7.5'!D54,'3.7.6'!D54)</f>
        <v>91094328.486997634</v>
      </c>
      <c r="E17" s="33">
        <f t="shared" si="0"/>
        <v>104824288.06146573</v>
      </c>
      <c r="G17" s="150"/>
      <c r="H17" s="150"/>
    </row>
    <row r="18" spans="2:8" s="16" customFormat="1">
      <c r="B18" s="18">
        <f>'1.1'!B18</f>
        <v>2004</v>
      </c>
      <c r="C18" s="33">
        <f>-SUM('2.7.1:2.7.10'!E47)</f>
        <v>15310901.048388729</v>
      </c>
      <c r="D18" s="50">
        <f>-SUM('3.7.1'!E54,'3.7.2'!E54,'3.7.3'!E54,'3.7.4'!E54,'3.7.5'!E54,'3.7.6'!E54)</f>
        <v>96415525.508097529</v>
      </c>
      <c r="E18" s="33">
        <f t="shared" si="0"/>
        <v>111726426.55648626</v>
      </c>
      <c r="G18" s="150"/>
      <c r="H18" s="150"/>
    </row>
    <row r="19" spans="2:8" s="16" customFormat="1">
      <c r="B19" s="18">
        <f>'1.1'!B19</f>
        <v>2005</v>
      </c>
      <c r="C19" s="50">
        <f>-SUM('2.7.1:2.7.10'!F47)</f>
        <v>22944241.914100893</v>
      </c>
      <c r="D19" s="50">
        <f>-SUM('3.7.1'!F54,'3.7.2'!F54,'3.7.3'!F54,'3.7.4'!F54,'3.7.5'!F54,'3.7.6'!F54)</f>
        <v>88174359.283908948</v>
      </c>
      <c r="E19" s="33">
        <f t="shared" si="0"/>
        <v>111118601.19800985</v>
      </c>
      <c r="G19" s="150"/>
      <c r="H19" s="150"/>
    </row>
    <row r="20" spans="2:8" s="16" customFormat="1">
      <c r="B20" s="18">
        <f>'1.1'!B20</f>
        <v>2006</v>
      </c>
      <c r="C20" s="50">
        <f>-SUM('2.7.1:2.7.10'!G47)</f>
        <v>24460082.306322176</v>
      </c>
      <c r="D20" s="50">
        <f>-SUM('3.7.1'!G54,'3.7.2'!G54,'3.7.3'!G54,'3.7.4'!G54,'3.7.5'!G54,'3.7.6'!G54)</f>
        <v>91956387.356719226</v>
      </c>
      <c r="E20" s="33">
        <f t="shared" si="0"/>
        <v>116416469.6630414</v>
      </c>
      <c r="G20" s="150"/>
      <c r="H20" s="150"/>
    </row>
    <row r="21" spans="2:8" s="16" customFormat="1">
      <c r="B21" s="18">
        <f>'1.1'!B21</f>
        <v>2007</v>
      </c>
      <c r="C21" s="50">
        <f>-SUM('2.7.1:2.7.10'!H47)</f>
        <v>25377789.198814012</v>
      </c>
      <c r="D21" s="50">
        <f>-SUM('3.7.1'!H54,'3.7.2'!H54,'3.7.3'!H54,'3.7.4'!H54,'3.7.5'!H54,'3.7.6'!H54)</f>
        <v>100486705.82887332</v>
      </c>
      <c r="E21" s="33">
        <f t="shared" si="0"/>
        <v>125864495.02768734</v>
      </c>
      <c r="G21" s="150"/>
      <c r="H21" s="150"/>
    </row>
    <row r="22" spans="2:8" s="16" customFormat="1">
      <c r="B22" s="18">
        <f>'1.1'!B22</f>
        <v>2008</v>
      </c>
      <c r="C22" s="50">
        <f>-SUM('2.7.1:2.7.10'!I47)</f>
        <v>30065249.851183258</v>
      </c>
      <c r="D22" s="50">
        <f>-SUM('3.7.1'!I54,'3.7.2'!I54,'3.7.3'!I54,'3.7.4'!I54,'3.7.5'!I54,'3.7.6'!I54)</f>
        <v>108010654.9937837</v>
      </c>
      <c r="E22" s="33">
        <f t="shared" si="0"/>
        <v>138075904.84496695</v>
      </c>
      <c r="G22" s="150"/>
      <c r="H22" s="150"/>
    </row>
    <row r="23" spans="2:8" s="16" customFormat="1">
      <c r="B23" s="18">
        <f>'1.1'!B23</f>
        <v>2009</v>
      </c>
      <c r="C23" s="50">
        <f>-SUM('2.7.1:2.7.10'!J47)</f>
        <v>23929590.390624408</v>
      </c>
      <c r="D23" s="50">
        <f>-SUM('3.7.1'!J54,'3.7.2'!J54,'3.7.3'!J54,'3.7.4'!J54,'3.7.5'!J54,'3.7.6'!J54)</f>
        <v>103875937.26364288</v>
      </c>
      <c r="E23" s="33">
        <f t="shared" si="0"/>
        <v>127805527.65426728</v>
      </c>
      <c r="G23" s="150"/>
      <c r="H23" s="150"/>
    </row>
    <row r="24" spans="2:8" s="16" customFormat="1">
      <c r="B24" s="18">
        <f>'1.1'!B24</f>
        <v>2010</v>
      </c>
      <c r="C24" s="50">
        <f>-SUM('2.7.1:2.7.10'!K47)</f>
        <v>195608572.79351962</v>
      </c>
      <c r="D24" s="50">
        <f>-SUM('3.7.1'!K54,'3.7.2'!K54,'3.7.3'!K54,'3.7.4'!K54,'3.7.5'!K54,'3.7.6'!K54)</f>
        <v>118469913.00619185</v>
      </c>
      <c r="E24" s="33">
        <f t="shared" si="0"/>
        <v>314078485.79971147</v>
      </c>
      <c r="G24" s="150"/>
      <c r="H24" s="150"/>
    </row>
    <row r="25" spans="2:8">
      <c r="B25" s="18">
        <f>'1.1'!B25</f>
        <v>2011</v>
      </c>
      <c r="C25" s="50">
        <f>-SUM('2.7.1:2.7.10'!L47)</f>
        <v>29551179.217037022</v>
      </c>
      <c r="D25" s="50">
        <f>-SUM('3.7.1'!L54,'3.7.2'!L54,'3.7.3'!L54,'3.7.4'!L54,'3.7.5'!L54,'3.7.6'!L54)</f>
        <v>114133655.46740538</v>
      </c>
      <c r="E25" s="33">
        <f t="shared" si="0"/>
        <v>143684834.6844424</v>
      </c>
      <c r="G25" s="150"/>
      <c r="H25" s="150"/>
    </row>
    <row r="27" spans="2:8" s="140" customFormat="1"/>
    <row r="28" spans="2:8" s="140" customFormat="1"/>
    <row r="29" spans="2:8" s="140" customFormat="1"/>
    <row r="30" spans="2:8" s="140" customFormat="1"/>
    <row r="31" spans="2:8" s="140" customFormat="1"/>
    <row r="32" spans="2:8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</sheetData>
  <mergeCells count="1">
    <mergeCell ref="G14:H14"/>
  </mergeCells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1">
    <pageSetUpPr fitToPage="1"/>
  </sheetPr>
  <dimension ref="B3:I54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5" width="17.85546875" style="10" customWidth="1"/>
    <col min="6" max="6" width="11.42578125" style="10" customWidth="1"/>
    <col min="7" max="8" width="17.85546875" style="10" hidden="1" customWidth="1"/>
    <col min="9" max="9" width="21.140625" style="10" customWidth="1"/>
    <col min="10" max="16384" width="11.42578125" style="10"/>
  </cols>
  <sheetData>
    <row r="3" spans="2:8">
      <c r="D3" s="11" t="s">
        <v>1</v>
      </c>
      <c r="E3" s="11"/>
    </row>
    <row r="8" spans="2:8">
      <c r="B8" s="12"/>
    </row>
    <row r="9" spans="2:8">
      <c r="B9" s="12"/>
    </row>
    <row r="10" spans="2:8">
      <c r="B10" s="12"/>
    </row>
    <row r="11" spans="2:8" ht="21">
      <c r="B11" s="13" t="s">
        <v>327</v>
      </c>
    </row>
    <row r="12" spans="2:8">
      <c r="B12" s="14" t="str">
        <f>M!E53</f>
        <v>Cifras en UF</v>
      </c>
    </row>
    <row r="13" spans="2:8">
      <c r="B13" s="14" t="s">
        <v>7</v>
      </c>
    </row>
    <row r="14" spans="2:8">
      <c r="B14" s="12"/>
      <c r="G14" s="207" t="s">
        <v>623</v>
      </c>
      <c r="H14" s="208"/>
    </row>
    <row r="15" spans="2:8" s="16" customFormat="1">
      <c r="B15" s="31" t="s">
        <v>6</v>
      </c>
      <c r="C15" s="25" t="str">
        <f>G15</f>
        <v>Seguros Generales</v>
      </c>
      <c r="D15" s="44" t="str">
        <f>H15</f>
        <v>Seguros de Vida</v>
      </c>
      <c r="E15" s="25" t="s">
        <v>3</v>
      </c>
      <c r="G15" s="38" t="s">
        <v>4</v>
      </c>
      <c r="H15" s="38" t="s">
        <v>5</v>
      </c>
    </row>
    <row r="16" spans="2:8" s="16" customFormat="1">
      <c r="B16" s="18">
        <f>'1.1'!B16</f>
        <v>2002</v>
      </c>
      <c r="C16" s="33">
        <f>IF(Moneda=CLP,G16*M!G59,IF(Moneda=USD,G16*1000/M!E59,IF(Moneda=UF,G16*1000/M!F59)))</f>
        <v>10106563.617556492</v>
      </c>
      <c r="D16" s="33">
        <f>IF(Moneda=CLP,H16*M!G59,IF(Moneda=USD,H16*1000/M!E59,IF(Moneda=UF,H16*1000/M!F59)))</f>
        <v>58663538.065900154</v>
      </c>
      <c r="E16" s="33">
        <f>SUM(C16:D16)</f>
        <v>68770101.683456644</v>
      </c>
      <c r="G16" s="17">
        <v>169225514</v>
      </c>
      <c r="H16" s="17">
        <v>982269321</v>
      </c>
    </row>
    <row r="17" spans="2:9" s="16" customFormat="1">
      <c r="B17" s="18">
        <f>'1.1'!B17</f>
        <v>2003</v>
      </c>
      <c r="C17" s="33">
        <f>IF(Moneda=CLP,G17*M!G60,IF(Moneda=USD,G17*1000/M!E60,IF(Moneda=UF,G17*1000/M!F60)))</f>
        <v>11473892.139479905</v>
      </c>
      <c r="D17" s="33">
        <f>IF(Moneda=CLP,H17*M!G60,IF(Moneda=USD,H17*1000/M!E60,IF(Moneda=UF,H17*1000/M!F60)))</f>
        <v>71196121.45390071</v>
      </c>
      <c r="E17" s="33">
        <f t="shared" ref="E17:E25" si="0">SUM(C17:D17)</f>
        <v>82670013.593380615</v>
      </c>
      <c r="G17" s="17">
        <v>194138255</v>
      </c>
      <c r="H17" s="17">
        <v>1204638375</v>
      </c>
    </row>
    <row r="18" spans="2:9" s="16" customFormat="1">
      <c r="B18" s="18">
        <f>'1.1'!B18</f>
        <v>2004</v>
      </c>
      <c r="C18" s="33">
        <f>IF(Moneda=CLP,G18*M!G61,IF(Moneda=USD,G18*1000/M!E61,IF(Moneda=UF,G18*1000/M!F61)))</f>
        <v>11502019.281575095</v>
      </c>
      <c r="D18" s="33">
        <f>IF(Moneda=CLP,H18*M!G61,IF(Moneda=USD,H18*1000/M!E61,IF(Moneda=UF,H18*1000/M!F61)))</f>
        <v>77665522.187670529</v>
      </c>
      <c r="E18" s="33">
        <f t="shared" si="0"/>
        <v>89167541.469245628</v>
      </c>
      <c r="G18" s="17">
        <v>199181043</v>
      </c>
      <c r="H18" s="17">
        <v>1344937731</v>
      </c>
    </row>
    <row r="19" spans="2:9" s="16" customFormat="1">
      <c r="B19" s="18">
        <f>'1.1'!B19</f>
        <v>2005</v>
      </c>
      <c r="C19" s="33">
        <f>IF(Moneda=CLP,G19*M!G62,IF(Moneda=USD,G19*1000/M!E62,IF(Moneda=UF,G19*1000/M!F62)))</f>
        <v>11357721.94532237</v>
      </c>
      <c r="D19" s="33">
        <f>IF(Moneda=CLP,H19*M!G62,IF(Moneda=USD,H19*1000/M!E62,IF(Moneda=UF,H19*1000/M!F62)))</f>
        <v>80072526.552436426</v>
      </c>
      <c r="E19" s="33">
        <f t="shared" si="0"/>
        <v>91430248.497758791</v>
      </c>
      <c r="G19" s="17">
        <v>204152894</v>
      </c>
      <c r="H19" s="17">
        <v>1439288451</v>
      </c>
    </row>
    <row r="20" spans="2:9" s="16" customFormat="1">
      <c r="B20" s="18">
        <f>'1.1'!B20</f>
        <v>2006</v>
      </c>
      <c r="C20" s="33">
        <f>IF(Moneda=CLP,G20*M!G63,IF(Moneda=USD,G20*1000/M!E63,IF(Moneda=UF,G20*1000/M!F63)))</f>
        <v>12465684.720757313</v>
      </c>
      <c r="D20" s="33">
        <f>IF(Moneda=CLP,H20*M!G63,IF(Moneda=USD,H20*1000/M!E63,IF(Moneda=UF,H20*1000/M!F63)))</f>
        <v>90188481.859560058</v>
      </c>
      <c r="E20" s="33">
        <f t="shared" si="0"/>
        <v>102654166.58031738</v>
      </c>
      <c r="G20" s="17">
        <v>228575532</v>
      </c>
      <c r="H20" s="17">
        <v>1653730275</v>
      </c>
    </row>
    <row r="21" spans="2:9" s="16" customFormat="1">
      <c r="B21" s="18">
        <f>'1.1'!B21</f>
        <v>2007</v>
      </c>
      <c r="C21" s="33">
        <f>IF(Moneda=CLP,G21*M!G64,IF(Moneda=USD,G21*1000/M!E64,IF(Moneda=UF,G21*1000/M!F64)))</f>
        <v>13744594.157978581</v>
      </c>
      <c r="D21" s="33">
        <f>IF(Moneda=CLP,H21*M!G64,IF(Moneda=USD,H21*1000/M!E64,IF(Moneda=UF,H21*1000/M!F64)))</f>
        <v>94385210.262013406</v>
      </c>
      <c r="E21" s="33">
        <f t="shared" si="0"/>
        <v>108129804.41999198</v>
      </c>
      <c r="G21" s="17">
        <v>269705498</v>
      </c>
      <c r="H21" s="17">
        <v>1852088890</v>
      </c>
    </row>
    <row r="22" spans="2:9" s="16" customFormat="1">
      <c r="B22" s="18">
        <f>'1.1'!B22</f>
        <v>2008</v>
      </c>
      <c r="C22" s="33">
        <f>IF(Moneda=CLP,G22*M!G65,IF(Moneda=USD,G22*1000/M!E65,IF(Moneda=UF,G22*1000/M!F65)))</f>
        <v>14404011.78040673</v>
      </c>
      <c r="D22" s="33">
        <f>IF(Moneda=CLP,H22*M!G65,IF(Moneda=USD,H22*1000/M!E65,IF(Moneda=UF,H22*1000/M!F65)))</f>
        <v>84010372.230460033</v>
      </c>
      <c r="E22" s="33">
        <f t="shared" si="0"/>
        <v>98414384.010866761</v>
      </c>
      <c r="G22" s="17">
        <v>309003071</v>
      </c>
      <c r="H22" s="17">
        <v>1802238391</v>
      </c>
    </row>
    <row r="23" spans="2:9" s="16" customFormat="1">
      <c r="B23" s="18">
        <f>'1.1'!B23</f>
        <v>2009</v>
      </c>
      <c r="C23" s="33">
        <f>IF(Moneda=CLP,G23*M!G66,IF(Moneda=USD,G23*1000/M!E66,IF(Moneda=UF,G23*1000/M!F66)))</f>
        <v>16547038.086452292</v>
      </c>
      <c r="D23" s="33">
        <f>IF(Moneda=CLP,H23*M!G66,IF(Moneda=USD,H23*1000/M!E66,IF(Moneda=UF,H23*1000/M!F66)))</f>
        <v>99523880.812954083</v>
      </c>
      <c r="E23" s="33">
        <f t="shared" si="0"/>
        <v>116070918.89940637</v>
      </c>
      <c r="G23" s="17">
        <v>346542633</v>
      </c>
      <c r="H23" s="17">
        <v>2084316693</v>
      </c>
    </row>
    <row r="24" spans="2:9" s="16" customFormat="1">
      <c r="B24" s="18">
        <f>'1.1'!B24</f>
        <v>2010</v>
      </c>
      <c r="C24" s="33">
        <f>IF(Moneda=CLP,G24*M!G67,IF(Moneda=USD,G24*1000/M!E67,IF(Moneda=UF,G24*1000/M!F67)))</f>
        <v>18567399.996737443</v>
      </c>
      <c r="D24" s="33">
        <f>IF(Moneda=CLP,H24*M!G67,IF(Moneda=USD,H24*1000/M!E67,IF(Moneda=UF,H24*1000/M!F67)))</f>
        <v>110905873.49194032</v>
      </c>
      <c r="E24" s="33">
        <f t="shared" si="0"/>
        <v>129473273.48867777</v>
      </c>
      <c r="G24" s="17">
        <v>398373779</v>
      </c>
      <c r="H24" s="17">
        <v>2379546514</v>
      </c>
    </row>
    <row r="25" spans="2:9">
      <c r="B25" s="18">
        <f>'1.1'!B25</f>
        <v>2011</v>
      </c>
      <c r="C25" s="33">
        <f>IF(Moneda=CLP,G25*M!G68,IF(Moneda=USD,G25*1000/M!E68,IF(Moneda=UF,G25*1000/M!F68)))</f>
        <v>20632440.613025103</v>
      </c>
      <c r="D25" s="33">
        <f>IF(Moneda=CLP,H25*M!G68,IF(Moneda=USD,H25*1000/M!E68,IF(Moneda=UF,H25*1000/M!F68)))</f>
        <v>104645292.34956624</v>
      </c>
      <c r="E25" s="33">
        <f t="shared" si="0"/>
        <v>125277732.96259134</v>
      </c>
      <c r="G25" s="17">
        <v>459980250</v>
      </c>
      <c r="H25" s="17">
        <v>2332965287</v>
      </c>
      <c r="I25" s="16"/>
    </row>
    <row r="27" spans="2:9">
      <c r="B27" s="14" t="s">
        <v>569</v>
      </c>
    </row>
    <row r="29" spans="2:9" s="140" customFormat="1"/>
    <row r="30" spans="2:9" s="140" customFormat="1"/>
    <row r="31" spans="2:9" s="140" customFormat="1"/>
    <row r="32" spans="2:9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  <row r="53" s="140" customFormat="1"/>
    <row r="54" s="140" customFormat="1"/>
  </sheetData>
  <mergeCells count="1">
    <mergeCell ref="G14:H14"/>
  </mergeCells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2">
    <pageSetUpPr fitToPage="1"/>
  </sheetPr>
  <dimension ref="B3:H54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5" width="17.85546875" style="10" customWidth="1"/>
    <col min="6" max="6" width="11.42578125" style="10" customWidth="1"/>
    <col min="7" max="8" width="17.85546875" style="10" hidden="1" customWidth="1"/>
    <col min="9" max="16384" width="11.42578125" style="10"/>
  </cols>
  <sheetData>
    <row r="3" spans="2:8">
      <c r="D3" s="11" t="s">
        <v>1</v>
      </c>
      <c r="E3" s="11"/>
    </row>
    <row r="8" spans="2:8">
      <c r="B8" s="12"/>
    </row>
    <row r="9" spans="2:8">
      <c r="B9" s="12"/>
    </row>
    <row r="10" spans="2:8">
      <c r="B10" s="12"/>
    </row>
    <row r="11" spans="2:8" ht="21">
      <c r="B11" s="13" t="s">
        <v>24</v>
      </c>
    </row>
    <row r="12" spans="2:8">
      <c r="B12" s="14" t="str">
        <f>M!E53</f>
        <v>Cifras en UF</v>
      </c>
    </row>
    <row r="13" spans="2:8">
      <c r="B13" s="14" t="s">
        <v>7</v>
      </c>
    </row>
    <row r="14" spans="2:8">
      <c r="B14" s="12"/>
      <c r="G14" s="207" t="s">
        <v>623</v>
      </c>
      <c r="H14" s="208"/>
    </row>
    <row r="15" spans="2:8" s="16" customFormat="1">
      <c r="B15" s="31" t="s">
        <v>6</v>
      </c>
      <c r="C15" s="25" t="str">
        <f>G15</f>
        <v>Seguros Generales</v>
      </c>
      <c r="D15" s="44" t="str">
        <f>H15</f>
        <v>Seguros de Vida</v>
      </c>
      <c r="E15" s="25" t="s">
        <v>3</v>
      </c>
      <c r="G15" s="38" t="s">
        <v>4</v>
      </c>
      <c r="H15" s="38" t="s">
        <v>5</v>
      </c>
    </row>
    <row r="16" spans="2:8" s="16" customFormat="1">
      <c r="B16" s="18">
        <f>'1.1'!B16</f>
        <v>2002</v>
      </c>
      <c r="C16" s="33">
        <f>IF(Moneda=CLP,G16*M!G59,IF(Moneda=USD,G16*1000/M!E59,IF(Moneda=UF,G16*1000/M!F59)))</f>
        <v>226109.8224331885</v>
      </c>
      <c r="D16" s="33">
        <f>IF(Moneda=CLP,H16*M!G59,IF(Moneda=USD,H16*1000/M!E59,IF(Moneda=UF,H16*1000/M!F59)))</f>
        <v>1575368.0695073854</v>
      </c>
      <c r="E16" s="33">
        <f>SUM(C16:D16)</f>
        <v>1801477.8919405739</v>
      </c>
      <c r="G16" s="17">
        <v>3786010</v>
      </c>
      <c r="H16" s="17">
        <v>26378152</v>
      </c>
    </row>
    <row r="17" spans="2:8" s="16" customFormat="1">
      <c r="B17" s="18">
        <f>'1.1'!B17</f>
        <v>2003</v>
      </c>
      <c r="C17" s="33">
        <f>IF(Moneda=CLP,G17*M!G60,IF(Moneda=USD,G17*1000/M!E60,IF(Moneda=UF,G17*1000/M!F60)))</f>
        <v>1140861.111111111</v>
      </c>
      <c r="D17" s="33">
        <f>IF(Moneda=CLP,H17*M!G60,IF(Moneda=USD,H17*1000/M!E60,IF(Moneda=UF,H17*1000/M!F60)))</f>
        <v>9920696.2765957452</v>
      </c>
      <c r="E17" s="33">
        <f t="shared" ref="E17:E25" si="0">SUM(C17:D17)</f>
        <v>11061557.387706857</v>
      </c>
      <c r="G17" s="17">
        <v>19303370</v>
      </c>
      <c r="H17" s="17">
        <v>167858181</v>
      </c>
    </row>
    <row r="18" spans="2:8" s="16" customFormat="1">
      <c r="B18" s="18">
        <f>'1.1'!B18</f>
        <v>2004</v>
      </c>
      <c r="C18" s="33">
        <f>IF(Moneda=CLP,G18*M!G61,IF(Moneda=USD,G18*1000/M!E61,IF(Moneda=UF,G18*1000/M!F61)))</f>
        <v>719516.66132511024</v>
      </c>
      <c r="D18" s="33">
        <f>IF(Moneda=CLP,H18*M!G61,IF(Moneda=USD,H18*1000/M!E61,IF(Moneda=UF,H18*1000/M!F61)))</f>
        <v>9440369.2314799577</v>
      </c>
      <c r="E18" s="33">
        <f t="shared" si="0"/>
        <v>10159885.892805068</v>
      </c>
      <c r="G18" s="17">
        <v>12459906</v>
      </c>
      <c r="H18" s="17">
        <v>163479346</v>
      </c>
    </row>
    <row r="19" spans="2:8" s="16" customFormat="1">
      <c r="B19" s="18">
        <f>'1.1'!B19</f>
        <v>2005</v>
      </c>
      <c r="C19" s="33">
        <f>IF(Moneda=CLP,G19*M!G62,IF(Moneda=USD,G19*1000/M!E62,IF(Moneda=UF,G19*1000/M!F62)))</f>
        <v>609429.30690227041</v>
      </c>
      <c r="D19" s="33">
        <f>IF(Moneda=CLP,H19*M!G62,IF(Moneda=USD,H19*1000/M!E62,IF(Moneda=UF,H19*1000/M!F62)))</f>
        <v>7112105.3296251809</v>
      </c>
      <c r="E19" s="33">
        <f t="shared" si="0"/>
        <v>7721534.6365274517</v>
      </c>
      <c r="G19" s="17">
        <v>10954376</v>
      </c>
      <c r="H19" s="17">
        <v>127838742</v>
      </c>
    </row>
    <row r="20" spans="2:8" s="16" customFormat="1">
      <c r="B20" s="18">
        <f>'1.1'!B20</f>
        <v>2006</v>
      </c>
      <c r="C20" s="33">
        <f>IF(Moneda=CLP,G20*M!G63,IF(Moneda=USD,G20*1000/M!E63,IF(Moneda=UF,G20*1000/M!F63)))</f>
        <v>691705.34205770167</v>
      </c>
      <c r="D20" s="33">
        <f>IF(Moneda=CLP,H20*M!G63,IF(Moneda=USD,H20*1000/M!E63,IF(Moneda=UF,H20*1000/M!F63)))</f>
        <v>13699392.573670484</v>
      </c>
      <c r="E20" s="33">
        <f t="shared" si="0"/>
        <v>14391097.915728185</v>
      </c>
      <c r="G20" s="17">
        <v>12683372</v>
      </c>
      <c r="H20" s="17">
        <v>251197268</v>
      </c>
    </row>
    <row r="21" spans="2:8" s="16" customFormat="1">
      <c r="B21" s="18">
        <f>'1.1'!B21</f>
        <v>2007</v>
      </c>
      <c r="C21" s="33">
        <f>IF(Moneda=CLP,G21*M!G64,IF(Moneda=USD,G21*1000/M!E64,IF(Moneda=UF,G21*1000/M!F64)))</f>
        <v>688803.60766583122</v>
      </c>
      <c r="D21" s="33">
        <f>IF(Moneda=CLP,H21*M!G64,IF(Moneda=USD,H21*1000/M!E64,IF(Moneda=UF,H21*1000/M!F64)))</f>
        <v>10205128.101898519</v>
      </c>
      <c r="E21" s="33">
        <f t="shared" si="0"/>
        <v>10893931.709564351</v>
      </c>
      <c r="G21" s="17">
        <v>13516159</v>
      </c>
      <c r="H21" s="17">
        <v>200251759</v>
      </c>
    </row>
    <row r="22" spans="2:8" s="16" customFormat="1">
      <c r="B22" s="18">
        <f>'1.1'!B22</f>
        <v>2008</v>
      </c>
      <c r="C22" s="33">
        <f>IF(Moneda=CLP,G22*M!G65,IF(Moneda=USD,G22*1000/M!E65,IF(Moneda=UF,G22*1000/M!F65)))</f>
        <v>669795.55363296799</v>
      </c>
      <c r="D22" s="33">
        <f>IF(Moneda=CLP,H22*M!G65,IF(Moneda=USD,H22*1000/M!E65,IF(Moneda=UF,H22*1000/M!F65)))</f>
        <v>-6501913.7567200577</v>
      </c>
      <c r="E22" s="33">
        <f t="shared" si="0"/>
        <v>-5832118.2030870896</v>
      </c>
      <c r="G22" s="17">
        <v>14368836</v>
      </c>
      <c r="H22" s="17">
        <v>-139482760</v>
      </c>
    </row>
    <row r="23" spans="2:8" s="16" customFormat="1">
      <c r="B23" s="18">
        <f>'1.1'!B23</f>
        <v>2009</v>
      </c>
      <c r="C23" s="33">
        <f>IF(Moneda=CLP,G23*M!G66,IF(Moneda=USD,G23*1000/M!E66,IF(Moneda=UF,G23*1000/M!F66)))</f>
        <v>1160901.938988334</v>
      </c>
      <c r="D23" s="33">
        <f>IF(Moneda=CLP,H23*M!G66,IF(Moneda=USD,H23*1000/M!E66,IF(Moneda=UF,H23*1000/M!F66)))</f>
        <v>17857076.724882156</v>
      </c>
      <c r="E23" s="33">
        <f t="shared" si="0"/>
        <v>19017978.663870491</v>
      </c>
      <c r="G23" s="17">
        <v>24312630</v>
      </c>
      <c r="H23" s="17">
        <v>373978615</v>
      </c>
    </row>
    <row r="24" spans="2:8" s="16" customFormat="1">
      <c r="B24" s="18">
        <f>'1.1'!B24</f>
        <v>2010</v>
      </c>
      <c r="C24" s="33">
        <f>IF(Moneda=CLP,G24*M!G67,IF(Moneda=USD,G24*1000/M!E67,IF(Moneda=UF,G24*1000/M!F67)))</f>
        <v>570071.84621228545</v>
      </c>
      <c r="D24" s="33">
        <f>IF(Moneda=CLP,H24*M!G67,IF(Moneda=USD,H24*1000/M!E67,IF(Moneda=UF,H24*1000/M!F67)))</f>
        <v>21345381.544635303</v>
      </c>
      <c r="E24" s="33">
        <f t="shared" si="0"/>
        <v>21915453.39084759</v>
      </c>
      <c r="G24" s="17">
        <v>12231205</v>
      </c>
      <c r="H24" s="17">
        <v>457976901</v>
      </c>
    </row>
    <row r="25" spans="2:8">
      <c r="B25" s="18">
        <f>'1.1'!B25</f>
        <v>2011</v>
      </c>
      <c r="C25" s="33">
        <f>IF(Moneda=CLP,G25*M!G68,IF(Moneda=USD,G25*1000/M!E68,IF(Moneda=UF,G25*1000/M!F68)))</f>
        <v>2359797.9369364805</v>
      </c>
      <c r="D25" s="33">
        <f>IF(Moneda=CLP,H25*M!G68,IF(Moneda=USD,H25*1000/M!E68,IF(Moneda=UF,H25*1000/M!F68)))</f>
        <v>5631976.2734687272</v>
      </c>
      <c r="E25" s="33">
        <f t="shared" si="0"/>
        <v>7991774.2104052082</v>
      </c>
      <c r="G25" s="17">
        <v>52609406</v>
      </c>
      <c r="H25" s="17">
        <v>125559448</v>
      </c>
    </row>
    <row r="27" spans="2:8">
      <c r="B27" s="14" t="s">
        <v>569</v>
      </c>
    </row>
    <row r="29" spans="2:8" s="140" customFormat="1"/>
    <row r="30" spans="2:8" s="140" customFormat="1"/>
    <row r="31" spans="2:8" s="140" customFormat="1"/>
    <row r="32" spans="2:8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  <row r="53" s="140" customFormat="1"/>
    <row r="54" s="140" customFormat="1"/>
  </sheetData>
  <mergeCells count="1">
    <mergeCell ref="G14:H14"/>
  </mergeCells>
  <conditionalFormatting sqref="C16:E25">
    <cfRule type="cellIs" dxfId="169" priority="1" operator="lessThan">
      <formula>0</formula>
    </cfRule>
  </conditionalFormatting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3">
    <pageSetUpPr fitToPage="1"/>
  </sheetPr>
  <dimension ref="B3:K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12.28515625" style="10" customWidth="1"/>
    <col min="3" max="5" width="17.85546875" style="10" customWidth="1"/>
    <col min="6" max="6" width="11.42578125" style="10" customWidth="1"/>
    <col min="7" max="8" width="17.85546875" style="10" hidden="1" customWidth="1"/>
    <col min="9" max="9" width="16.5703125" style="10" customWidth="1"/>
    <col min="10" max="10" width="12" style="10" bestFit="1" customWidth="1"/>
    <col min="11" max="11" width="14.5703125" style="10" bestFit="1" customWidth="1"/>
    <col min="12" max="16384" width="11.42578125" style="10"/>
  </cols>
  <sheetData>
    <row r="3" spans="2:11">
      <c r="D3" s="11" t="s">
        <v>1</v>
      </c>
      <c r="E3" s="11"/>
    </row>
    <row r="8" spans="2:11">
      <c r="B8" s="12"/>
    </row>
    <row r="9" spans="2:11">
      <c r="B9" s="12"/>
    </row>
    <row r="10" spans="2:11">
      <c r="B10" s="12"/>
    </row>
    <row r="11" spans="2:11" ht="21">
      <c r="B11" s="13" t="s">
        <v>26</v>
      </c>
    </row>
    <row r="12" spans="2:11">
      <c r="B12" s="14" t="str">
        <f>M!E53</f>
        <v>Cifras en UF</v>
      </c>
    </row>
    <row r="13" spans="2:11">
      <c r="B13" s="14" t="s">
        <v>7</v>
      </c>
    </row>
    <row r="14" spans="2:11">
      <c r="B14" s="12"/>
      <c r="G14" s="207" t="s">
        <v>623</v>
      </c>
      <c r="H14" s="208"/>
    </row>
    <row r="15" spans="2:11" s="16" customFormat="1">
      <c r="B15" s="31" t="s">
        <v>6</v>
      </c>
      <c r="C15" s="25" t="str">
        <f>G15</f>
        <v>Seguros Generales</v>
      </c>
      <c r="D15" s="44" t="str">
        <f>H15</f>
        <v>Seguros de Vida</v>
      </c>
      <c r="E15" s="25" t="s">
        <v>3</v>
      </c>
      <c r="G15" s="38" t="s">
        <v>4</v>
      </c>
      <c r="H15" s="38" t="s">
        <v>5</v>
      </c>
    </row>
    <row r="16" spans="2:11" s="16" customFormat="1">
      <c r="B16" s="18">
        <f>'1.1'!B16</f>
        <v>2002</v>
      </c>
      <c r="C16" s="33">
        <f>IF(Moneda=CLP,G16*M!G59,IF(Moneda=USD,G16*1000/M!E59,IF(Moneda=UF,G16*1000/M!F59)))</f>
        <v>12419834.903237674</v>
      </c>
      <c r="D16" s="33">
        <f>IF(Moneda=CLP,H16*M!G59,IF(Moneda=USD,H16*1000/M!E59,IF(Moneda=UF,H16*1000/M!F59)))</f>
        <v>531852813.82359898</v>
      </c>
      <c r="E16" s="33">
        <f>SUM(C16:D16)</f>
        <v>544272648.72683668</v>
      </c>
      <c r="G16" s="17">
        <v>207959206</v>
      </c>
      <c r="H16" s="17">
        <v>8905407337</v>
      </c>
      <c r="I16" s="148"/>
      <c r="J16" s="148"/>
      <c r="K16" s="148"/>
    </row>
    <row r="17" spans="2:11" s="16" customFormat="1">
      <c r="B17" s="18">
        <f>'1.1'!B17</f>
        <v>2003</v>
      </c>
      <c r="C17" s="33">
        <f>IF(Moneda=CLP,G17*M!G60,IF(Moneda=USD,G17*1000/M!E60,IF(Moneda=UF,G17*1000/M!F60)))</f>
        <v>14013928.368794326</v>
      </c>
      <c r="D17" s="33">
        <f>IF(Moneda=CLP,H17*M!G60,IF(Moneda=USD,H17*1000/M!E60,IF(Moneda=UF,H17*1000/M!F60)))</f>
        <v>580889700.23640656</v>
      </c>
      <c r="E17" s="33">
        <f t="shared" ref="E17:E25" si="0">SUM(C17:D17)</f>
        <v>594903628.60520089</v>
      </c>
      <c r="G17" s="17">
        <v>237115668</v>
      </c>
      <c r="H17" s="17">
        <v>9828653728</v>
      </c>
      <c r="I17" s="148"/>
      <c r="J17" s="148"/>
      <c r="K17" s="148"/>
    </row>
    <row r="18" spans="2:11" s="16" customFormat="1">
      <c r="B18" s="18">
        <f>'1.1'!B18</f>
        <v>2004</v>
      </c>
      <c r="C18" s="33">
        <f>IF(Moneda=CLP,G18*M!G61,IF(Moneda=USD,G18*1000/M!E61,IF(Moneda=UF,G18*1000/M!F61)))</f>
        <v>17151287.141863078</v>
      </c>
      <c r="D18" s="33">
        <f>IF(Moneda=CLP,H18*M!G61,IF(Moneda=USD,H18*1000/M!E61,IF(Moneda=UF,H18*1000/M!F61)))</f>
        <v>631230484.00276029</v>
      </c>
      <c r="E18" s="33">
        <f t="shared" si="0"/>
        <v>648381771.1446234</v>
      </c>
      <c r="G18" s="17">
        <v>297009697</v>
      </c>
      <c r="H18" s="17">
        <v>10931049853</v>
      </c>
      <c r="I18" s="148"/>
      <c r="J18" s="148"/>
      <c r="K18" s="148"/>
    </row>
    <row r="19" spans="2:11" s="16" customFormat="1">
      <c r="B19" s="18">
        <f>'1.1'!B19</f>
        <v>2005</v>
      </c>
      <c r="C19" s="33">
        <f>IF(Moneda=CLP,G19*M!G62,IF(Moneda=USD,G19*1000/M!E62,IF(Moneda=UF,G19*1000/M!F62)))</f>
        <v>16845015.719220396</v>
      </c>
      <c r="D19" s="33">
        <f>IF(Moneda=CLP,H19*M!G62,IF(Moneda=USD,H19*1000/M!E62,IF(Moneda=UF,H19*1000/M!F62)))</f>
        <v>671300871.27485621</v>
      </c>
      <c r="E19" s="33">
        <f t="shared" si="0"/>
        <v>688145886.99407661</v>
      </c>
      <c r="G19" s="17">
        <v>302785957</v>
      </c>
      <c r="H19" s="17">
        <v>12066505614</v>
      </c>
      <c r="I19" s="148"/>
      <c r="J19" s="148"/>
      <c r="K19" s="148"/>
    </row>
    <row r="20" spans="2:11" s="16" customFormat="1">
      <c r="B20" s="18">
        <f>'1.1'!B20</f>
        <v>2006</v>
      </c>
      <c r="C20" s="33">
        <f>IF(Moneda=CLP,G20*M!G63,IF(Moneda=USD,G20*1000/M!E63,IF(Moneda=UF,G20*1000/M!F63)))</f>
        <v>20369199.536658816</v>
      </c>
      <c r="D20" s="33">
        <f>IF(Moneda=CLP,H20*M!G63,IF(Moneda=USD,H20*1000/M!E63,IF(Moneda=UF,H20*1000/M!F63)))</f>
        <v>718311901.91302752</v>
      </c>
      <c r="E20" s="33">
        <f t="shared" si="0"/>
        <v>738681101.44968629</v>
      </c>
      <c r="G20" s="17">
        <v>373497383</v>
      </c>
      <c r="H20" s="17">
        <v>13171239992</v>
      </c>
      <c r="I20" s="148"/>
      <c r="J20" s="148"/>
      <c r="K20" s="148"/>
    </row>
    <row r="21" spans="2:11" s="16" customFormat="1">
      <c r="B21" s="18">
        <f>'1.1'!B21</f>
        <v>2007</v>
      </c>
      <c r="C21" s="33">
        <f>IF(Moneda=CLP,G21*M!G64,IF(Moneda=USD,G21*1000/M!E64,IF(Moneda=UF,G21*1000/M!F64)))</f>
        <v>23547481.48314245</v>
      </c>
      <c r="D21" s="33">
        <f>IF(Moneda=CLP,H21*M!G64,IF(Moneda=USD,H21*1000/M!E64,IF(Moneda=UF,H21*1000/M!F64)))</f>
        <v>758216483.23927546</v>
      </c>
      <c r="E21" s="33">
        <f t="shared" si="0"/>
        <v>781763964.72241795</v>
      </c>
      <c r="G21" s="17">
        <v>462064223</v>
      </c>
      <c r="H21" s="17">
        <v>14878224257</v>
      </c>
      <c r="I21" s="148"/>
      <c r="J21" s="148"/>
      <c r="K21" s="148"/>
    </row>
    <row r="22" spans="2:11" s="16" customFormat="1">
      <c r="B22" s="18">
        <f>'1.1'!B22</f>
        <v>2008</v>
      </c>
      <c r="C22" s="33">
        <f>IF(Moneda=CLP,G22*M!G65,IF(Moneda=USD,G22*1000/M!E65,IF(Moneda=UF,G22*1000/M!F65)))</f>
        <v>26147663.799721897</v>
      </c>
      <c r="D22" s="33">
        <f>IF(Moneda=CLP,H22*M!G65,IF(Moneda=USD,H22*1000/M!E65,IF(Moneda=UF,H22*1000/M!F65)))</f>
        <v>793415676.72311521</v>
      </c>
      <c r="E22" s="33">
        <f t="shared" si="0"/>
        <v>819563340.52283716</v>
      </c>
      <c r="G22" s="17">
        <v>560934588</v>
      </c>
      <c r="H22" s="17">
        <v>17020805344</v>
      </c>
      <c r="I22" s="148"/>
      <c r="J22" s="148"/>
      <c r="K22" s="148"/>
    </row>
    <row r="23" spans="2:11" s="16" customFormat="1">
      <c r="B23" s="18">
        <f>'1.1'!B23</f>
        <v>2009</v>
      </c>
      <c r="C23" s="33">
        <f>IF(Moneda=CLP,G23*M!G66,IF(Moneda=USD,G23*1000/M!E66,IF(Moneda=UF,G23*1000/M!F66)))</f>
        <v>29100812.352455821</v>
      </c>
      <c r="D23" s="33">
        <f>IF(Moneda=CLP,H23*M!G66,IF(Moneda=USD,H23*1000/M!E66,IF(Moneda=UF,H23*1000/M!F66)))</f>
        <v>841936705.45789301</v>
      </c>
      <c r="E23" s="33">
        <f t="shared" si="0"/>
        <v>871037517.81034887</v>
      </c>
      <c r="G23" s="17">
        <v>609454821</v>
      </c>
      <c r="H23" s="17">
        <v>17632579390</v>
      </c>
      <c r="I23" s="148"/>
      <c r="J23" s="148"/>
      <c r="K23" s="148"/>
    </row>
    <row r="24" spans="2:11" s="16" customFormat="1">
      <c r="B24" s="18">
        <f>'1.1'!B24</f>
        <v>2010</v>
      </c>
      <c r="C24" s="33">
        <f>IF(Moneda=CLP,G24*M!G67,IF(Moneda=USD,G24*1000/M!E67,IF(Moneda=UF,G24*1000/M!F67)))</f>
        <v>34326765.708639488</v>
      </c>
      <c r="D24" s="33">
        <f>IF(Moneda=CLP,H24*M!G67,IF(Moneda=USD,H24*1000/M!E67,IF(Moneda=UF,H24*1000/M!F67)))</f>
        <v>896458920.23276031</v>
      </c>
      <c r="E24" s="33">
        <f t="shared" si="0"/>
        <v>930785685.94139981</v>
      </c>
      <c r="G24" s="17">
        <v>736499638</v>
      </c>
      <c r="H24" s="17">
        <v>19234019186</v>
      </c>
      <c r="I24" s="148"/>
      <c r="J24" s="148"/>
      <c r="K24" s="148"/>
    </row>
    <row r="25" spans="2:11">
      <c r="B25" s="18">
        <f>'1.1'!B25</f>
        <v>2011</v>
      </c>
      <c r="C25" s="33">
        <f>IF(Moneda=CLP,G25*M!G68,IF(Moneda=USD,G25*1000/M!E68,IF(Moneda=UF,G25*1000/M!F68)))</f>
        <v>36983777.630154803</v>
      </c>
      <c r="D25" s="33">
        <f>IF(Moneda=CLP,H25*M!G68,IF(Moneda=USD,H25*1000/M!E68,IF(Moneda=UF,H25*1000/M!F68)))</f>
        <v>939260766.40248537</v>
      </c>
      <c r="E25" s="33">
        <f t="shared" si="0"/>
        <v>976244544.03264022</v>
      </c>
      <c r="G25" s="17">
        <v>824517448</v>
      </c>
      <c r="H25" s="17">
        <v>20939907704</v>
      </c>
      <c r="I25" s="148"/>
      <c r="J25" s="148"/>
      <c r="K25" s="148"/>
    </row>
    <row r="27" spans="2:11">
      <c r="B27" s="14" t="s">
        <v>569</v>
      </c>
    </row>
    <row r="28" spans="2:11" s="140" customFormat="1"/>
    <row r="29" spans="2:11" s="140" customFormat="1"/>
    <row r="30" spans="2:11" s="140" customFormat="1"/>
    <row r="31" spans="2:11" s="140" customFormat="1"/>
    <row r="32" spans="2:11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  <row r="53" s="140" customFormat="1"/>
    <row r="54" s="140" customFormat="1"/>
    <row r="55" s="140" customFormat="1"/>
  </sheetData>
  <mergeCells count="1">
    <mergeCell ref="G14:H14"/>
  </mergeCells>
  <hyperlinks>
    <hyperlink ref="D3" location="M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4">
    <pageSetUpPr fitToPage="1"/>
  </sheetPr>
  <dimension ref="B3:X57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7.140625" style="10" customWidth="1"/>
    <col min="3" max="12" width="15.7109375" style="10" customWidth="1"/>
    <col min="13" max="13" width="11.42578125" style="10"/>
    <col min="14" max="14" width="27.140625" style="10" hidden="1" customWidth="1"/>
    <col min="15" max="24" width="15.7109375" style="10" hidden="1" customWidth="1"/>
    <col min="25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</v>
      </c>
    </row>
    <row r="12" spans="2:24">
      <c r="B12" s="14" t="str">
        <f>M!E53</f>
        <v>Cifras en UF</v>
      </c>
    </row>
    <row r="13" spans="2:24">
      <c r="B13" s="14" t="s">
        <v>681</v>
      </c>
    </row>
    <row r="14" spans="2:24">
      <c r="B14" s="12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43"/>
      <c r="O15" s="49">
        <f>C15</f>
        <v>2002</v>
      </c>
      <c r="P15" s="49">
        <f>O15+1</f>
        <v>2003</v>
      </c>
      <c r="Q15" s="49">
        <f t="shared" ref="Q15:W15" si="1">P15+1</f>
        <v>2004</v>
      </c>
      <c r="R15" s="49">
        <f t="shared" si="1"/>
        <v>2005</v>
      </c>
      <c r="S15" s="49">
        <f t="shared" si="1"/>
        <v>2006</v>
      </c>
      <c r="T15" s="49">
        <f t="shared" si="1"/>
        <v>2007</v>
      </c>
      <c r="U15" s="49">
        <f t="shared" si="1"/>
        <v>2008</v>
      </c>
      <c r="V15" s="49">
        <f t="shared" si="1"/>
        <v>2009</v>
      </c>
      <c r="W15" s="49">
        <f t="shared" si="1"/>
        <v>2010</v>
      </c>
      <c r="X15" s="49">
        <f>W15+1</f>
        <v>2011</v>
      </c>
    </row>
    <row r="16" spans="2:24" s="16" customFormat="1">
      <c r="B16" s="46" t="str">
        <f t="shared" ref="B16:B28" si="2">N16</f>
        <v>Bonos y Debentures</v>
      </c>
      <c r="C16" s="33"/>
      <c r="D16" s="33"/>
      <c r="E16" s="33">
        <f>SUM('1.8.4.1 - 1.8.4.3'!E37,'1.8.5.1-1.8.5.3'!E33)</f>
        <v>212814741.71409103</v>
      </c>
      <c r="F16" s="33">
        <f>SUM('1.8.4.1 - 1.8.4.3'!F37,'1.8.5.1-1.8.5.3'!F33)</f>
        <v>236865707.12013087</v>
      </c>
      <c r="G16" s="33">
        <f>SUM('1.8.4.1 - 1.8.4.3'!G37,'1.8.5.1-1.8.5.3'!G33)</f>
        <v>241223611.85795671</v>
      </c>
      <c r="H16" s="33">
        <f>SUM('1.8.4.1 - 1.8.4.3'!H37,'1.8.5.1-1.8.5.3'!H33)</f>
        <v>240912135.56164151</v>
      </c>
      <c r="I16" s="33">
        <f>SUM('1.8.4.1 - 1.8.4.3'!I37,'1.8.5.1-1.8.5.3'!I33)</f>
        <v>270084996.94908351</v>
      </c>
      <c r="J16" s="33">
        <f>SUM('1.8.4.1 - 1.8.4.3'!J37,'1.8.5.1-1.8.5.3'!J33)</f>
        <v>287032651.43093973</v>
      </c>
      <c r="K16" s="33">
        <f>SUM('1.8.4.1 - 1.8.4.3'!K37,'1.8.5.1-1.8.5.3'!K33)</f>
        <v>286382566.65524775</v>
      </c>
      <c r="L16" s="33">
        <f>SUM('1.8.4.1 - 1.8.4.3'!L37,'1.8.5.1-1.8.5.3'!L33)</f>
        <v>319401710.77189726</v>
      </c>
      <c r="N16" s="46" t="s">
        <v>658</v>
      </c>
      <c r="O16" s="75"/>
      <c r="P16" s="75"/>
      <c r="Q16" s="75"/>
      <c r="R16" s="75"/>
      <c r="S16" s="75"/>
      <c r="T16" s="75"/>
      <c r="U16" s="75"/>
      <c r="V16" s="75"/>
      <c r="W16" s="75"/>
      <c r="X16" s="75"/>
    </row>
    <row r="17" spans="2:24" s="16" customFormat="1">
      <c r="B17" s="46" t="str">
        <f t="shared" si="2"/>
        <v>Bonos Bancarios</v>
      </c>
      <c r="C17" s="33"/>
      <c r="D17" s="33"/>
      <c r="E17" s="33">
        <f>SUM('1.8.4.1 - 1.8.4.3'!E38,'1.8.5.1-1.8.5.3'!E34)</f>
        <v>45368280.567417666</v>
      </c>
      <c r="F17" s="33">
        <f>SUM('1.8.4.1 - 1.8.4.3'!F38,'1.8.5.1-1.8.5.3'!F34)</f>
        <v>55247234.157134347</v>
      </c>
      <c r="G17" s="33">
        <f>SUM('1.8.4.1 - 1.8.4.3'!G38,'1.8.5.1-1.8.5.3'!G34)</f>
        <v>56009531.325157963</v>
      </c>
      <c r="H17" s="33">
        <f>SUM('1.8.4.1 - 1.8.4.3'!H38,'1.8.5.1-1.8.5.3'!H34)</f>
        <v>70006749.84940879</v>
      </c>
      <c r="I17" s="33">
        <f>SUM('1.8.4.1 - 1.8.4.3'!I38,'1.8.5.1-1.8.5.3'!I34)</f>
        <v>97452321.563337177</v>
      </c>
      <c r="J17" s="33">
        <f>SUM('1.8.4.1 - 1.8.4.3'!J38,'1.8.5.1-1.8.5.3'!J34)</f>
        <v>103096145.9455433</v>
      </c>
      <c r="K17" s="33">
        <f>SUM('1.8.4.1 - 1.8.4.3'!K38,'1.8.5.1-1.8.5.3'!K34)</f>
        <v>127633504.19821446</v>
      </c>
      <c r="L17" s="33">
        <f>SUM('1.8.4.1 - 1.8.4.3'!L38,'1.8.5.1-1.8.5.3'!L34)</f>
        <v>137006516.9913201</v>
      </c>
      <c r="N17" s="46" t="s">
        <v>659</v>
      </c>
      <c r="O17" s="75"/>
      <c r="P17" s="75"/>
      <c r="Q17" s="75"/>
      <c r="R17" s="75"/>
      <c r="S17" s="75"/>
      <c r="T17" s="75"/>
      <c r="U17" s="75"/>
      <c r="V17" s="75"/>
      <c r="W17" s="75"/>
      <c r="X17" s="75"/>
    </row>
    <row r="18" spans="2:24" s="16" customFormat="1">
      <c r="B18" s="46" t="str">
        <f t="shared" si="2"/>
        <v>Letras y Mutuos Hipotecarios</v>
      </c>
      <c r="C18" s="33"/>
      <c r="D18" s="33"/>
      <c r="E18" s="33">
        <f>SUM('1.8.4.1 - 1.8.4.3'!E44,'1.8.5.1-1.8.5.3'!E37,'1.8.5.1-1.8.5.3'!E39)</f>
        <v>153105521.26372564</v>
      </c>
      <c r="F18" s="33">
        <f>SUM('1.8.4.1 - 1.8.4.3'!F44,'1.8.5.1-1.8.5.3'!F37,'1.8.5.1-1.8.5.3'!F39)</f>
        <v>146096147.16372523</v>
      </c>
      <c r="G18" s="33">
        <f>SUM('1.8.4.1 - 1.8.4.3'!G44,'1.8.5.1-1.8.5.3'!G37,'1.8.5.1-1.8.5.3'!G39)</f>
        <v>157155400.57524985</v>
      </c>
      <c r="H18" s="33">
        <f>SUM('1.8.4.1 - 1.8.4.3'!H44,'1.8.5.1-1.8.5.3'!H37,'1.8.5.1-1.8.5.3'!H39)</f>
        <v>158034106.84382239</v>
      </c>
      <c r="I18" s="33">
        <f>SUM('1.8.4.1 - 1.8.4.3'!I44,'1.8.5.1-1.8.5.3'!I37,'1.8.5.1-1.8.5.3'!I39)</f>
        <v>157825105.47687292</v>
      </c>
      <c r="J18" s="33">
        <f>SUM('1.8.4.1 - 1.8.4.3'!J44,'1.8.5.1-1.8.5.3'!J37,'1.8.5.1-1.8.5.3'!J39)</f>
        <v>148449497.82455897</v>
      </c>
      <c r="K18" s="33">
        <f>SUM('1.8.4.1 - 1.8.4.3'!K44,'1.8.5.1-1.8.5.3'!K37,'1.8.5.1-1.8.5.3'!K39)</f>
        <v>136532055.80840388</v>
      </c>
      <c r="L18" s="33">
        <f>SUM('1.8.4.1 - 1.8.4.3'!L44,'1.8.5.1-1.8.5.3'!L37,'1.8.5.1-1.8.5.3'!L39)</f>
        <v>127609868.92006513</v>
      </c>
      <c r="N18" s="46" t="s">
        <v>684</v>
      </c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2:24" s="16" customFormat="1">
      <c r="B19" s="46" t="str">
        <f t="shared" si="2"/>
        <v>Inversiones Inmobiliarias</v>
      </c>
      <c r="C19" s="33"/>
      <c r="D19" s="33"/>
      <c r="E19" s="33">
        <f>SUM('1.8.4.1 - 1.8.4.3'!E43,'1.8.5.1-1.8.5.3'!E35)</f>
        <v>48504168.492901504</v>
      </c>
      <c r="F19" s="33">
        <f>SUM('1.8.4.1 - 1.8.4.3'!F43,'1.8.5.1-1.8.5.3'!F35)</f>
        <v>54159558.793667361</v>
      </c>
      <c r="G19" s="33">
        <f>SUM('1.8.4.1 - 1.8.4.3'!G43,'1.8.5.1-1.8.5.3'!G35)</f>
        <v>62880731.529342212</v>
      </c>
      <c r="H19" s="33">
        <f>SUM('1.8.4.1 - 1.8.4.3'!H43,'1.8.5.1-1.8.5.3'!H35)</f>
        <v>74717851.606255218</v>
      </c>
      <c r="I19" s="33">
        <f>SUM('1.8.4.1 - 1.8.4.3'!I43,'1.8.5.1-1.8.5.3'!I35)</f>
        <v>85965407.780979156</v>
      </c>
      <c r="J19" s="33">
        <f>SUM('1.8.4.1 - 1.8.4.3'!J43,'1.8.5.1-1.8.5.3'!J35)</f>
        <v>95360041.073625013</v>
      </c>
      <c r="K19" s="33">
        <f>SUM('1.8.4.1 - 1.8.4.3'!K43,'1.8.5.1-1.8.5.3'!K35)</f>
        <v>102678927.92307818</v>
      </c>
      <c r="L19" s="33">
        <f>SUM('1.8.4.1 - 1.8.4.3'!L43,'1.8.5.1-1.8.5.3'!L35)</f>
        <v>115144070.27352166</v>
      </c>
      <c r="N19" s="46" t="s">
        <v>660</v>
      </c>
      <c r="O19" s="75"/>
      <c r="P19" s="75"/>
      <c r="Q19" s="75"/>
      <c r="R19" s="75"/>
      <c r="S19" s="75"/>
      <c r="T19" s="75"/>
      <c r="U19" s="75"/>
      <c r="V19" s="75"/>
      <c r="W19" s="75"/>
      <c r="X19" s="75"/>
    </row>
    <row r="20" spans="2:24" s="16" customFormat="1">
      <c r="B20" s="46" t="str">
        <f t="shared" si="2"/>
        <v>Inversión Exterior</v>
      </c>
      <c r="C20" s="33"/>
      <c r="D20" s="33"/>
      <c r="E20" s="33">
        <f>SUM('1.8.4.1 - 1.8.4.3'!E45,'1.8.5.1-1.8.5.3'!E36)</f>
        <v>16541557.886591539</v>
      </c>
      <c r="F20" s="33">
        <f>SUM('1.8.4.1 - 1.8.4.3'!F45,'1.8.5.1-1.8.5.3'!F36)</f>
        <v>23249286.751848835</v>
      </c>
      <c r="G20" s="33">
        <f>SUM('1.8.4.1 - 1.8.4.3'!G45,'1.8.5.1-1.8.5.3'!G36)</f>
        <v>42944226.450368069</v>
      </c>
      <c r="H20" s="33">
        <f>SUM('1.8.4.1 - 1.8.4.3'!H45,'1.8.5.1-1.8.5.3'!H36)</f>
        <v>54582109.459166087</v>
      </c>
      <c r="I20" s="33">
        <f>SUM('1.8.4.1 - 1.8.4.3'!I45,'1.8.5.1-1.8.5.3'!I36)</f>
        <v>51752971.741847247</v>
      </c>
      <c r="J20" s="33">
        <f>SUM('1.8.4.1 - 1.8.4.3'!J45,'1.8.5.1-1.8.5.3'!J36)</f>
        <v>54387933.273742668</v>
      </c>
      <c r="K20" s="33">
        <f>SUM('1.8.4.1 - 1.8.4.3'!K45,'1.8.5.1-1.8.5.3'!K36)</f>
        <v>75790394.559915736</v>
      </c>
      <c r="L20" s="33">
        <f>SUM('1.8.4.1 - 1.8.4.3'!L45,'1.8.5.1-1.8.5.3'!L36)</f>
        <v>88673396.375621647</v>
      </c>
      <c r="N20" s="46" t="s">
        <v>685</v>
      </c>
      <c r="O20" s="75"/>
      <c r="P20" s="75"/>
      <c r="Q20" s="75"/>
      <c r="R20" s="75"/>
      <c r="S20" s="75"/>
      <c r="T20" s="75"/>
      <c r="U20" s="75"/>
      <c r="V20" s="75"/>
      <c r="W20" s="75"/>
      <c r="X20" s="75"/>
    </row>
    <row r="21" spans="2:24" s="16" customFormat="1">
      <c r="B21" s="46" t="str">
        <f t="shared" si="2"/>
        <v>Instrumentos del Estado</v>
      </c>
      <c r="C21" s="33"/>
      <c r="D21" s="33"/>
      <c r="E21" s="33">
        <f>SUM('1.8.4.1 - 1.8.4.3'!E40,'1.8.5.1-1.8.5.3'!E38)</f>
        <v>111940267.19331527</v>
      </c>
      <c r="F21" s="33">
        <f>SUM('1.8.4.1 - 1.8.4.3'!F40,'1.8.5.1-1.8.5.3'!F38)</f>
        <v>103981608.87375164</v>
      </c>
      <c r="G21" s="33">
        <f>SUM('1.8.4.1 - 1.8.4.3'!G40,'1.8.5.1-1.8.5.3'!G38)</f>
        <v>90658776.650571153</v>
      </c>
      <c r="H21" s="33">
        <f>SUM('1.8.4.1 - 1.8.4.3'!H40,'1.8.5.1-1.8.5.3'!H38)</f>
        <v>93089420.190738678</v>
      </c>
      <c r="I21" s="33">
        <f>SUM('1.8.4.1 - 1.8.4.3'!I40,'1.8.5.1-1.8.5.3'!I38)</f>
        <v>77153153.305175096</v>
      </c>
      <c r="J21" s="33">
        <f>SUM('1.8.4.1 - 1.8.4.3'!J40,'1.8.5.1-1.8.5.3'!J38)</f>
        <v>82565484.737533703</v>
      </c>
      <c r="K21" s="33">
        <f>SUM('1.8.4.1 - 1.8.4.3'!K40,'1.8.5.1-1.8.5.3'!K38)</f>
        <v>79402534.821992442</v>
      </c>
      <c r="L21" s="33">
        <f>SUM('1.8.4.1 - 1.8.4.3'!L40,'1.8.5.1-1.8.5.3'!L38)</f>
        <v>64410409.468364403</v>
      </c>
      <c r="N21" s="46" t="s">
        <v>654</v>
      </c>
      <c r="O21" s="75"/>
      <c r="P21" s="75"/>
      <c r="Q21" s="75"/>
      <c r="R21" s="75"/>
      <c r="S21" s="75"/>
      <c r="T21" s="75"/>
      <c r="U21" s="75"/>
      <c r="V21" s="75"/>
      <c r="W21" s="75"/>
      <c r="X21" s="75"/>
    </row>
    <row r="22" spans="2:24" s="16" customFormat="1">
      <c r="B22" s="46" t="str">
        <f t="shared" si="2"/>
        <v>Depósitos a Plazo</v>
      </c>
      <c r="C22" s="33"/>
      <c r="D22" s="33"/>
      <c r="E22" s="33">
        <f>SUM('1.8.4.1 - 1.8.4.3'!E39,'1.8.5.1-1.8.5.3'!E40)</f>
        <v>14673825.738217536</v>
      </c>
      <c r="F22" s="33">
        <f>SUM('1.8.4.1 - 1.8.4.3'!F39,'1.8.5.1-1.8.5.3'!F40)</f>
        <v>20951521.545985743</v>
      </c>
      <c r="G22" s="33">
        <f>SUM('1.8.4.1 - 1.8.4.3'!G39,'1.8.5.1-1.8.5.3'!G40)</f>
        <v>25669149.799469687</v>
      </c>
      <c r="H22" s="33">
        <f>SUM('1.8.4.1 - 1.8.4.3'!H39,'1.8.5.1-1.8.5.3'!H40)</f>
        <v>22095928.227875322</v>
      </c>
      <c r="I22" s="33">
        <f>SUM('1.8.4.1 - 1.8.4.3'!I39,'1.8.5.1-1.8.5.3'!I40)</f>
        <v>20478726.418326572</v>
      </c>
      <c r="J22" s="33">
        <f>SUM('1.8.4.1 - 1.8.4.3'!J39,'1.8.5.1-1.8.5.3'!J40)</f>
        <v>19782573.838937145</v>
      </c>
      <c r="K22" s="33">
        <f>SUM('1.8.4.1 - 1.8.4.3'!K39,'1.8.5.1-1.8.5.3'!K40)</f>
        <v>25883131.777092639</v>
      </c>
      <c r="L22" s="33">
        <f>SUM('1.8.4.1 - 1.8.4.3'!L39,'1.8.5.1-1.8.5.3'!L40)</f>
        <v>29161558.004542023</v>
      </c>
      <c r="N22" s="46" t="s">
        <v>656</v>
      </c>
      <c r="O22" s="75"/>
      <c r="P22" s="75"/>
      <c r="Q22" s="75"/>
      <c r="R22" s="75"/>
      <c r="S22" s="75"/>
      <c r="T22" s="75"/>
      <c r="U22" s="75"/>
      <c r="V22" s="75"/>
      <c r="W22" s="75"/>
      <c r="X22" s="75"/>
    </row>
    <row r="23" spans="2:24" s="16" customFormat="1">
      <c r="B23" s="46" t="str">
        <f t="shared" si="2"/>
        <v>Fondos de Inversión</v>
      </c>
      <c r="C23" s="33"/>
      <c r="D23" s="33"/>
      <c r="E23" s="33">
        <f>SUM('1.8.4.1 - 1.8.4.3'!E47,'1.8.5.1-1.8.5.3'!E41)</f>
        <v>7330194.8080071378</v>
      </c>
      <c r="F23" s="33">
        <f>SUM('1.8.4.1 - 1.8.4.3'!F47,'1.8.5.1-1.8.5.3'!F41)</f>
        <v>7880008.1892381618</v>
      </c>
      <c r="G23" s="33">
        <f>SUM('1.8.4.1 - 1.8.4.3'!G47,'1.8.5.1-1.8.5.3'!G41)</f>
        <v>11074121.500536093</v>
      </c>
      <c r="H23" s="33">
        <f>SUM('1.8.4.1 - 1.8.4.3'!H47,'1.8.5.1-1.8.5.3'!H41)</f>
        <v>12700703.472414037</v>
      </c>
      <c r="I23" s="33">
        <f>SUM('1.8.4.1 - 1.8.4.3'!I47,'1.8.5.1-1.8.5.3'!I41)</f>
        <v>12245626.281606354</v>
      </c>
      <c r="J23" s="33">
        <f>SUM('1.8.4.1 - 1.8.4.3'!J47,'1.8.5.1-1.8.5.3'!J41)</f>
        <v>14164383.265338864</v>
      </c>
      <c r="K23" s="33">
        <f>SUM('1.8.4.1 - 1.8.4.3'!K47,'1.8.5.1-1.8.5.3'!K41)</f>
        <v>17848739.696721829</v>
      </c>
      <c r="L23" s="33">
        <f>SUM('1.8.4.1 - 1.8.4.3'!L47,'1.8.5.1-1.8.5.3'!L41)</f>
        <v>22636781.506080329</v>
      </c>
      <c r="N23" s="46" t="s">
        <v>662</v>
      </c>
      <c r="O23" s="75"/>
      <c r="P23" s="75"/>
      <c r="Q23" s="75"/>
      <c r="R23" s="75"/>
      <c r="S23" s="75"/>
      <c r="T23" s="75"/>
      <c r="U23" s="75"/>
      <c r="V23" s="75"/>
      <c r="W23" s="75"/>
      <c r="X23" s="75"/>
    </row>
    <row r="24" spans="2:24" s="16" customFormat="1">
      <c r="B24" s="46" t="str">
        <f t="shared" si="2"/>
        <v>Fondos Mutuos</v>
      </c>
      <c r="C24" s="33"/>
      <c r="D24" s="33"/>
      <c r="E24" s="33">
        <f>SUM('1.8.4.1 - 1.8.4.3'!E41,'1.8.5.1-1.8.5.3'!E43)</f>
        <v>5507907.986637447</v>
      </c>
      <c r="F24" s="33">
        <f>SUM('1.8.4.1 - 1.8.4.3'!F41,'1.8.5.1-1.8.5.3'!F43)</f>
        <v>5113186.3424425619</v>
      </c>
      <c r="G24" s="33">
        <f>SUM('1.8.4.1 - 1.8.4.3'!G41,'1.8.5.1-1.8.5.3'!G43)</f>
        <v>7313046.5228142086</v>
      </c>
      <c r="H24" s="33">
        <f>SUM('1.8.4.1 - 1.8.4.3'!H41,'1.8.5.1-1.8.5.3'!H43)</f>
        <v>7867139.2665418452</v>
      </c>
      <c r="I24" s="33">
        <f>SUM('1.8.4.1 - 1.8.4.3'!I41,'1.8.5.1-1.8.5.3'!I43)</f>
        <v>7296597.5172205474</v>
      </c>
      <c r="J24" s="33">
        <f>SUM('1.8.4.1 - 1.8.4.3'!J41,'1.8.5.1-1.8.5.3'!J43)</f>
        <v>15250996.13806697</v>
      </c>
      <c r="K24" s="33">
        <f>SUM('1.8.4.1 - 1.8.4.3'!K41,'1.8.5.1-1.8.5.3'!K43)</f>
        <v>18614366.026505962</v>
      </c>
      <c r="L24" s="33">
        <f>SUM('1.8.4.1 - 1.8.4.3'!L41,'1.8.5.1-1.8.5.3'!L43)</f>
        <v>21271208.973882243</v>
      </c>
      <c r="N24" s="46" t="s">
        <v>682</v>
      </c>
      <c r="O24" s="75"/>
      <c r="P24" s="75"/>
      <c r="Q24" s="75"/>
      <c r="R24" s="75"/>
      <c r="S24" s="75"/>
      <c r="T24" s="75"/>
      <c r="U24" s="75"/>
      <c r="V24" s="75"/>
      <c r="W24" s="75"/>
      <c r="X24" s="75"/>
    </row>
    <row r="25" spans="2:24" s="16" customFormat="1">
      <c r="B25" s="46" t="str">
        <f t="shared" si="2"/>
        <v>Acciones de S.A.</v>
      </c>
      <c r="C25" s="33"/>
      <c r="D25" s="33"/>
      <c r="E25" s="33">
        <f>SUM('1.8.4.1 - 1.8.4.3'!E46,'1.8.5.1-1.8.5.3'!E42)</f>
        <v>21698134.670743573</v>
      </c>
      <c r="F25" s="33">
        <f>SUM('1.8.4.1 - 1.8.4.3'!F46,'1.8.5.1-1.8.5.3'!F42)</f>
        <v>23849205.471434746</v>
      </c>
      <c r="G25" s="33">
        <f>SUM('1.8.4.1 - 1.8.4.3'!G46,'1.8.5.1-1.8.5.3'!G42)</f>
        <v>28196251.659269713</v>
      </c>
      <c r="H25" s="33">
        <f>SUM('1.8.4.1 - 1.8.4.3'!H46,'1.8.5.1-1.8.5.3'!H42)</f>
        <v>28808885.594511654</v>
      </c>
      <c r="I25" s="33">
        <f>SUM('1.8.4.1 - 1.8.4.3'!I46,'1.8.5.1-1.8.5.3'!I42)</f>
        <v>16418734.445336852</v>
      </c>
      <c r="J25" s="33">
        <f>SUM('1.8.4.1 - 1.8.4.3'!J46,'1.8.5.1-1.8.5.3'!J42)</f>
        <v>20315033.271450724</v>
      </c>
      <c r="K25" s="33">
        <f>SUM('1.8.4.1 - 1.8.4.3'!K46,'1.8.5.1-1.8.5.3'!K42)</f>
        <v>22477862.604314502</v>
      </c>
      <c r="L25" s="33">
        <f>SUM('1.8.4.1 - 1.8.4.3'!L46,'1.8.5.1-1.8.5.3'!L42)</f>
        <v>20955933.225172836</v>
      </c>
      <c r="N25" s="46" t="s">
        <v>657</v>
      </c>
      <c r="O25" s="75"/>
      <c r="P25" s="75"/>
      <c r="Q25" s="75"/>
      <c r="R25" s="75"/>
      <c r="S25" s="75"/>
      <c r="T25" s="75"/>
      <c r="U25" s="75"/>
      <c r="V25" s="75"/>
      <c r="W25" s="75"/>
      <c r="X25" s="75"/>
    </row>
    <row r="26" spans="2:24" s="16" customFormat="1">
      <c r="B26" s="46" t="str">
        <f t="shared" si="2"/>
        <v>Préstamos</v>
      </c>
      <c r="C26" s="33"/>
      <c r="D26" s="33"/>
      <c r="E26" s="33">
        <f>SUM('1.8.4.1 - 1.8.4.3'!E48,'1.8.5.1-1.8.5.3'!E45)</f>
        <v>432890.59048740985</v>
      </c>
      <c r="F26" s="33">
        <f>SUM('1.8.4.1 - 1.8.4.3'!F48,'1.8.5.1-1.8.5.3'!F45)</f>
        <v>355591.51946529612</v>
      </c>
      <c r="G26" s="33">
        <f>SUM('1.8.4.1 - 1.8.4.3'!G48,'1.8.5.1-1.8.5.3'!G45)</f>
        <v>650758.21945225832</v>
      </c>
      <c r="H26" s="33">
        <f>SUM('1.8.4.1 - 1.8.4.3'!H48,'1.8.5.1-1.8.5.3'!H45)</f>
        <v>479463.33473647304</v>
      </c>
      <c r="I26" s="33">
        <f>SUM('1.8.4.1 - 1.8.4.3'!I48,'1.8.5.1-1.8.5.3'!I45)</f>
        <v>3886.0145893941844</v>
      </c>
      <c r="J26" s="33">
        <f>SUM('1.8.4.1 - 1.8.4.3'!J48,'1.8.5.1-1.8.5.3'!J45)</f>
        <v>8907738.8114719652</v>
      </c>
      <c r="K26" s="33">
        <f>SUM('1.8.4.1 - 1.8.4.3'!K48,'1.8.5.1-1.8.5.3'!K45)</f>
        <v>6195834.8772229096</v>
      </c>
      <c r="L26" s="33">
        <f>SUM('1.8.4.1 - 1.8.4.3'!L48,'1.8.5.1-1.8.5.3'!L45)</f>
        <v>6338248.0421888735</v>
      </c>
      <c r="N26" s="46" t="s">
        <v>686</v>
      </c>
      <c r="O26" s="75"/>
      <c r="P26" s="75"/>
      <c r="Q26" s="75"/>
      <c r="R26" s="75"/>
      <c r="S26" s="75"/>
      <c r="T26" s="75"/>
      <c r="U26" s="75"/>
      <c r="V26" s="75"/>
      <c r="W26" s="75"/>
      <c r="X26" s="75"/>
    </row>
    <row r="27" spans="2:24" s="16" customFormat="1">
      <c r="B27" s="46" t="str">
        <f t="shared" si="2"/>
        <v>Cuentas Corrientes</v>
      </c>
      <c r="C27" s="33"/>
      <c r="D27" s="33"/>
      <c r="E27" s="33">
        <f>SUM('1.8.4.1 - 1.8.4.3'!E42,'1.8.5.1-1.8.5.3'!E46)</f>
        <v>2567872.7034916459</v>
      </c>
      <c r="F27" s="33">
        <f>SUM('1.8.4.1 - 1.8.4.3'!F42,'1.8.5.1-1.8.5.3'!F46)</f>
        <v>2624047.2082875976</v>
      </c>
      <c r="G27" s="33">
        <f>SUM('1.8.4.1 - 1.8.4.3'!G42,'1.8.5.1-1.8.5.3'!G46)</f>
        <v>2790323.8807223672</v>
      </c>
      <c r="H27" s="33">
        <f>SUM('1.8.4.1 - 1.8.4.3'!H42,'1.8.5.1-1.8.5.3'!H46)</f>
        <v>3768602.4728553621</v>
      </c>
      <c r="I27" s="33">
        <f>SUM('1.8.4.1 - 1.8.4.3'!I42,'1.8.5.1-1.8.5.3'!I46)</f>
        <v>3939173.7679914343</v>
      </c>
      <c r="J27" s="33">
        <f>SUM('1.8.4.1 - 1.8.4.3'!J42,'1.8.5.1-1.8.5.3'!J46)</f>
        <v>3277354.1652341988</v>
      </c>
      <c r="K27" s="33">
        <f>SUM('1.8.4.1 - 1.8.4.3'!K42,'1.8.5.1-1.8.5.3'!K46)</f>
        <v>8328229.479085831</v>
      </c>
      <c r="L27" s="33">
        <f>SUM('1.8.4.1 - 1.8.4.3'!L42,'1.8.5.1-1.8.5.3'!L46)</f>
        <v>6073590.0149053363</v>
      </c>
      <c r="N27" s="46" t="s">
        <v>683</v>
      </c>
      <c r="O27" s="75"/>
      <c r="P27" s="75"/>
      <c r="Q27" s="75"/>
      <c r="R27" s="75"/>
      <c r="S27" s="75"/>
      <c r="T27" s="75"/>
      <c r="U27" s="75"/>
      <c r="V27" s="75"/>
      <c r="W27" s="75"/>
      <c r="X27" s="75"/>
    </row>
    <row r="28" spans="2:24" s="16" customFormat="1">
      <c r="B28" s="46" t="str">
        <f t="shared" si="2"/>
        <v>Créditos Sindicados</v>
      </c>
      <c r="C28" s="33"/>
      <c r="D28" s="33"/>
      <c r="E28" s="33">
        <f>SUM('1.8.4.1 - 1.8.4.3'!E49,'1.8.5.1-1.8.5.3'!E47)</f>
        <v>0</v>
      </c>
      <c r="F28" s="33">
        <f>SUM('1.8.4.1 - 1.8.4.3'!F49,'1.8.5.1-1.8.5.3'!F47)</f>
        <v>0</v>
      </c>
      <c r="G28" s="33">
        <f>SUM('1.8.4.1 - 1.8.4.3'!G49,'1.8.5.1-1.8.5.3'!G47)</f>
        <v>1550484.7194484407</v>
      </c>
      <c r="H28" s="33">
        <f>SUM('1.8.4.1 - 1.8.4.3'!H49,'1.8.5.1-1.8.5.3'!H47)</f>
        <v>448339.06310357514</v>
      </c>
      <c r="I28" s="33">
        <f>SUM('1.8.4.1 - 1.8.4.3'!I49,'1.8.5.1-1.8.5.3'!I47)</f>
        <v>486346.15805938403</v>
      </c>
      <c r="J28" s="33">
        <f>SUM('1.8.4.1 - 1.8.4.3'!J49,'1.8.5.1-1.8.5.3'!J47)</f>
        <v>267593.56879283075</v>
      </c>
      <c r="K28" s="33">
        <f>SUM('1.8.4.1 - 1.8.4.3'!K49,'1.8.5.1-1.8.5.3'!K47)</f>
        <v>991075.87547277985</v>
      </c>
      <c r="L28" s="33">
        <f>SUM('1.8.4.1 - 1.8.4.3'!L49,'1.8.5.1-1.8.5.3'!L47)</f>
        <v>1488609.0132649862</v>
      </c>
      <c r="N28" s="46" t="s">
        <v>687</v>
      </c>
      <c r="O28" s="75"/>
      <c r="P28" s="75"/>
      <c r="Q28" s="75"/>
      <c r="R28" s="75"/>
      <c r="S28" s="75"/>
      <c r="T28" s="75"/>
      <c r="U28" s="75"/>
      <c r="V28" s="75"/>
      <c r="W28" s="75"/>
      <c r="X28" s="75"/>
    </row>
    <row r="29" spans="2:24" s="16" customFormat="1">
      <c r="B29" s="46" t="str">
        <f>N29</f>
        <v>Otros</v>
      </c>
      <c r="C29" s="33"/>
      <c r="D29" s="33"/>
      <c r="E29" s="33">
        <f>SUM('1.8.4.1 - 1.8.4.3'!E50,'1.8.5.1-1.8.5.3'!E44,'1.8.5.1-1.8.5.3'!E48)</f>
        <v>7925588.1342376452</v>
      </c>
      <c r="F29" s="33">
        <f>SUM('1.8.4.1 - 1.8.4.3'!F50,'1.8.5.1-1.8.5.3'!F44,'1.8.5.1-1.8.5.3'!F48)</f>
        <v>7772783.8569642734</v>
      </c>
      <c r="G29" s="33">
        <f>SUM('1.8.4.1 - 1.8.4.3'!G50,'1.8.5.1-1.8.5.3'!G44,'1.8.5.1-1.8.5.3'!G48)</f>
        <v>10564639.36720334</v>
      </c>
      <c r="H29" s="33">
        <f>SUM('1.8.4.1 - 1.8.4.3'!H50,'1.8.5.1-1.8.5.3'!H44,'1.8.5.1-1.8.5.3'!H48)</f>
        <v>14252529.779346939</v>
      </c>
      <c r="I29" s="33">
        <f>SUM('1.8.4.1 - 1.8.4.3'!I50,'1.8.5.1-1.8.5.3'!I44,'1.8.5.1-1.8.5.3'!I48)</f>
        <v>18460293.102411505</v>
      </c>
      <c r="J29" s="33">
        <f>SUM('1.8.4.1 - 1.8.4.3'!J50,'1.8.5.1-1.8.5.3'!J44,'1.8.5.1-1.8.5.3'!J48)</f>
        <v>15231309.781653717</v>
      </c>
      <c r="K29" s="33">
        <f>SUM('1.8.4.1 - 1.8.4.3'!K50,'1.8.5.1-1.8.5.3'!K44,'1.8.5.1-1.8.5.3'!K48)</f>
        <v>19082646.72776974</v>
      </c>
      <c r="L29" s="33">
        <f>SUM('1.8.4.1 - 1.8.4.3'!L50,'1.8.5.1-1.8.5.3'!L44,'1.8.5.1-1.8.5.3'!L48)</f>
        <v>19243263.73473078</v>
      </c>
      <c r="N29" s="46" t="s">
        <v>28</v>
      </c>
      <c r="O29" s="75"/>
      <c r="P29" s="75"/>
      <c r="Q29" s="75"/>
      <c r="R29" s="75"/>
      <c r="S29" s="75"/>
      <c r="T29" s="75"/>
      <c r="U29" s="75"/>
      <c r="V29" s="75"/>
      <c r="W29" s="75"/>
      <c r="X29" s="75"/>
    </row>
    <row r="30" spans="2:24" s="16" customFormat="1">
      <c r="B30" s="47" t="s">
        <v>29</v>
      </c>
      <c r="C30" s="48">
        <f>SUM('1.8.4.1 - 1.8.4.3'!C51,'1.8.5.1-1.8.5.3'!C49)</f>
        <v>522480728.04064953</v>
      </c>
      <c r="D30" s="48">
        <f>SUM('1.8.4.1 - 1.8.4.3'!D51,'1.8.5.1-1.8.5.3'!D49)</f>
        <v>591548265.07092202</v>
      </c>
      <c r="E30" s="48">
        <f>SUM('1.8.4.1 - 1.8.4.3'!E51,'1.8.5.1-1.8.5.3'!E49)</f>
        <v>648410951.74986506</v>
      </c>
      <c r="F30" s="48">
        <f>SUM('1.8.4.1 - 1.8.4.3'!F51,'1.8.5.1-1.8.5.3'!F49)</f>
        <v>688145886.99407673</v>
      </c>
      <c r="G30" s="48">
        <f>SUM('1.8.4.1 - 1.8.4.3'!G51,'1.8.5.1-1.8.5.3'!G49)</f>
        <v>738681054.05756176</v>
      </c>
      <c r="H30" s="48">
        <f>SUM('1.8.4.1 - 1.8.4.3'!H51,'1.8.5.1-1.8.5.3'!H49)</f>
        <v>781763964.72241783</v>
      </c>
      <c r="I30" s="48">
        <f>SUM('1.8.4.1 - 1.8.4.3'!I51,'1.8.5.1-1.8.5.3'!I49)</f>
        <v>819563340.52283716</v>
      </c>
      <c r="J30" s="48">
        <f>SUM('1.8.4.1 - 1.8.4.3'!J51,'1.8.5.1-1.8.5.3'!J49)</f>
        <v>868088737.12688982</v>
      </c>
      <c r="K30" s="48">
        <f>SUM('1.8.4.1 - 1.8.4.3'!K51,'1.8.5.1-1.8.5.3'!K49)</f>
        <v>927841871.03103876</v>
      </c>
      <c r="L30" s="48">
        <f>SUM('1.8.4.1 - 1.8.4.3'!L51,'1.8.5.1-1.8.5.3'!L49)</f>
        <v>979415165.31555772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2" spans="2:24">
      <c r="B32" s="51" t="s">
        <v>30</v>
      </c>
      <c r="C32" s="191">
        <f>O32</f>
        <v>6.4118279109907236E-2</v>
      </c>
      <c r="D32" s="191">
        <f t="shared" ref="D32:L32" si="3">P32</f>
        <v>8.0473437396444594E-2</v>
      </c>
      <c r="E32" s="191">
        <f t="shared" si="3"/>
        <v>7.1110268187096481E-2</v>
      </c>
      <c r="F32" s="191">
        <f t="shared" si="3"/>
        <v>5.672732195643896E-2</v>
      </c>
      <c r="G32" s="191">
        <f t="shared" si="3"/>
        <v>6.8687736826061149E-2</v>
      </c>
      <c r="H32" s="191">
        <f t="shared" si="3"/>
        <v>5.8987940989494163E-2</v>
      </c>
      <c r="I32" s="191">
        <f t="shared" si="3"/>
        <v>2.7424978646388962E-2</v>
      </c>
      <c r="J32" s="191">
        <f t="shared" si="3"/>
        <v>6.9257077989315546E-2</v>
      </c>
      <c r="K32" s="191">
        <f t="shared" si="3"/>
        <v>6.5894008000904072E-2</v>
      </c>
      <c r="L32" s="191">
        <f t="shared" si="3"/>
        <v>3.2900253006983092E-2</v>
      </c>
      <c r="N32" s="62" t="s">
        <v>30</v>
      </c>
      <c r="O32" s="54">
        <v>6.4118279109907236E-2</v>
      </c>
      <c r="P32" s="54">
        <v>8.0473437396444594E-2</v>
      </c>
      <c r="Q32" s="54">
        <v>7.1110268187096481E-2</v>
      </c>
      <c r="R32" s="54">
        <v>5.672732195643896E-2</v>
      </c>
      <c r="S32" s="54">
        <v>6.8687736826061149E-2</v>
      </c>
      <c r="T32" s="54">
        <v>5.8987940989494163E-2</v>
      </c>
      <c r="U32" s="54">
        <v>2.7424978646388962E-2</v>
      </c>
      <c r="V32" s="54">
        <v>6.9257077989315546E-2</v>
      </c>
      <c r="W32" s="54">
        <v>6.5894008000904072E-2</v>
      </c>
      <c r="X32" s="54">
        <v>3.2900253006983092E-2</v>
      </c>
    </row>
    <row r="34" spans="2:12">
      <c r="B34" s="14" t="s">
        <v>694</v>
      </c>
    </row>
    <row r="39" spans="2:12" ht="21">
      <c r="B39" s="13" t="s">
        <v>32</v>
      </c>
    </row>
    <row r="40" spans="2:12">
      <c r="B40" s="14" t="s">
        <v>681</v>
      </c>
    </row>
    <row r="42" spans="2:12">
      <c r="B42" s="43"/>
      <c r="C42" s="49">
        <f>C15</f>
        <v>2002</v>
      </c>
      <c r="D42" s="49">
        <f>C42+1</f>
        <v>2003</v>
      </c>
      <c r="E42" s="49">
        <f t="shared" ref="E42:K42" si="4">D42+1</f>
        <v>2004</v>
      </c>
      <c r="F42" s="49">
        <f t="shared" si="4"/>
        <v>2005</v>
      </c>
      <c r="G42" s="49">
        <f t="shared" si="4"/>
        <v>2006</v>
      </c>
      <c r="H42" s="49">
        <f t="shared" si="4"/>
        <v>2007</v>
      </c>
      <c r="I42" s="49">
        <f t="shared" si="4"/>
        <v>2008</v>
      </c>
      <c r="J42" s="49">
        <f t="shared" si="4"/>
        <v>2009</v>
      </c>
      <c r="K42" s="49">
        <f t="shared" si="4"/>
        <v>2010</v>
      </c>
      <c r="L42" s="49">
        <f>K42+1</f>
        <v>2011</v>
      </c>
    </row>
    <row r="43" spans="2:12">
      <c r="B43" s="46" t="str">
        <f>N16</f>
        <v>Bonos y Debentures</v>
      </c>
      <c r="C43" s="161">
        <f>C16/C$30</f>
        <v>0</v>
      </c>
      <c r="D43" s="161">
        <f t="shared" ref="D43:L43" si="5">D16/D$30</f>
        <v>0</v>
      </c>
      <c r="E43" s="29">
        <f t="shared" si="5"/>
        <v>0.32820966570624449</v>
      </c>
      <c r="F43" s="29">
        <f t="shared" si="5"/>
        <v>0.34420856332484295</v>
      </c>
      <c r="G43" s="29">
        <f t="shared" si="5"/>
        <v>0.32655990096526744</v>
      </c>
      <c r="H43" s="29">
        <f t="shared" si="5"/>
        <v>0.30816479964919152</v>
      </c>
      <c r="I43" s="29">
        <f t="shared" si="5"/>
        <v>0.32954743531693825</v>
      </c>
      <c r="J43" s="29">
        <f t="shared" si="5"/>
        <v>0.33064897533509152</v>
      </c>
      <c r="K43" s="29">
        <f t="shared" si="5"/>
        <v>0.30865449770768916</v>
      </c>
      <c r="L43" s="29">
        <f t="shared" si="5"/>
        <v>0.32611472854720319</v>
      </c>
    </row>
    <row r="44" spans="2:12">
      <c r="B44" s="46" t="str">
        <f t="shared" ref="B44:B56" si="6">N17</f>
        <v>Bonos Bancarios</v>
      </c>
      <c r="C44" s="161">
        <f t="shared" ref="C44:L44" si="7">C17/C$30</f>
        <v>0</v>
      </c>
      <c r="D44" s="161">
        <f t="shared" si="7"/>
        <v>0</v>
      </c>
      <c r="E44" s="29">
        <f t="shared" si="7"/>
        <v>6.9968405754070623E-2</v>
      </c>
      <c r="F44" s="29">
        <f t="shared" si="7"/>
        <v>8.028418857295283E-2</v>
      </c>
      <c r="G44" s="29">
        <f t="shared" si="7"/>
        <v>7.582370092951296E-2</v>
      </c>
      <c r="H44" s="29">
        <f t="shared" si="7"/>
        <v>8.9549727294307047E-2</v>
      </c>
      <c r="I44" s="29">
        <f t="shared" si="7"/>
        <v>0.11890761426831008</v>
      </c>
      <c r="J44" s="29">
        <f t="shared" si="7"/>
        <v>0.1187622204231796</v>
      </c>
      <c r="K44" s="29">
        <f t="shared" si="7"/>
        <v>0.13755954347736563</v>
      </c>
      <c r="L44" s="29">
        <f t="shared" si="7"/>
        <v>0.13988604816750819</v>
      </c>
    </row>
    <row r="45" spans="2:12">
      <c r="B45" s="46" t="str">
        <f t="shared" si="6"/>
        <v>Letras y Mutuos Hipotecarios</v>
      </c>
      <c r="C45" s="161">
        <f t="shared" ref="C45:L45" si="8">C18/C$30</f>
        <v>0</v>
      </c>
      <c r="D45" s="161">
        <f t="shared" si="8"/>
        <v>0</v>
      </c>
      <c r="E45" s="29">
        <f t="shared" si="8"/>
        <v>0.23612420618519805</v>
      </c>
      <c r="F45" s="29">
        <f t="shared" si="8"/>
        <v>0.21230403309085355</v>
      </c>
      <c r="G45" s="29">
        <f t="shared" si="8"/>
        <v>0.21275136232613259</v>
      </c>
      <c r="H45" s="29">
        <f t="shared" si="8"/>
        <v>0.20215066692148673</v>
      </c>
      <c r="I45" s="29">
        <f t="shared" si="8"/>
        <v>0.19257218774108298</v>
      </c>
      <c r="J45" s="29">
        <f t="shared" si="8"/>
        <v>0.17100728471133234</v>
      </c>
      <c r="K45" s="29">
        <f t="shared" si="8"/>
        <v>0.14715013416745937</v>
      </c>
      <c r="L45" s="29">
        <f t="shared" si="8"/>
        <v>0.1302919062713824</v>
      </c>
    </row>
    <row r="46" spans="2:12">
      <c r="B46" s="46" t="str">
        <f t="shared" si="6"/>
        <v>Inversiones Inmobiliarias</v>
      </c>
      <c r="C46" s="161">
        <f t="shared" ref="C46:L46" si="9">C19/C$30</f>
        <v>0</v>
      </c>
      <c r="D46" s="161">
        <f t="shared" si="9"/>
        <v>0</v>
      </c>
      <c r="E46" s="29">
        <f t="shared" si="9"/>
        <v>7.4804671885944279E-2</v>
      </c>
      <c r="F46" s="29">
        <f t="shared" si="9"/>
        <v>7.870360023547382E-2</v>
      </c>
      <c r="G46" s="29">
        <f t="shared" si="9"/>
        <v>8.512568609136445E-2</v>
      </c>
      <c r="H46" s="29">
        <f t="shared" si="9"/>
        <v>9.5575973027594588E-2</v>
      </c>
      <c r="I46" s="29">
        <f t="shared" si="9"/>
        <v>0.1048917192002974</v>
      </c>
      <c r="J46" s="29">
        <f t="shared" si="9"/>
        <v>0.10985056826015022</v>
      </c>
      <c r="K46" s="29">
        <f t="shared" si="9"/>
        <v>0.11066425339156019</v>
      </c>
      <c r="L46" s="29">
        <f t="shared" si="9"/>
        <v>0.11756410800155764</v>
      </c>
    </row>
    <row r="47" spans="2:12">
      <c r="B47" s="46" t="str">
        <f t="shared" si="6"/>
        <v>Inversión Exterior</v>
      </c>
      <c r="C47" s="161">
        <f t="shared" ref="C47:L47" si="10">C20/C$30</f>
        <v>0</v>
      </c>
      <c r="D47" s="161">
        <f t="shared" si="10"/>
        <v>0</v>
      </c>
      <c r="E47" s="29">
        <f t="shared" si="10"/>
        <v>2.5510916868308402E-2</v>
      </c>
      <c r="F47" s="29">
        <f t="shared" si="10"/>
        <v>3.378540392561985E-2</v>
      </c>
      <c r="G47" s="29">
        <f t="shared" si="10"/>
        <v>5.813635833012936E-2</v>
      </c>
      <c r="H47" s="29">
        <f t="shared" si="10"/>
        <v>6.9819167833537379E-2</v>
      </c>
      <c r="I47" s="29">
        <f t="shared" si="10"/>
        <v>6.3147006683866122E-2</v>
      </c>
      <c r="J47" s="29">
        <f t="shared" si="10"/>
        <v>6.2652504228715392E-2</v>
      </c>
      <c r="K47" s="29">
        <f t="shared" si="10"/>
        <v>8.1684602652923766E-2</v>
      </c>
      <c r="L47" s="29">
        <f t="shared" si="10"/>
        <v>9.0537087351564516E-2</v>
      </c>
    </row>
    <row r="48" spans="2:12">
      <c r="B48" s="46" t="str">
        <f t="shared" si="6"/>
        <v>Instrumentos del Estado</v>
      </c>
      <c r="C48" s="161">
        <f t="shared" ref="C48:L48" si="11">C21/C$30</f>
        <v>0</v>
      </c>
      <c r="D48" s="161">
        <f t="shared" si="11"/>
        <v>0</v>
      </c>
      <c r="E48" s="29">
        <f t="shared" si="11"/>
        <v>0.17263784162069185</v>
      </c>
      <c r="F48" s="29">
        <f t="shared" si="11"/>
        <v>0.15110401855042502</v>
      </c>
      <c r="G48" s="29">
        <f t="shared" si="11"/>
        <v>0.12273061039346295</v>
      </c>
      <c r="H48" s="29">
        <f t="shared" si="11"/>
        <v>0.1190761206597596</v>
      </c>
      <c r="I48" s="29">
        <f t="shared" si="11"/>
        <v>9.4139341635212176E-2</v>
      </c>
      <c r="J48" s="29">
        <f t="shared" si="11"/>
        <v>9.5111802752792754E-2</v>
      </c>
      <c r="K48" s="29">
        <f t="shared" si="11"/>
        <v>8.5577658544077728E-2</v>
      </c>
      <c r="L48" s="29">
        <f t="shared" si="11"/>
        <v>6.5764153700450426E-2</v>
      </c>
    </row>
    <row r="49" spans="2:12">
      <c r="B49" s="46" t="str">
        <f t="shared" si="6"/>
        <v>Depósitos a Plazo</v>
      </c>
      <c r="C49" s="161">
        <f t="shared" ref="C49:L49" si="12">C22/C$30</f>
        <v>0</v>
      </c>
      <c r="D49" s="161">
        <f t="shared" si="12"/>
        <v>0</v>
      </c>
      <c r="E49" s="29">
        <f t="shared" si="12"/>
        <v>2.263044092425848E-2</v>
      </c>
      <c r="F49" s="29">
        <f t="shared" si="12"/>
        <v>3.0446336949720206E-2</v>
      </c>
      <c r="G49" s="29">
        <f t="shared" si="12"/>
        <v>3.4749977217460107E-2</v>
      </c>
      <c r="H49" s="29">
        <f t="shared" si="12"/>
        <v>2.826419382955437E-2</v>
      </c>
      <c r="I49" s="29">
        <f t="shared" si="12"/>
        <v>2.4987362667127411E-2</v>
      </c>
      <c r="J49" s="29">
        <f t="shared" si="12"/>
        <v>2.2788653962279776E-2</v>
      </c>
      <c r="K49" s="29">
        <f t="shared" si="12"/>
        <v>2.7896059215705281E-2</v>
      </c>
      <c r="L49" s="29">
        <f t="shared" si="12"/>
        <v>2.9774460348637202E-2</v>
      </c>
    </row>
    <row r="50" spans="2:12">
      <c r="B50" s="46" t="str">
        <f t="shared" si="6"/>
        <v>Fondos de Inversión</v>
      </c>
      <c r="C50" s="161">
        <f t="shared" ref="C50:L50" si="13">C23/C$30</f>
        <v>0</v>
      </c>
      <c r="D50" s="161">
        <f t="shared" si="13"/>
        <v>0</v>
      </c>
      <c r="E50" s="29">
        <f t="shared" si="13"/>
        <v>1.1304859654552656E-2</v>
      </c>
      <c r="F50" s="29">
        <f t="shared" si="13"/>
        <v>1.1451072131898086E-2</v>
      </c>
      <c r="G50" s="29">
        <f t="shared" si="13"/>
        <v>1.4991749740576319E-2</v>
      </c>
      <c r="H50" s="29">
        <f t="shared" si="13"/>
        <v>1.6246212470184266E-2</v>
      </c>
      <c r="I50" s="29">
        <f t="shared" si="13"/>
        <v>1.4941647187140295E-2</v>
      </c>
      <c r="J50" s="29">
        <f t="shared" si="13"/>
        <v>1.6316745811284998E-2</v>
      </c>
      <c r="K50" s="29">
        <f t="shared" si="13"/>
        <v>1.9236833617874895E-2</v>
      </c>
      <c r="L50" s="29">
        <f t="shared" si="13"/>
        <v>2.311254951702426E-2</v>
      </c>
    </row>
    <row r="51" spans="2:12">
      <c r="B51" s="46" t="str">
        <f t="shared" si="6"/>
        <v>Fondos Mutuos</v>
      </c>
      <c r="C51" s="161">
        <f t="shared" ref="C51:L51" si="14">C24/C$30</f>
        <v>0</v>
      </c>
      <c r="D51" s="161">
        <f t="shared" si="14"/>
        <v>0</v>
      </c>
      <c r="E51" s="29">
        <f t="shared" si="14"/>
        <v>8.4944709397231331E-3</v>
      </c>
      <c r="F51" s="29">
        <f t="shared" si="14"/>
        <v>7.43038131751062E-3</v>
      </c>
      <c r="G51" s="29">
        <f t="shared" si="14"/>
        <v>9.9001409101313418E-3</v>
      </c>
      <c r="H51" s="29">
        <f t="shared" si="14"/>
        <v>1.0063317857500944E-2</v>
      </c>
      <c r="I51" s="29">
        <f t="shared" si="14"/>
        <v>8.9030306218500603E-3</v>
      </c>
      <c r="J51" s="29">
        <f t="shared" si="14"/>
        <v>1.7568475993068561E-2</v>
      </c>
      <c r="K51" s="29">
        <f t="shared" si="14"/>
        <v>2.0062002597297381E-2</v>
      </c>
      <c r="L51" s="29">
        <f t="shared" si="14"/>
        <v>2.1718276096969434E-2</v>
      </c>
    </row>
    <row r="52" spans="2:12">
      <c r="B52" s="46" t="str">
        <f t="shared" si="6"/>
        <v>Acciones de S.A.</v>
      </c>
      <c r="C52" s="161">
        <f t="shared" ref="C52:L52" si="15">C25/C$30</f>
        <v>0</v>
      </c>
      <c r="D52" s="161">
        <f t="shared" si="15"/>
        <v>0</v>
      </c>
      <c r="E52" s="29">
        <f t="shared" si="15"/>
        <v>3.3463553649405321E-2</v>
      </c>
      <c r="F52" s="29">
        <f t="shared" si="15"/>
        <v>3.4657193949980014E-2</v>
      </c>
      <c r="G52" s="29">
        <f t="shared" si="15"/>
        <v>3.8171077360639225E-2</v>
      </c>
      <c r="H52" s="29">
        <f t="shared" si="15"/>
        <v>3.6851130129464164E-2</v>
      </c>
      <c r="I52" s="29">
        <f t="shared" si="15"/>
        <v>2.0033514962812499E-2</v>
      </c>
      <c r="J52" s="29">
        <f t="shared" si="15"/>
        <v>2.3402023782369667E-2</v>
      </c>
      <c r="K52" s="29">
        <f t="shared" si="15"/>
        <v>2.422596274873497E-2</v>
      </c>
      <c r="L52" s="29">
        <f t="shared" si="15"/>
        <v>2.1396374047793151E-2</v>
      </c>
    </row>
    <row r="53" spans="2:12">
      <c r="B53" s="46" t="str">
        <f t="shared" si="6"/>
        <v>Préstamos</v>
      </c>
      <c r="C53" s="161">
        <f t="shared" ref="C53:L53" si="16">C26/C$30</f>
        <v>0</v>
      </c>
      <c r="D53" s="161">
        <f t="shared" si="16"/>
        <v>0</v>
      </c>
      <c r="E53" s="29">
        <f t="shared" si="16"/>
        <v>6.6761764174273904E-4</v>
      </c>
      <c r="F53" s="29">
        <f t="shared" si="16"/>
        <v>5.1673856690268483E-4</v>
      </c>
      <c r="G53" s="29">
        <f t="shared" si="16"/>
        <v>8.8097321012587922E-4</v>
      </c>
      <c r="H53" s="29">
        <f t="shared" si="16"/>
        <v>6.133095875130505E-4</v>
      </c>
      <c r="I53" s="29">
        <f t="shared" si="16"/>
        <v>4.7415671214809547E-6</v>
      </c>
      <c r="J53" s="29">
        <f t="shared" si="16"/>
        <v>1.0261322870002755E-2</v>
      </c>
      <c r="K53" s="29">
        <f t="shared" si="16"/>
        <v>6.677684065214645E-3</v>
      </c>
      <c r="L53" s="29">
        <f t="shared" si="16"/>
        <v>6.4714620179959674E-3</v>
      </c>
    </row>
    <row r="54" spans="2:12">
      <c r="B54" s="46" t="str">
        <f t="shared" si="6"/>
        <v>Cuentas Corrientes</v>
      </c>
      <c r="C54" s="161">
        <f t="shared" ref="C54:L54" si="17">C27/C$30</f>
        <v>0</v>
      </c>
      <c r="D54" s="161">
        <f t="shared" si="17"/>
        <v>0</v>
      </c>
      <c r="E54" s="29">
        <f t="shared" si="17"/>
        <v>3.9602549842221724E-3</v>
      </c>
      <c r="F54" s="29">
        <f t="shared" si="17"/>
        <v>3.8132135320169173E-3</v>
      </c>
      <c r="G54" s="29">
        <f t="shared" si="17"/>
        <v>3.7774407037992489E-3</v>
      </c>
      <c r="H54" s="29">
        <f t="shared" si="17"/>
        <v>4.8206397876032646E-3</v>
      </c>
      <c r="I54" s="29">
        <f t="shared" si="17"/>
        <v>4.8064299282572281E-3</v>
      </c>
      <c r="J54" s="29">
        <f t="shared" si="17"/>
        <v>3.7753676842775846E-3</v>
      </c>
      <c r="K54" s="29">
        <f t="shared" si="17"/>
        <v>8.9759146888157941E-3</v>
      </c>
      <c r="L54" s="29">
        <f t="shared" si="17"/>
        <v>6.2012415469883874E-3</v>
      </c>
    </row>
    <row r="55" spans="2:12">
      <c r="B55" s="46" t="str">
        <f t="shared" si="6"/>
        <v>Créditos Sindicados</v>
      </c>
      <c r="C55" s="161">
        <f t="shared" ref="C55:L55" si="18">C28/C$30</f>
        <v>0</v>
      </c>
      <c r="D55" s="161">
        <f t="shared" si="18"/>
        <v>0</v>
      </c>
      <c r="E55" s="29">
        <f t="shared" si="18"/>
        <v>0</v>
      </c>
      <c r="F55" s="29">
        <f t="shared" si="18"/>
        <v>0</v>
      </c>
      <c r="G55" s="29">
        <f t="shared" si="18"/>
        <v>2.0989907767793095E-3</v>
      </c>
      <c r="H55" s="29">
        <f t="shared" si="18"/>
        <v>5.7349671171242538E-4</v>
      </c>
      <c r="I55" s="29">
        <f t="shared" si="18"/>
        <v>5.934210743847101E-4</v>
      </c>
      <c r="J55" s="29">
        <f t="shared" si="18"/>
        <v>3.0825600811097286E-4</v>
      </c>
      <c r="K55" s="29">
        <f t="shared" si="18"/>
        <v>1.0681517038797505E-3</v>
      </c>
      <c r="L55" s="29">
        <f t="shared" si="18"/>
        <v>1.5198958174038192E-3</v>
      </c>
    </row>
    <row r="56" spans="2:12">
      <c r="B56" s="46" t="str">
        <f t="shared" si="6"/>
        <v>Otros</v>
      </c>
      <c r="C56" s="161">
        <f t="shared" ref="C56:L56" si="19">C29/C$30</f>
        <v>0</v>
      </c>
      <c r="D56" s="161">
        <f t="shared" si="19"/>
        <v>0</v>
      </c>
      <c r="E56" s="29">
        <f t="shared" si="19"/>
        <v>1.2223094185637795E-2</v>
      </c>
      <c r="F56" s="29">
        <f t="shared" si="19"/>
        <v>1.1295255851803382E-2</v>
      </c>
      <c r="G56" s="29">
        <f t="shared" si="19"/>
        <v>1.4302031044619279E-2</v>
      </c>
      <c r="H56" s="29">
        <f t="shared" si="19"/>
        <v>1.8231244240590711E-2</v>
      </c>
      <c r="I56" s="29">
        <f t="shared" si="19"/>
        <v>2.2524547145599306E-2</v>
      </c>
      <c r="J56" s="29">
        <f t="shared" si="19"/>
        <v>1.754579817734386E-2</v>
      </c>
      <c r="K56" s="29">
        <f t="shared" si="19"/>
        <v>2.0566701421401337E-2</v>
      </c>
      <c r="L56" s="29">
        <f t="shared" si="19"/>
        <v>1.9647708567521308E-2</v>
      </c>
    </row>
    <row r="57" spans="2:12">
      <c r="B57" s="47" t="s">
        <v>29</v>
      </c>
      <c r="C57" s="55">
        <f>SUM(C43:C56)</f>
        <v>0</v>
      </c>
      <c r="D57" s="55">
        <f t="shared" ref="D57:L57" si="20">SUM(D43:D56)</f>
        <v>0</v>
      </c>
      <c r="E57" s="55">
        <f t="shared" si="20"/>
        <v>1</v>
      </c>
      <c r="F57" s="55">
        <f t="shared" si="20"/>
        <v>1</v>
      </c>
      <c r="G57" s="55">
        <f t="shared" si="20"/>
        <v>1.0000000000000004</v>
      </c>
      <c r="H57" s="55">
        <f t="shared" si="20"/>
        <v>1</v>
      </c>
      <c r="I57" s="55">
        <f t="shared" si="20"/>
        <v>0.99999999999999989</v>
      </c>
      <c r="J57" s="55">
        <f t="shared" si="20"/>
        <v>0.99999999999999989</v>
      </c>
      <c r="K57" s="55">
        <f t="shared" si="20"/>
        <v>0.99999999999999989</v>
      </c>
      <c r="L57" s="55">
        <f t="shared" si="20"/>
        <v>0.99999999999999989</v>
      </c>
    </row>
  </sheetData>
  <hyperlinks>
    <hyperlink ref="C3" location="M!A1" display="Volver al Índice"/>
  </hyperlinks>
  <pageMargins left="0.70866141732283472" right="0.70866141732283472" top="0.74803149606299213" bottom="0.74803149606299213" header="0.31496062992125984" footer="0.31496062992125984"/>
  <pageSetup scale="91" fitToWidth="3" orientation="landscape" horizontalDpi="300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5">
    <pageSetUpPr fitToPage="1"/>
  </sheetPr>
  <dimension ref="B3:X7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7.140625" style="10" customWidth="1"/>
    <col min="3" max="12" width="15.7109375" style="10" customWidth="1"/>
    <col min="13" max="13" width="11.42578125" style="10"/>
    <col min="14" max="14" width="27.140625" style="10" hidden="1" customWidth="1"/>
    <col min="15" max="24" width="15.7109375" style="10" hidden="1" customWidth="1"/>
    <col min="25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33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12"/>
      <c r="P14" s="212"/>
      <c r="Q14" s="212"/>
      <c r="R14" s="212"/>
      <c r="S14" s="212"/>
      <c r="T14" s="212"/>
      <c r="U14" s="212"/>
      <c r="V14" s="212"/>
      <c r="W14" s="212"/>
      <c r="X14" s="213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Incendio</v>
      </c>
      <c r="C16" s="29">
        <f>'2.2'!C17/'2.2'!$C$27</f>
        <v>0.40722371075514108</v>
      </c>
      <c r="D16" s="29">
        <f>'2.2'!D17/'2.2'!$D$27</f>
        <v>0.38327581328833099</v>
      </c>
      <c r="E16" s="29">
        <f>'2.2'!E17/'2.2'!$E$27</f>
        <v>0.35550930080103982</v>
      </c>
      <c r="F16" s="29">
        <f>'2.2'!F17/'2.2'!$F$27</f>
        <v>0.32989125563598953</v>
      </c>
      <c r="G16" s="29">
        <f>'2.2'!G17/'2.2'!$G$27</f>
        <v>0.32266302167416711</v>
      </c>
      <c r="H16" s="29">
        <f>'2.2'!H17/'2.2'!$H$27</f>
        <v>0.30886843165956462</v>
      </c>
      <c r="I16" s="29">
        <f>'2.2'!I17/'2.2'!$I$27</f>
        <v>0.3215023690908268</v>
      </c>
      <c r="J16" s="29">
        <f>'2.2'!J17/'2.2'!$J$27</f>
        <v>0.33042749519912168</v>
      </c>
      <c r="K16" s="29">
        <f>'2.2'!K17/'2.2'!$K$27</f>
        <v>0.34698377765492644</v>
      </c>
      <c r="L16" s="29">
        <f>'2.2'!L17/'2.2'!$L$27</f>
        <v>0.35066884074595234</v>
      </c>
      <c r="N16" s="46" t="s">
        <v>34</v>
      </c>
      <c r="O16" s="129"/>
      <c r="P16" s="129"/>
      <c r="Q16" s="129"/>
      <c r="R16" s="129"/>
      <c r="S16" s="129"/>
      <c r="T16" s="129"/>
      <c r="U16" s="129"/>
      <c r="V16" s="129"/>
      <c r="W16" s="129"/>
      <c r="X16" s="129"/>
    </row>
    <row r="17" spans="2:24" s="16" customFormat="1">
      <c r="B17" s="46" t="str">
        <f t="shared" ref="B17:B25" si="2">N17</f>
        <v>Vehículos</v>
      </c>
      <c r="C17" s="29">
        <f>'2.2'!C18/'2.2'!$C$27</f>
        <v>0.22375824498261102</v>
      </c>
      <c r="D17" s="29">
        <f>'2.2'!D18/'2.2'!$D$27</f>
        <v>0.23205507256779584</v>
      </c>
      <c r="E17" s="29">
        <f>'2.2'!E18/'2.2'!$E$27</f>
        <v>0.24041551615202109</v>
      </c>
      <c r="F17" s="29">
        <f>'2.2'!F18/'2.2'!$F$27</f>
        <v>0.25549222855969334</v>
      </c>
      <c r="G17" s="29">
        <f>'2.2'!G18/'2.2'!$G$27</f>
        <v>0.25744144394921226</v>
      </c>
      <c r="H17" s="29">
        <f>'2.2'!H18/'2.2'!$H$27</f>
        <v>0.25880213180056005</v>
      </c>
      <c r="I17" s="29">
        <f>'2.2'!I18/'2.2'!$I$27</f>
        <v>0.23657548721388283</v>
      </c>
      <c r="J17" s="29">
        <f>'2.2'!J18/'2.2'!$J$27</f>
        <v>0.24166403733293101</v>
      </c>
      <c r="K17" s="29">
        <f>'2.2'!K18/'2.2'!$K$27</f>
        <v>0.24297967193831285</v>
      </c>
      <c r="L17" s="29">
        <f>'2.2'!L18/'2.2'!$L$27</f>
        <v>0.24110900703134011</v>
      </c>
      <c r="N17" s="46" t="s">
        <v>35</v>
      </c>
      <c r="O17" s="129"/>
      <c r="P17" s="129"/>
      <c r="Q17" s="129"/>
      <c r="R17" s="129"/>
      <c r="S17" s="129"/>
      <c r="T17" s="129"/>
      <c r="U17" s="129"/>
      <c r="V17" s="129"/>
      <c r="W17" s="129"/>
      <c r="X17" s="129"/>
    </row>
    <row r="18" spans="2:24" s="16" customFormat="1">
      <c r="B18" s="46" t="str">
        <f t="shared" si="2"/>
        <v>Robo con Fractura</v>
      </c>
      <c r="C18" s="29">
        <f>'2.2'!C19/'2.2'!$C$27</f>
        <v>1.5790193532592266E-2</v>
      </c>
      <c r="D18" s="29">
        <f>'2.2'!D19/'2.2'!$D$27</f>
        <v>1.9505049231560094E-2</v>
      </c>
      <c r="E18" s="29">
        <f>'2.2'!E19/'2.2'!$E$27</f>
        <v>2.2160135682246951E-2</v>
      </c>
      <c r="F18" s="29">
        <f>'2.2'!F19/'2.2'!$F$27</f>
        <v>2.2197925219662233E-2</v>
      </c>
      <c r="G18" s="29">
        <f>'2.2'!G19/'2.2'!$G$27</f>
        <v>2.0718765800847219E-2</v>
      </c>
      <c r="H18" s="29">
        <f>'2.2'!H19/'2.2'!$H$27</f>
        <v>2.1425827500610905E-2</v>
      </c>
      <c r="I18" s="29">
        <f>'2.2'!I19/'2.2'!$I$27</f>
        <v>1.9271566603872598E-2</v>
      </c>
      <c r="J18" s="29">
        <f>'2.2'!J19/'2.2'!$J$27</f>
        <v>2.5508437646879607E-2</v>
      </c>
      <c r="K18" s="29">
        <f>'2.2'!K19/'2.2'!$K$27</f>
        <v>2.5168668890481371E-2</v>
      </c>
      <c r="L18" s="29">
        <f>'2.2'!L19/'2.2'!$L$27</f>
        <v>2.5104293992190423E-2</v>
      </c>
      <c r="N18" s="46" t="s">
        <v>36</v>
      </c>
      <c r="O18" s="129"/>
      <c r="P18" s="129"/>
      <c r="Q18" s="129"/>
      <c r="R18" s="129"/>
      <c r="S18" s="129"/>
      <c r="T18" s="129"/>
      <c r="U18" s="129"/>
      <c r="V18" s="129"/>
      <c r="W18" s="129"/>
      <c r="X18" s="129"/>
    </row>
    <row r="19" spans="2:24" s="16" customFormat="1">
      <c r="B19" s="46" t="str">
        <f t="shared" si="2"/>
        <v>Transporte</v>
      </c>
      <c r="C19" s="29">
        <f>'2.2'!C20/'2.2'!$C$27</f>
        <v>4.8330836128301871E-2</v>
      </c>
      <c r="D19" s="29">
        <f>'2.2'!D20/'2.2'!$D$27</f>
        <v>4.4093853569869931E-2</v>
      </c>
      <c r="E19" s="29">
        <f>'2.2'!E20/'2.2'!$E$27</f>
        <v>4.4067158227335514E-2</v>
      </c>
      <c r="F19" s="29">
        <f>'2.2'!F20/'2.2'!$F$27</f>
        <v>4.5042428505017176E-2</v>
      </c>
      <c r="G19" s="29">
        <f>'2.2'!G20/'2.2'!$G$27</f>
        <v>4.6448782480520763E-2</v>
      </c>
      <c r="H19" s="29">
        <f>'2.2'!H20/'2.2'!$H$27</f>
        <v>4.3246069043385869E-2</v>
      </c>
      <c r="I19" s="29">
        <f>'2.2'!I20/'2.2'!$I$27</f>
        <v>5.0539859548534002E-2</v>
      </c>
      <c r="J19" s="29">
        <f>'2.2'!J20/'2.2'!$J$27</f>
        <v>3.3831479677943185E-2</v>
      </c>
      <c r="K19" s="29">
        <f>'2.2'!K20/'2.2'!$K$27</f>
        <v>3.3720386977446414E-2</v>
      </c>
      <c r="L19" s="29">
        <f>'2.2'!L20/'2.2'!$L$27</f>
        <v>3.6503435101899136E-2</v>
      </c>
      <c r="N19" s="46" t="s">
        <v>37</v>
      </c>
      <c r="O19" s="129"/>
      <c r="P19" s="129"/>
      <c r="Q19" s="129"/>
      <c r="R19" s="129"/>
      <c r="S19" s="129"/>
      <c r="T19" s="129"/>
      <c r="U19" s="129"/>
      <c r="V19" s="129"/>
      <c r="W19" s="129"/>
      <c r="X19" s="129"/>
    </row>
    <row r="20" spans="2:24" s="16" customFormat="1">
      <c r="B20" s="46" t="str">
        <f t="shared" si="2"/>
        <v>Casco</v>
      </c>
      <c r="C20" s="29">
        <f>'2.2'!C21/'2.2'!$C$27</f>
        <v>4.8626419866935479E-2</v>
      </c>
      <c r="D20" s="29">
        <f>'2.2'!D21/'2.2'!$D$27</f>
        <v>4.2326761437336685E-2</v>
      </c>
      <c r="E20" s="29">
        <f>'2.2'!E21/'2.2'!$E$27</f>
        <v>3.3629701961539596E-2</v>
      </c>
      <c r="F20" s="29">
        <f>'2.2'!F21/'2.2'!$F$27</f>
        <v>2.9082152843476188E-2</v>
      </c>
      <c r="G20" s="29">
        <f>'2.2'!G21/'2.2'!$G$27</f>
        <v>2.4241276457510993E-2</v>
      </c>
      <c r="H20" s="29">
        <f>'2.2'!H21/'2.2'!$H$27</f>
        <v>2.0429247703567702E-2</v>
      </c>
      <c r="I20" s="29">
        <f>'2.2'!I21/'2.2'!$I$27</f>
        <v>2.3512540579005134E-2</v>
      </c>
      <c r="J20" s="29">
        <f>'2.2'!J21/'2.2'!$J$27</f>
        <v>2.3422690136613872E-2</v>
      </c>
      <c r="K20" s="29">
        <f>'2.2'!K21/'2.2'!$K$27</f>
        <v>1.9031498408141306E-2</v>
      </c>
      <c r="L20" s="29">
        <f>'2.2'!L21/'2.2'!$L$27</f>
        <v>1.6012031724768023E-2</v>
      </c>
      <c r="N20" s="46" t="s">
        <v>38</v>
      </c>
      <c r="O20" s="129"/>
      <c r="P20" s="129"/>
      <c r="Q20" s="129"/>
      <c r="R20" s="129"/>
      <c r="S20" s="129"/>
      <c r="T20" s="129"/>
      <c r="U20" s="129"/>
      <c r="V20" s="129"/>
      <c r="W20" s="129"/>
      <c r="X20" s="129"/>
    </row>
    <row r="21" spans="2:24" s="16" customFormat="1">
      <c r="B21" s="46" t="str">
        <f t="shared" si="2"/>
        <v>Ingeniería</v>
      </c>
      <c r="C21" s="29">
        <f>'2.2'!C22/'2.2'!$C$27</f>
        <v>5.2518627569265723E-2</v>
      </c>
      <c r="D21" s="29">
        <f>'2.2'!D22/'2.2'!$D$27</f>
        <v>5.0831363102539301E-2</v>
      </c>
      <c r="E21" s="29">
        <f>'2.2'!E22/'2.2'!$E$27</f>
        <v>5.0727730565859837E-2</v>
      </c>
      <c r="F21" s="29">
        <f>'2.2'!F22/'2.2'!$F$27</f>
        <v>5.0874223916095918E-2</v>
      </c>
      <c r="G21" s="29">
        <f>'2.2'!G22/'2.2'!$G$27</f>
        <v>4.0971912959126347E-2</v>
      </c>
      <c r="H21" s="29">
        <f>'2.2'!H22/'2.2'!$H$27</f>
        <v>5.0051417217199259E-2</v>
      </c>
      <c r="I21" s="29">
        <f>'2.2'!I22/'2.2'!$I$27</f>
        <v>6.5493172404824079E-2</v>
      </c>
      <c r="J21" s="29">
        <f>'2.2'!J22/'2.2'!$J$27</f>
        <v>4.5363436042621046E-2</v>
      </c>
      <c r="K21" s="29">
        <f>'2.2'!K22/'2.2'!$K$27</f>
        <v>4.4548607824997817E-2</v>
      </c>
      <c r="L21" s="29">
        <f>'2.2'!L22/'2.2'!$L$27</f>
        <v>5.6187154917723664E-2</v>
      </c>
      <c r="N21" s="46" t="s">
        <v>39</v>
      </c>
      <c r="O21" s="129"/>
      <c r="P21" s="129"/>
      <c r="Q21" s="129"/>
      <c r="R21" s="129"/>
      <c r="S21" s="129"/>
      <c r="T21" s="129"/>
      <c r="U21" s="129"/>
      <c r="V21" s="129"/>
      <c r="W21" s="129"/>
      <c r="X21" s="129"/>
    </row>
    <row r="22" spans="2:24" s="16" customFormat="1">
      <c r="B22" s="46" t="str">
        <f t="shared" si="2"/>
        <v>SOAP</v>
      </c>
      <c r="C22" s="29">
        <f>'2.2'!C23/'2.2'!$C$27</f>
        <v>2.2408758099694386E-2</v>
      </c>
      <c r="D22" s="29">
        <f>'2.2'!D23/'2.2'!$D$27</f>
        <v>2.041202347526018E-2</v>
      </c>
      <c r="E22" s="29">
        <f>'2.2'!E23/'2.2'!$E$27</f>
        <v>4.3733365395911612E-2</v>
      </c>
      <c r="F22" s="29">
        <f>'2.2'!F23/'2.2'!$F$27</f>
        <v>3.7442868566878396E-2</v>
      </c>
      <c r="G22" s="29">
        <f>'2.2'!G23/'2.2'!$G$27</f>
        <v>3.5510910798404967E-2</v>
      </c>
      <c r="H22" s="29">
        <f>'2.2'!H23/'2.2'!$H$27</f>
        <v>3.3089907457661397E-2</v>
      </c>
      <c r="I22" s="29">
        <f>'2.2'!I23/'2.2'!$I$27</f>
        <v>3.0750308563862544E-2</v>
      </c>
      <c r="J22" s="29">
        <f>'2.2'!J23/'2.2'!$J$27</f>
        <v>3.3753604400504469E-2</v>
      </c>
      <c r="K22" s="29">
        <f>'2.2'!K23/'2.2'!$K$27</f>
        <v>3.0410484927155246E-2</v>
      </c>
      <c r="L22" s="29">
        <f>'2.2'!L23/'2.2'!$L$27</f>
        <v>2.8001188136242132E-2</v>
      </c>
      <c r="N22" s="46" t="s">
        <v>119</v>
      </c>
      <c r="O22" s="129"/>
      <c r="P22" s="129"/>
      <c r="Q22" s="129"/>
      <c r="R22" s="129"/>
      <c r="S22" s="129"/>
      <c r="T22" s="129"/>
      <c r="U22" s="129"/>
      <c r="V22" s="129"/>
      <c r="W22" s="129"/>
      <c r="X22" s="129"/>
    </row>
    <row r="23" spans="2:24">
      <c r="B23" s="46" t="str">
        <f t="shared" si="2"/>
        <v>Seguros de Crédito</v>
      </c>
      <c r="C23" s="29">
        <f>'2.2'!C24/'2.2'!$C$27</f>
        <v>1.3339546792027533E-2</v>
      </c>
      <c r="D23" s="29">
        <f>'2.2'!D24/'2.2'!$D$27</f>
        <v>1.5324467498048248E-2</v>
      </c>
      <c r="E23" s="29">
        <f>'2.2'!E24/'2.2'!$E$27</f>
        <v>1.7247388675933586E-2</v>
      </c>
      <c r="F23" s="29">
        <f>'2.2'!F24/'2.2'!$F$27</f>
        <v>1.712804202978711E-2</v>
      </c>
      <c r="G23" s="29">
        <f>'2.2'!G24/'2.2'!$G$27</f>
        <v>1.9545427659696364E-2</v>
      </c>
      <c r="H23" s="29">
        <f>'2.2'!H24/'2.2'!$H$27</f>
        <v>1.9045961524808946E-2</v>
      </c>
      <c r="I23" s="29">
        <f>'2.2'!I24/'2.2'!$I$27</f>
        <v>2.0733944395159704E-2</v>
      </c>
      <c r="J23" s="29">
        <f>'2.2'!J24/'2.2'!$J$27</f>
        <v>2.1032919857186687E-2</v>
      </c>
      <c r="K23" s="29">
        <f>'2.2'!K24/'2.2'!$K$27</f>
        <v>2.0504767098048261E-2</v>
      </c>
      <c r="L23" s="29">
        <f>'2.2'!L24/'2.2'!$L$27</f>
        <v>1.9975641432781792E-2</v>
      </c>
      <c r="N23" s="50" t="s">
        <v>40</v>
      </c>
      <c r="O23" s="129"/>
      <c r="P23" s="129"/>
      <c r="Q23" s="129"/>
      <c r="R23" s="129"/>
      <c r="S23" s="129"/>
      <c r="T23" s="129"/>
      <c r="U23" s="129"/>
      <c r="V23" s="129"/>
      <c r="W23" s="129"/>
      <c r="X23" s="129"/>
    </row>
    <row r="24" spans="2:24">
      <c r="B24" s="46" t="str">
        <f t="shared" si="2"/>
        <v>Responsabilidad Civil</v>
      </c>
      <c r="C24" s="29">
        <f>'2.2'!C25/'2.2'!$C$27</f>
        <v>4.1974284203515372E-2</v>
      </c>
      <c r="D24" s="29">
        <f>'2.2'!D25/'2.2'!$D$27</f>
        <v>4.2209812287759572E-2</v>
      </c>
      <c r="E24" s="29">
        <f>'2.2'!E25/'2.2'!$E$27</f>
        <v>4.6624308971260936E-2</v>
      </c>
      <c r="F24" s="29">
        <f>'2.2'!F25/'2.2'!$F$27</f>
        <v>4.1161121551284111E-2</v>
      </c>
      <c r="G24" s="29">
        <f>'2.2'!G25/'2.2'!$G$27</f>
        <v>3.9478777195874462E-2</v>
      </c>
      <c r="H24" s="29">
        <f>'2.2'!H25/'2.2'!$H$27</f>
        <v>3.376193265297827E-2</v>
      </c>
      <c r="I24" s="29">
        <f>'2.2'!I25/'2.2'!$I$27</f>
        <v>3.9499300187635367E-2</v>
      </c>
      <c r="J24" s="29">
        <f>'2.2'!J25/'2.2'!$J$27</f>
        <v>4.1059889596371947E-2</v>
      </c>
      <c r="K24" s="29">
        <f>'2.2'!K25/'2.2'!$K$27</f>
        <v>3.6229457417697009E-2</v>
      </c>
      <c r="L24" s="29">
        <f>'2.2'!L25/'2.2'!$L$27</f>
        <v>3.9216117376487163E-2</v>
      </c>
      <c r="N24" s="50" t="s">
        <v>41</v>
      </c>
      <c r="O24" s="129"/>
      <c r="P24" s="129"/>
      <c r="Q24" s="129"/>
      <c r="R24" s="129"/>
      <c r="S24" s="129"/>
      <c r="T24" s="129"/>
      <c r="U24" s="129"/>
      <c r="V24" s="129"/>
      <c r="W24" s="129"/>
      <c r="X24" s="129"/>
    </row>
    <row r="25" spans="2:24">
      <c r="B25" s="46" t="str">
        <f t="shared" si="2"/>
        <v>Otros</v>
      </c>
      <c r="C25" s="29">
        <f>'2.2'!C26/'2.2'!$C$27</f>
        <v>0.12602937806991524</v>
      </c>
      <c r="D25" s="29">
        <f>'2.2'!D26/'2.2'!$D$27</f>
        <v>0.14996578354149906</v>
      </c>
      <c r="E25" s="29">
        <f>'2.2'!E26/'2.2'!$E$27</f>
        <v>0.14588539356685112</v>
      </c>
      <c r="F25" s="29">
        <f>'2.2'!F26/'2.2'!$F$27</f>
        <v>0.17168775317211604</v>
      </c>
      <c r="G25" s="29">
        <f>'2.2'!G26/'2.2'!$G$27</f>
        <v>0.19297968102463953</v>
      </c>
      <c r="H25" s="29">
        <f>'2.2'!H26/'2.2'!$H$27</f>
        <v>0.2112790734396629</v>
      </c>
      <c r="I25" s="29">
        <f>'2.2'!I26/'2.2'!$I$27</f>
        <v>0.19212145141239698</v>
      </c>
      <c r="J25" s="29">
        <f>'2.2'!J26/'2.2'!$J$27</f>
        <v>0.20393601010982651</v>
      </c>
      <c r="K25" s="29">
        <f>'2.2'!K26/'2.2'!$K$27</f>
        <v>0.2004226788627933</v>
      </c>
      <c r="L25" s="29">
        <f>'2.2'!L26/'2.2'!$L$27</f>
        <v>0.18722228954061548</v>
      </c>
      <c r="N25" s="50" t="s">
        <v>28</v>
      </c>
      <c r="O25" s="129"/>
      <c r="P25" s="129"/>
      <c r="Q25" s="129"/>
      <c r="R25" s="129"/>
      <c r="S25" s="129"/>
      <c r="T25" s="129"/>
      <c r="U25" s="129"/>
      <c r="V25" s="129"/>
      <c r="W25" s="129"/>
      <c r="X25" s="129"/>
    </row>
    <row r="26" spans="2:24">
      <c r="B26" s="51" t="s">
        <v>29</v>
      </c>
      <c r="C26" s="55">
        <f>SUM(C16:C25)</f>
        <v>0.99999999999999989</v>
      </c>
      <c r="D26" s="55">
        <f t="shared" ref="D26:L26" si="3">SUM(D16:D25)</f>
        <v>0.99999999999999989</v>
      </c>
      <c r="E26" s="55">
        <f t="shared" si="3"/>
        <v>1</v>
      </c>
      <c r="F26" s="55">
        <f t="shared" si="3"/>
        <v>1</v>
      </c>
      <c r="G26" s="55">
        <f t="shared" si="3"/>
        <v>1</v>
      </c>
      <c r="H26" s="55">
        <f t="shared" si="3"/>
        <v>1</v>
      </c>
      <c r="I26" s="55">
        <f t="shared" si="3"/>
        <v>1</v>
      </c>
      <c r="J26" s="55">
        <f t="shared" si="3"/>
        <v>1</v>
      </c>
      <c r="K26" s="55">
        <f t="shared" si="3"/>
        <v>1</v>
      </c>
      <c r="L26" s="55">
        <f t="shared" si="3"/>
        <v>1</v>
      </c>
    </row>
    <row r="31" spans="2:24" ht="21">
      <c r="B31" s="13" t="s">
        <v>42</v>
      </c>
    </row>
    <row r="32" spans="2:24">
      <c r="B32" s="14" t="str">
        <f>M!E53</f>
        <v>Cifras en UF</v>
      </c>
    </row>
    <row r="33" spans="2:24">
      <c r="B33" s="14" t="s">
        <v>681</v>
      </c>
    </row>
    <row r="34" spans="2:24">
      <c r="B34" s="12"/>
    </row>
    <row r="35" spans="2:24" ht="24" customHeight="1">
      <c r="B35" s="209" t="s">
        <v>43</v>
      </c>
      <c r="C35" s="210"/>
      <c r="D35" s="210"/>
      <c r="E35" s="210"/>
      <c r="F35" s="210"/>
      <c r="G35" s="210"/>
      <c r="H35" s="210"/>
      <c r="I35" s="210"/>
      <c r="J35" s="210"/>
      <c r="K35" s="210"/>
      <c r="L35" s="211"/>
      <c r="N35" s="207" t="s">
        <v>11</v>
      </c>
      <c r="O35" s="208"/>
      <c r="P35" s="208"/>
      <c r="Q35" s="208"/>
      <c r="R35" s="208"/>
      <c r="S35" s="208"/>
      <c r="T35" s="208"/>
      <c r="U35" s="208"/>
      <c r="V35" s="208"/>
      <c r="W35" s="208"/>
      <c r="X35" s="214"/>
    </row>
    <row r="36" spans="2:24" s="16" customFormat="1">
      <c r="B36" s="43"/>
      <c r="C36" s="49">
        <f>'1.1'!B16</f>
        <v>2002</v>
      </c>
      <c r="D36" s="49">
        <f t="shared" ref="D36:L36" si="4">C36+1</f>
        <v>2003</v>
      </c>
      <c r="E36" s="49">
        <f t="shared" si="4"/>
        <v>2004</v>
      </c>
      <c r="F36" s="49">
        <f t="shared" si="4"/>
        <v>2005</v>
      </c>
      <c r="G36" s="49">
        <f t="shared" si="4"/>
        <v>2006</v>
      </c>
      <c r="H36" s="49">
        <f t="shared" si="4"/>
        <v>2007</v>
      </c>
      <c r="I36" s="49">
        <f t="shared" si="4"/>
        <v>2008</v>
      </c>
      <c r="J36" s="49">
        <f t="shared" si="4"/>
        <v>2009</v>
      </c>
      <c r="K36" s="49">
        <f t="shared" si="4"/>
        <v>2010</v>
      </c>
      <c r="L36" s="49">
        <f t="shared" si="4"/>
        <v>2011</v>
      </c>
      <c r="N36" s="52"/>
      <c r="O36" s="53">
        <f>C36</f>
        <v>2002</v>
      </c>
      <c r="P36" s="53">
        <f t="shared" ref="P36:X36" si="5">O36+1</f>
        <v>2003</v>
      </c>
      <c r="Q36" s="53">
        <f t="shared" si="5"/>
        <v>2004</v>
      </c>
      <c r="R36" s="53">
        <f t="shared" si="5"/>
        <v>2005</v>
      </c>
      <c r="S36" s="53">
        <f t="shared" si="5"/>
        <v>2006</v>
      </c>
      <c r="T36" s="53">
        <f t="shared" si="5"/>
        <v>2007</v>
      </c>
      <c r="U36" s="53">
        <f t="shared" si="5"/>
        <v>2008</v>
      </c>
      <c r="V36" s="53">
        <f t="shared" si="5"/>
        <v>2009</v>
      </c>
      <c r="W36" s="53">
        <f t="shared" si="5"/>
        <v>2010</v>
      </c>
      <c r="X36" s="53">
        <f t="shared" si="5"/>
        <v>2011</v>
      </c>
    </row>
    <row r="37" spans="2:24" s="16" customFormat="1">
      <c r="B37" s="46" t="str">
        <f t="shared" ref="B37:B50" si="6">N37</f>
        <v>Bonos y Debentures</v>
      </c>
      <c r="C37" s="33">
        <f>IF(Moneda=CLP,O37*M!$G$59,IF(Moneda=USD,O37*1000/M!$E$59,IF(Moneda=UF,O37*1000/M!$F$59)))</f>
        <v>1713957.7356110683</v>
      </c>
      <c r="D37" s="33">
        <f>IF(Moneda=CLP,P37*M!$G$60,IF(Moneda=USD,P37*1000/M!$E$60,IF(Moneda=UF,P37*1000/M!$F$60)))</f>
        <v>2250496.1583924349</v>
      </c>
      <c r="E37" s="33">
        <f>IF(Moneda=CLP,Q37*M!$G$61,IF(Moneda=USD,Q37*1000/M!$E$61,IF(Moneda=UF,Q37*1000/M!$F$61)))</f>
        <v>3051043.7978755045</v>
      </c>
      <c r="F37" s="33">
        <f>IF(Moneda=CLP,R37*M!$G$62,IF(Moneda=USD,R37*1000/M!$E$62,IF(Moneda=UF,R37*1000/M!$F$62)))</f>
        <v>2983468.3092616834</v>
      </c>
      <c r="G37" s="33">
        <f>IF(Moneda=CLP,S37*M!$G$63,IF(Moneda=USD,S37*1000/M!$E$63,IF(Moneda=UF,S37*1000/M!$F$63)))</f>
        <v>3375435.5548914233</v>
      </c>
      <c r="H37" s="33">
        <f>IF(Moneda=CLP,T37*M!$G$64,IF(Moneda=USD,T37*1000/M!$E$64,IF(Moneda=UF,T37*1000/M!$F$64)))</f>
        <v>3806245.993152814</v>
      </c>
      <c r="I37" s="33">
        <f>IF(Moneda=CLP,U37*M!$G$65,IF(Moneda=USD,U37*1000/M!$E$65,IF(Moneda=UF,U37*1000/M!$F$65)))</f>
        <v>5057078.1496109795</v>
      </c>
      <c r="J37" s="33">
        <f>IF(Moneda=CLP,V37*M!$G$66,IF(Moneda=USD,V37*1000/M!$E$66,IF(Moneda=UF,V37*1000/M!$F$66)))</f>
        <v>6297684.7023905022</v>
      </c>
      <c r="K37" s="33">
        <f>IF(Moneda=CLP,W37*M!$G$67,IF(Moneda=USD,W37*1000/M!$E$67,IF(Moneda=UF,W37*1000/M!$F$67)))</f>
        <v>7028074.8803922534</v>
      </c>
      <c r="L37" s="33">
        <f>IF(Moneda=CLP,X37*M!$G$68,IF(Moneda=USD,X37*1000/M!$E$68,IF(Moneda=UF,X37*1000/M!$F$68)))</f>
        <v>7971014.5272075087</v>
      </c>
      <c r="N37" s="46" t="s">
        <v>658</v>
      </c>
      <c r="O37" s="33">
        <v>28698714</v>
      </c>
      <c r="P37" s="33">
        <v>38078395</v>
      </c>
      <c r="Q37" s="33">
        <v>52835078</v>
      </c>
      <c r="R37" s="33">
        <v>53627276</v>
      </c>
      <c r="S37" s="33">
        <v>61893269</v>
      </c>
      <c r="T37" s="33">
        <v>74688671</v>
      </c>
      <c r="U37" s="33">
        <v>108487323</v>
      </c>
      <c r="V37" s="33">
        <v>131891655</v>
      </c>
      <c r="W37" s="33">
        <v>150791212</v>
      </c>
      <c r="X37" s="33">
        <v>177706037</v>
      </c>
    </row>
    <row r="38" spans="2:24" s="16" customFormat="1">
      <c r="B38" s="46" t="str">
        <f t="shared" si="6"/>
        <v>Bonos Bancarios</v>
      </c>
      <c r="C38" s="33">
        <f>IF(Moneda=CLP,O38*M!$G$59,IF(Moneda=USD,O38*1000/M!$E$59,IF(Moneda=UF,O38*1000/M!$F$59)))</f>
        <v>283318.68142368784</v>
      </c>
      <c r="D38" s="33">
        <f>IF(Moneda=CLP,P38*M!$G$60,IF(Moneda=USD,P38*1000/M!$E$60,IF(Moneda=UF,P38*1000/M!$F$60)))</f>
        <v>268235.52009456267</v>
      </c>
      <c r="E38" s="33">
        <f>IF(Moneda=CLP,Q38*M!$G$61,IF(Moneda=USD,Q38*1000/M!$E$61,IF(Moneda=UF,Q38*1000/M!$F$61)))</f>
        <v>399835.30682188942</v>
      </c>
      <c r="F38" s="33">
        <f>IF(Moneda=CLP,R38*M!$G$62,IF(Moneda=USD,R38*1000/M!$E$62,IF(Moneda=UF,R38*1000/M!$F$62)))</f>
        <v>854396.68068814068</v>
      </c>
      <c r="G38" s="33">
        <f>IF(Moneda=CLP,S38*M!$G$63,IF(Moneda=USD,S38*1000/M!$E$63,IF(Moneda=UF,S38*1000/M!$F$63)))</f>
        <v>1298233.8389583984</v>
      </c>
      <c r="H38" s="33">
        <f>IF(Moneda=CLP,T38*M!$G$64,IF(Moneda=USD,T38*1000/M!$E$64,IF(Moneda=UF,T38*1000/M!$F$64)))</f>
        <v>2397415.8447427619</v>
      </c>
      <c r="I38" s="33">
        <f>IF(Moneda=CLP,U38*M!$G$65,IF(Moneda=USD,U38*1000/M!$E$65,IF(Moneda=UF,U38*1000/M!$F$65)))</f>
        <v>3452297.2305882233</v>
      </c>
      <c r="J38" s="33">
        <f>IF(Moneda=CLP,V38*M!$G$66,IF(Moneda=USD,V38*1000/M!$E$66,IF(Moneda=UF,V38*1000/M!$F$66)))</f>
        <v>3855233.8073846577</v>
      </c>
      <c r="K38" s="33">
        <f>IF(Moneda=CLP,W38*M!$G$67,IF(Moneda=USD,W38*1000/M!$E$67,IF(Moneda=UF,W38*1000/M!$F$67)))</f>
        <v>5554131.9145862032</v>
      </c>
      <c r="L38" s="33">
        <f>IF(Moneda=CLP,X38*M!$G$68,IF(Moneda=USD,X38*1000/M!$E$68,IF(Moneda=UF,X38*1000/M!$F$68)))</f>
        <v>6906905.0772785367</v>
      </c>
      <c r="N38" s="46" t="s">
        <v>659</v>
      </c>
      <c r="O38" s="33">
        <v>4743922</v>
      </c>
      <c r="P38" s="33">
        <v>4538545</v>
      </c>
      <c r="Q38" s="33">
        <v>6923968</v>
      </c>
      <c r="R38" s="33">
        <v>15357618</v>
      </c>
      <c r="S38" s="33">
        <v>23804909</v>
      </c>
      <c r="T38" s="33">
        <v>47043676</v>
      </c>
      <c r="U38" s="33">
        <v>74060648</v>
      </c>
      <c r="V38" s="33">
        <v>80739699</v>
      </c>
      <c r="W38" s="33">
        <v>119166955</v>
      </c>
      <c r="X38" s="33">
        <v>153982749</v>
      </c>
    </row>
    <row r="39" spans="2:24" s="16" customFormat="1">
      <c r="B39" s="46" t="str">
        <f t="shared" si="6"/>
        <v>Depósitos a Plazo</v>
      </c>
      <c r="C39" s="33">
        <f>IF(Moneda=CLP,O39*M!$G$59,IF(Moneda=USD,O39*1000/M!$E$59,IF(Moneda=UF,O39*1000/M!$F$59)))</f>
        <v>2396099.2873916337</v>
      </c>
      <c r="D39" s="33">
        <f>IF(Moneda=CLP,P39*M!$G$60,IF(Moneda=USD,P39*1000/M!$E$60,IF(Moneda=UF,P39*1000/M!$F$60)))</f>
        <v>2470940.7801418439</v>
      </c>
      <c r="E39" s="33">
        <f>IF(Moneda=CLP,Q39*M!$G$61,IF(Moneda=USD,Q39*1000/M!$E$61,IF(Moneda=UF,Q39*1000/M!$F$61)))</f>
        <v>3493070.3555166731</v>
      </c>
      <c r="F39" s="33">
        <f>IF(Moneda=CLP,R39*M!$G$62,IF(Moneda=USD,R39*1000/M!$E$62,IF(Moneda=UF,R39*1000/M!$F$62)))</f>
        <v>3553772.6407121965</v>
      </c>
      <c r="G39" s="33">
        <f>IF(Moneda=CLP,S39*M!$G$63,IF(Moneda=USD,S39*1000/M!$E$63,IF(Moneda=UF,S39*1000/M!$F$63)))</f>
        <v>4376603.7789356457</v>
      </c>
      <c r="H39" s="33">
        <f>IF(Moneda=CLP,T39*M!$G$64,IF(Moneda=USD,T39*1000/M!$E$64,IF(Moneda=UF,T39*1000/M!$F$64)))</f>
        <v>5614875.1494445708</v>
      </c>
      <c r="I39" s="33">
        <f>IF(Moneda=CLP,U39*M!$G$65,IF(Moneda=USD,U39*1000/M!$E$65,IF(Moneda=UF,U39*1000/M!$F$65)))</f>
        <v>5246192.0413265172</v>
      </c>
      <c r="J39" s="33">
        <f>IF(Moneda=CLP,V39*M!$G$66,IF(Moneda=USD,V39*1000/M!$E$66,IF(Moneda=UF,V39*1000/M!$F$66)))</f>
        <v>5291499.9751705592</v>
      </c>
      <c r="K39" s="33">
        <f>IF(Moneda=CLP,W39*M!$G$67,IF(Moneda=USD,W39*1000/M!$E$67,IF(Moneda=UF,W39*1000/M!$F$67)))</f>
        <v>3908847.7340361821</v>
      </c>
      <c r="L39" s="33">
        <f>IF(Moneda=CLP,X39*M!$G$68,IF(Moneda=USD,X39*1000/M!$E$68,IF(Moneda=UF,X39*1000/M!$F$68)))</f>
        <v>5586862.4021767266</v>
      </c>
      <c r="N39" s="46" t="s">
        <v>656</v>
      </c>
      <c r="O39" s="33">
        <v>40120574</v>
      </c>
      <c r="P39" s="33">
        <v>41808318</v>
      </c>
      <c r="Q39" s="33">
        <v>60489674</v>
      </c>
      <c r="R39" s="33">
        <v>63878388</v>
      </c>
      <c r="S39" s="33">
        <v>80251070</v>
      </c>
      <c r="T39" s="33">
        <v>110178786</v>
      </c>
      <c r="U39" s="33">
        <v>112544302</v>
      </c>
      <c r="V39" s="33">
        <v>110819249</v>
      </c>
      <c r="W39" s="33">
        <v>83866478</v>
      </c>
      <c r="X39" s="33">
        <v>124553678</v>
      </c>
    </row>
    <row r="40" spans="2:24" s="16" customFormat="1">
      <c r="B40" s="46" t="str">
        <f t="shared" si="6"/>
        <v>Instrumentos del Estado</v>
      </c>
      <c r="C40" s="33">
        <f>IF(Moneda=CLP,O40*M!$G$59,IF(Moneda=USD,O40*1000/M!$E$59,IF(Moneda=UF,O40*1000/M!$F$59)))</f>
        <v>2852777.7512344634</v>
      </c>
      <c r="D40" s="33">
        <f>IF(Moneda=CLP,P40*M!$G$60,IF(Moneda=USD,P40*1000/M!$E$60,IF(Moneda=UF,P40*1000/M!$F$60)))</f>
        <v>3896147.9314420805</v>
      </c>
      <c r="E40" s="33">
        <f>IF(Moneda=CLP,Q40*M!$G$61,IF(Moneda=USD,Q40*1000/M!$E$61,IF(Moneda=UF,Q40*1000/M!$F$61)))</f>
        <v>4413626.6858385233</v>
      </c>
      <c r="F40" s="33">
        <f>IF(Moneda=CLP,R40*M!$G$62,IF(Moneda=USD,R40*1000/M!$E$62,IF(Moneda=UF,R40*1000/M!$F$62)))</f>
        <v>3604117.6513131429</v>
      </c>
      <c r="G40" s="33">
        <f>IF(Moneda=CLP,S40*M!$G$63,IF(Moneda=USD,S40*1000/M!$E$63,IF(Moneda=UF,S40*1000/M!$F$63)))</f>
        <v>3430869.233730976</v>
      </c>
      <c r="H40" s="33">
        <f>IF(Moneda=CLP,T40*M!$G$64,IF(Moneda=USD,T40*1000/M!$E$64,IF(Moneda=UF,T40*1000/M!$F$64)))</f>
        <v>4851593.1071526492</v>
      </c>
      <c r="I40" s="33">
        <f>IF(Moneda=CLP,U40*M!$G$65,IF(Moneda=USD,U40*1000/M!$E$65,IF(Moneda=UF,U40*1000/M!$F$65)))</f>
        <v>5582991.7347898176</v>
      </c>
      <c r="J40" s="33">
        <f>IF(Moneda=CLP,V40*M!$G$66,IF(Moneda=USD,V40*1000/M!$E$66,IF(Moneda=UF,V40*1000/M!$F$66)))</f>
        <v>5626466.1307327356</v>
      </c>
      <c r="K40" s="33">
        <f>IF(Moneda=CLP,W40*M!$G$67,IF(Moneda=USD,W40*1000/M!$E$67,IF(Moneda=UF,W40*1000/M!$F$67)))</f>
        <v>4827181.8713572947</v>
      </c>
      <c r="L40" s="33">
        <f>IF(Moneda=CLP,X40*M!$G$68,IF(Moneda=USD,X40*1000/M!$E$68,IF(Moneda=UF,X40*1000/M!$F$68)))</f>
        <v>4920311.8054474676</v>
      </c>
      <c r="N40" s="46" t="s">
        <v>654</v>
      </c>
      <c r="O40" s="33">
        <v>47767253</v>
      </c>
      <c r="P40" s="33">
        <v>65922823</v>
      </c>
      <c r="Q40" s="33">
        <v>76430994</v>
      </c>
      <c r="R40" s="33">
        <v>64783330</v>
      </c>
      <c r="S40" s="33">
        <v>62909722</v>
      </c>
      <c r="T40" s="33">
        <v>95201162</v>
      </c>
      <c r="U40" s="33">
        <v>119769521</v>
      </c>
      <c r="V40" s="33">
        <v>117834405</v>
      </c>
      <c r="W40" s="33">
        <v>103569842</v>
      </c>
      <c r="X40" s="33">
        <v>109693579</v>
      </c>
    </row>
    <row r="41" spans="2:24" s="16" customFormat="1">
      <c r="B41" s="46" t="str">
        <f t="shared" si="6"/>
        <v>Fondos Mutuos</v>
      </c>
      <c r="C41" s="33">
        <f>IF(Moneda=CLP,O41*M!$G$59,IF(Moneda=USD,O41*1000/M!$E$59,IF(Moneda=UF,O41*1000/M!$F$59)))</f>
        <v>205683.24880614807</v>
      </c>
      <c r="D41" s="33">
        <f>IF(Moneda=CLP,P41*M!$G$60,IF(Moneda=USD,P41*1000/M!$E$60,IF(Moneda=UF,P41*1000/M!$F$60)))</f>
        <v>665128.72340425535</v>
      </c>
      <c r="E41" s="33">
        <f>IF(Moneda=CLP,Q41*M!$G$61,IF(Moneda=USD,Q41*1000/M!$E$61,IF(Moneda=UF,Q41*1000/M!$F$61)))</f>
        <v>868984.20920422359</v>
      </c>
      <c r="F41" s="33">
        <f>IF(Moneda=CLP,R41*M!$G$62,IF(Moneda=USD,R41*1000/M!$E$62,IF(Moneda=UF,R41*1000/M!$F$62)))</f>
        <v>900458.64184378018</v>
      </c>
      <c r="G41" s="33">
        <f>IF(Moneda=CLP,S41*M!$G$63,IF(Moneda=USD,S41*1000/M!$E$63,IF(Moneda=UF,S41*1000/M!$F$63)))</f>
        <v>2163898.6539327828</v>
      </c>
      <c r="H41" s="33">
        <f>IF(Moneda=CLP,T41*M!$G$64,IF(Moneda=USD,T41*1000/M!$E$64,IF(Moneda=UF,T41*1000/M!$F$64)))</f>
        <v>792362.86008115113</v>
      </c>
      <c r="I41" s="33">
        <f>IF(Moneda=CLP,U41*M!$G$65,IF(Moneda=USD,U41*1000/M!$E$65,IF(Moneda=UF,U41*1000/M!$F$65)))</f>
        <v>1080617.3339604533</v>
      </c>
      <c r="J41" s="33">
        <f>IF(Moneda=CLP,V41*M!$G$66,IF(Moneda=USD,V41*1000/M!$E$66,IF(Moneda=UF,V41*1000/M!$F$66)))</f>
        <v>2103309.7167151794</v>
      </c>
      <c r="K41" s="33">
        <f>IF(Moneda=CLP,W41*M!$G$67,IF(Moneda=USD,W41*1000/M!$E$67,IF(Moneda=UF,W41*1000/M!$F$67)))</f>
        <v>2935025.0168371354</v>
      </c>
      <c r="L41" s="33">
        <f>IF(Moneda=CLP,X41*M!$G$68,IF(Moneda=USD,X41*1000/M!$E$68,IF(Moneda=UF,X41*1000/M!$F$68)))</f>
        <v>3964563.069126578</v>
      </c>
      <c r="N41" s="46" t="s">
        <v>682</v>
      </c>
      <c r="O41" s="33">
        <v>3443985</v>
      </c>
      <c r="P41" s="33">
        <v>11253978</v>
      </c>
      <c r="Q41" s="33">
        <v>15048243</v>
      </c>
      <c r="R41" s="33">
        <v>16185573</v>
      </c>
      <c r="S41" s="33">
        <v>39678068</v>
      </c>
      <c r="T41" s="33">
        <v>15548267</v>
      </c>
      <c r="U41" s="33">
        <v>23182019</v>
      </c>
      <c r="V41" s="33">
        <v>44049363</v>
      </c>
      <c r="W41" s="33">
        <v>62972576</v>
      </c>
      <c r="X41" s="33">
        <v>88386088</v>
      </c>
    </row>
    <row r="42" spans="2:24" s="16" customFormat="1">
      <c r="B42" s="46" t="str">
        <f t="shared" si="6"/>
        <v>Cuentas Corrientes</v>
      </c>
      <c r="C42" s="33">
        <f>IF(Moneda=CLP,O42*M!$G$59,IF(Moneda=USD,O42*1000/M!$E$59,IF(Moneda=UF,O42*1000/M!$F$59)))</f>
        <v>1475734.4667859524</v>
      </c>
      <c r="D42" s="33">
        <f>IF(Moneda=CLP,P42*M!$G$60,IF(Moneda=USD,P42*1000/M!$E$60,IF(Moneda=UF,P42*1000/M!$F$60)))</f>
        <v>1047982.5650118203</v>
      </c>
      <c r="E42" s="33">
        <f>IF(Moneda=CLP,Q42*M!$G$61,IF(Moneda=USD,Q42*1000/M!$E$61,IF(Moneda=UF,Q42*1000/M!$F$61)))</f>
        <v>1233260.7459122657</v>
      </c>
      <c r="F42" s="33">
        <f>IF(Moneda=CLP,R42*M!$G$62,IF(Moneda=USD,R42*1000/M!$E$62,IF(Moneda=UF,R42*1000/M!$F$62)))</f>
        <v>1496463.8847364727</v>
      </c>
      <c r="G42" s="33">
        <f>IF(Moneda=CLP,S42*M!$G$63,IF(Moneda=USD,S42*1000/M!$E$63,IF(Moneda=UF,S42*1000/M!$F$63)))</f>
        <v>1470242.9269026928</v>
      </c>
      <c r="H42" s="33">
        <f>IF(Moneda=CLP,T42*M!$G$64,IF(Moneda=USD,T42*1000/M!$E$64,IF(Moneda=UF,T42*1000/M!$F$64)))</f>
        <v>1823348.8731904849</v>
      </c>
      <c r="I42" s="33">
        <f>IF(Moneda=CLP,U42*M!$G$65,IF(Moneda=USD,U42*1000/M!$E$65,IF(Moneda=UF,U42*1000/M!$F$65)))</f>
        <v>2146192.5540855946</v>
      </c>
      <c r="J42" s="33">
        <f>IF(Moneda=CLP,V42*M!$G$66,IF(Moneda=USD,V42*1000/M!$E$66,IF(Moneda=UF,V42*1000/M!$F$66)))</f>
        <v>1814585.4342860198</v>
      </c>
      <c r="K42" s="33">
        <f>IF(Moneda=CLP,W42*M!$G$67,IF(Moneda=USD,W42*1000/M!$E$67,IF(Moneda=UF,W42*1000/M!$F$67)))</f>
        <v>6172908.5481378948</v>
      </c>
      <c r="L42" s="33">
        <f>IF(Moneda=CLP,X42*M!$G$68,IF(Moneda=USD,X42*1000/M!$E$68,IF(Moneda=UF,X42*1000/M!$F$68)))</f>
        <v>3840016.6771104196</v>
      </c>
      <c r="N42" s="46" t="s">
        <v>683</v>
      </c>
      <c r="O42" s="33">
        <v>24709875</v>
      </c>
      <c r="P42" s="33">
        <v>17731865</v>
      </c>
      <c r="Q42" s="33">
        <v>21356438</v>
      </c>
      <c r="R42" s="33">
        <v>26898654</v>
      </c>
      <c r="S42" s="33">
        <v>26958933</v>
      </c>
      <c r="T42" s="33">
        <v>35778955</v>
      </c>
      <c r="U42" s="33">
        <v>46041346</v>
      </c>
      <c r="V42" s="33">
        <v>38002645</v>
      </c>
      <c r="W42" s="33">
        <v>132443148</v>
      </c>
      <c r="X42" s="33">
        <v>85609447</v>
      </c>
    </row>
    <row r="43" spans="2:24" s="16" customFormat="1">
      <c r="B43" s="46" t="str">
        <f t="shared" si="6"/>
        <v>Inversiones Inmobiliarias</v>
      </c>
      <c r="C43" s="33">
        <f>IF(Moneda=CLP,O43*M!$G$59,IF(Moneda=USD,O43*1000/M!$E$59,IF(Moneda=UF,O43*1000/M!$F$59)))</f>
        <v>1145153.4031050901</v>
      </c>
      <c r="D43" s="33">
        <f>IF(Moneda=CLP,P43*M!$G$60,IF(Moneda=USD,P43*1000/M!$E$60,IF(Moneda=UF,P43*1000/M!$F$60)))</f>
        <v>1084792.5531914893</v>
      </c>
      <c r="E43" s="33">
        <f>IF(Moneda=CLP,Q43*M!$G$61,IF(Moneda=USD,Q43*1000/M!$E$61,IF(Moneda=UF,Q43*1000/M!$F$61)))</f>
        <v>973820.5987740407</v>
      </c>
      <c r="F43" s="33">
        <f>IF(Moneda=CLP,R43*M!$G$62,IF(Moneda=USD,R43*1000/M!$E$62,IF(Moneda=UF,R43*1000/M!$F$62)))</f>
        <v>877033.91579660645</v>
      </c>
      <c r="G43" s="33">
        <f>IF(Moneda=CLP,S43*M!$G$63,IF(Moneda=USD,S43*1000/M!$E$63,IF(Moneda=UF,S43*1000/M!$F$63)))</f>
        <v>928372.9394787848</v>
      </c>
      <c r="H43" s="33">
        <f>IF(Moneda=CLP,T43*M!$G$64,IF(Moneda=USD,T43*1000/M!$E$64,IF(Moneda=UF,T43*1000/M!$F$64)))</f>
        <v>1245942.5990156278</v>
      </c>
      <c r="I43" s="33">
        <f>IF(Moneda=CLP,U43*M!$G$65,IF(Moneda=USD,U43*1000/M!$E$65,IF(Moneda=UF,U43*1000/M!$F$65)))</f>
        <v>1280159.999477918</v>
      </c>
      <c r="J43" s="33">
        <f>IF(Moneda=CLP,V43*M!$G$66,IF(Moneda=USD,V43*1000/M!$E$66,IF(Moneda=UF,V43*1000/M!$F$66)))</f>
        <v>1279237.335075214</v>
      </c>
      <c r="K43" s="33">
        <f>IF(Moneda=CLP,W43*M!$G$67,IF(Moneda=USD,W43*1000/M!$E$67,IF(Moneda=UF,W43*1000/M!$F$67)))</f>
        <v>1322644.9100582367</v>
      </c>
      <c r="L43" s="33">
        <f>IF(Moneda=CLP,X43*M!$G$68,IF(Moneda=USD,X43*1000/M!$E$68,IF(Moneda=UF,X43*1000/M!$F$68)))</f>
        <v>1425445.0630953668</v>
      </c>
      <c r="N43" s="46" t="s">
        <v>660</v>
      </c>
      <c r="O43" s="33">
        <v>19174586</v>
      </c>
      <c r="P43" s="33">
        <v>18354690</v>
      </c>
      <c r="Q43" s="33">
        <v>16863700</v>
      </c>
      <c r="R43" s="33">
        <v>15764518</v>
      </c>
      <c r="S43" s="33">
        <v>17022999</v>
      </c>
      <c r="T43" s="33">
        <v>24448708</v>
      </c>
      <c r="U43" s="33">
        <v>27462722</v>
      </c>
      <c r="V43" s="33">
        <v>26790914</v>
      </c>
      <c r="W43" s="33">
        <v>28378074</v>
      </c>
      <c r="X43" s="33">
        <v>31778915</v>
      </c>
    </row>
    <row r="44" spans="2:24" s="16" customFormat="1">
      <c r="B44" s="46" t="str">
        <f t="shared" si="6"/>
        <v>Letras y Mutuos Hipotecarios</v>
      </c>
      <c r="C44" s="33">
        <f>IF(Moneda=CLP,O44*M!$G$59,IF(Moneda=USD,O44*1000/M!$E$59,IF(Moneda=UF,O44*1000/M!$F$59)))</f>
        <v>1368647.2624419797</v>
      </c>
      <c r="D44" s="33">
        <f>IF(Moneda=CLP,P44*M!$G$60,IF(Moneda=USD,P44*1000/M!$E$60,IF(Moneda=UF,P44*1000/M!$F$60)))</f>
        <v>1566498.877068558</v>
      </c>
      <c r="E44" s="33">
        <f>IF(Moneda=CLP,Q44*M!$G$61,IF(Moneda=USD,Q44*1000/M!$E$61,IF(Moneda=UF,Q44*1000/M!$F$61)))</f>
        <v>1858945.3746452197</v>
      </c>
      <c r="F44" s="33">
        <f>IF(Moneda=CLP,R44*M!$G$62,IF(Moneda=USD,R44*1000/M!$E$62,IF(Moneda=UF,R44*1000/M!$F$62)))</f>
        <v>1755243.4212100154</v>
      </c>
      <c r="G44" s="33">
        <f>IF(Moneda=CLP,S44*M!$G$63,IF(Moneda=USD,S44*1000/M!$E$63,IF(Moneda=UF,S44*1000/M!$F$63)))</f>
        <v>2054171.4340562313</v>
      </c>
      <c r="H44" s="33">
        <f>IF(Moneda=CLP,T44*M!$G$64,IF(Moneda=USD,T44*1000/M!$E$64,IF(Moneda=UF,T44*1000/M!$F$64)))</f>
        <v>1483350.8301117178</v>
      </c>
      <c r="I44" s="33">
        <f>IF(Moneda=CLP,U44*M!$G$65,IF(Moneda=USD,U44*1000/M!$E$65,IF(Moneda=UF,U44*1000/M!$F$65)))</f>
        <v>1294370.0917885364</v>
      </c>
      <c r="J44" s="33">
        <f>IF(Moneda=CLP,V44*M!$G$66,IF(Moneda=USD,V44*1000/M!$E$66,IF(Moneda=UF,V44*1000/M!$F$66)))</f>
        <v>1582522.8908344982</v>
      </c>
      <c r="K44" s="33">
        <f>IF(Moneda=CLP,W44*M!$G$67,IF(Moneda=USD,W44*1000/M!$E$67,IF(Moneda=UF,W44*1000/M!$F$67)))</f>
        <v>1194579.2114394645</v>
      </c>
      <c r="L44" s="33">
        <f>IF(Moneda=CLP,X44*M!$G$68,IF(Moneda=USD,X44*1000/M!$E$68,IF(Moneda=UF,X44*1000/M!$F$68)))</f>
        <v>1076890.4948993071</v>
      </c>
      <c r="N44" s="46" t="s">
        <v>684</v>
      </c>
      <c r="O44" s="33">
        <v>22916794</v>
      </c>
      <c r="P44" s="33">
        <v>26505161</v>
      </c>
      <c r="Q44" s="33">
        <v>32191450</v>
      </c>
      <c r="R44" s="33">
        <v>31550167</v>
      </c>
      <c r="S44" s="33">
        <v>37666068</v>
      </c>
      <c r="T44" s="33">
        <v>29107289</v>
      </c>
      <c r="U44" s="33">
        <v>27767565</v>
      </c>
      <c r="V44" s="33">
        <v>33142587</v>
      </c>
      <c r="W44" s="33">
        <v>25630354</v>
      </c>
      <c r="X44" s="33">
        <v>24008229</v>
      </c>
    </row>
    <row r="45" spans="2:24" s="16" customFormat="1">
      <c r="B45" s="46" t="str">
        <f t="shared" si="6"/>
        <v>Inversión Exterior</v>
      </c>
      <c r="C45" s="33">
        <f>IF(Moneda=CLP,O45*M!$G$59,IF(Moneda=USD,O45*1000/M!$E$59,IF(Moneda=UF,O45*1000/M!$F$59)))</f>
        <v>209374.99253469278</v>
      </c>
      <c r="D45" s="33">
        <f>IF(Moneda=CLP,P45*M!$G$60,IF(Moneda=USD,P45*1000/M!$E$60,IF(Moneda=UF,P45*1000/M!$F$60)))</f>
        <v>105380.91016548463</v>
      </c>
      <c r="E45" s="33">
        <f>IF(Moneda=CLP,Q45*M!$G$61,IF(Moneda=USD,Q45*1000/M!$E$61,IF(Moneda=UF,Q45*1000/M!$F$61)))</f>
        <v>114059.72726301536</v>
      </c>
      <c r="F45" s="33">
        <f>IF(Moneda=CLP,R45*M!$G$62,IF(Moneda=USD,R45*1000/M!$E$62,IF(Moneda=UF,R45*1000/M!$F$62)))</f>
        <v>175507.78005442058</v>
      </c>
      <c r="G45" s="33">
        <f>IF(Moneda=CLP,S45*M!$G$63,IF(Moneda=USD,S45*1000/M!$E$63,IF(Moneda=UF,S45*1000/M!$F$63)))</f>
        <v>253896.95239736521</v>
      </c>
      <c r="H45" s="33">
        <f>IF(Moneda=CLP,T45*M!$G$64,IF(Moneda=USD,T45*1000/M!$E$64,IF(Moneda=UF,T45*1000/M!$F$64)))</f>
        <v>506696.08503638144</v>
      </c>
      <c r="I45" s="33">
        <f>IF(Moneda=CLP,U45*M!$G$65,IF(Moneda=USD,U45*1000/M!$E$65,IF(Moneda=UF,U45*1000/M!$F$65)))</f>
        <v>193696.37297535912</v>
      </c>
      <c r="J45" s="33">
        <f>IF(Moneda=CLP,V45*M!$G$66,IF(Moneda=USD,V45*1000/M!$E$66,IF(Moneda=UF,V45*1000/M!$F$66)))</f>
        <v>420113.27954894456</v>
      </c>
      <c r="K45" s="33">
        <f>IF(Moneda=CLP,W45*M!$G$67,IF(Moneda=USD,W45*1000/M!$E$67,IF(Moneda=UF,W45*1000/M!$F$67)))</f>
        <v>562430.46670907992</v>
      </c>
      <c r="L45" s="33">
        <f>IF(Moneda=CLP,X45*M!$G$68,IF(Moneda=USD,X45*1000/M!$E$68,IF(Moneda=UF,X45*1000/M!$F$68)))</f>
        <v>419551.19823558145</v>
      </c>
      <c r="N45" s="46" t="s">
        <v>685</v>
      </c>
      <c r="O45" s="33">
        <v>3505800</v>
      </c>
      <c r="P45" s="33">
        <v>1783045</v>
      </c>
      <c r="Q45" s="33">
        <v>1975178</v>
      </c>
      <c r="R45" s="33">
        <v>3154719</v>
      </c>
      <c r="S45" s="33">
        <v>4655551</v>
      </c>
      <c r="T45" s="33">
        <v>9942725</v>
      </c>
      <c r="U45" s="33">
        <v>4155285</v>
      </c>
      <c r="V45" s="33">
        <v>8798382</v>
      </c>
      <c r="W45" s="33">
        <v>12067255</v>
      </c>
      <c r="X45" s="33">
        <v>9353487</v>
      </c>
    </row>
    <row r="46" spans="2:24" s="16" customFormat="1">
      <c r="B46" s="46" t="str">
        <f t="shared" si="6"/>
        <v>Acciones de S.A.</v>
      </c>
      <c r="C46" s="33">
        <f>IF(Moneda=CLP,O46*M!$G$59,IF(Moneda=USD,O46*1000/M!$E$59,IF(Moneda=UF,O46*1000/M!$F$59)))</f>
        <v>218060.36984923665</v>
      </c>
      <c r="D46" s="33">
        <f>IF(Moneda=CLP,P46*M!$G$60,IF(Moneda=USD,P46*1000/M!$E$60,IF(Moneda=UF,P46*1000/M!$F$60)))</f>
        <v>160443.67612293144</v>
      </c>
      <c r="E46" s="33">
        <f>IF(Moneda=CLP,Q46*M!$G$61,IF(Moneda=USD,Q46*1000/M!$E$61,IF(Moneda=UF,Q46*1000/M!$F$61)))</f>
        <v>268903.07529284724</v>
      </c>
      <c r="F46" s="33">
        <f>IF(Moneda=CLP,R46*M!$G$62,IF(Moneda=USD,R46*1000/M!$E$62,IF(Moneda=UF,R46*1000/M!$F$62)))</f>
        <v>231633.82533667947</v>
      </c>
      <c r="G46" s="33">
        <f>IF(Moneda=CLP,S46*M!$G$63,IF(Moneda=USD,S46*1000/M!$E$63,IF(Moneda=UF,S46*1000/M!$F$63)))</f>
        <v>308270.71646639082</v>
      </c>
      <c r="H46" s="33">
        <f>IF(Moneda=CLP,T46*M!$G$64,IF(Moneda=USD,T46*1000/M!$E$64,IF(Moneda=UF,T46*1000/M!$F$64)))</f>
        <v>494522.35323855176</v>
      </c>
      <c r="I46" s="33">
        <f>IF(Moneda=CLP,U46*M!$G$65,IF(Moneda=USD,U46*1000/M!$E$65,IF(Moneda=UF,U46*1000/M!$F$65)))</f>
        <v>169648.85792238414</v>
      </c>
      <c r="J46" s="33">
        <f>IF(Moneda=CLP,V46*M!$G$66,IF(Moneda=USD,V46*1000/M!$E$66,IF(Moneda=UF,V46*1000/M!$F$66)))</f>
        <v>359846.6400036671</v>
      </c>
      <c r="K46" s="33">
        <f>IF(Moneda=CLP,W46*M!$G$67,IF(Moneda=USD,W46*1000/M!$E$67,IF(Moneda=UF,W46*1000/M!$F$67)))</f>
        <v>417006.32237346517</v>
      </c>
      <c r="L46" s="33">
        <f>IF(Moneda=CLP,X46*M!$G$68,IF(Moneda=USD,X46*1000/M!$E$68,IF(Moneda=UF,X46*1000/M!$F$68)))</f>
        <v>275603.4238762575</v>
      </c>
      <c r="N46" s="46" t="s">
        <v>657</v>
      </c>
      <c r="O46" s="33">
        <v>3651229</v>
      </c>
      <c r="P46" s="33">
        <v>2714707</v>
      </c>
      <c r="Q46" s="33">
        <v>4656608</v>
      </c>
      <c r="R46" s="33">
        <v>4163574</v>
      </c>
      <c r="S46" s="33">
        <v>5652569</v>
      </c>
      <c r="T46" s="33">
        <v>9703844</v>
      </c>
      <c r="U46" s="33">
        <v>3639404</v>
      </c>
      <c r="V46" s="33">
        <v>7536225</v>
      </c>
      <c r="W46" s="33">
        <v>8947100</v>
      </c>
      <c r="X46" s="33">
        <v>6144311</v>
      </c>
    </row>
    <row r="47" spans="2:24" s="16" customFormat="1">
      <c r="B47" s="46" t="str">
        <f t="shared" si="6"/>
        <v>Fondos de Inversión</v>
      </c>
      <c r="C47" s="33">
        <f>IF(Moneda=CLP,O47*M!$G$59,IF(Moneda=USD,O47*1000/M!$E$59,IF(Moneda=UF,O47*1000/M!$F$59)))</f>
        <v>45369.060900184668</v>
      </c>
      <c r="D47" s="33">
        <f>IF(Moneda=CLP,P47*M!$G$60,IF(Moneda=USD,P47*1000/M!$E$60,IF(Moneda=UF,P47*1000/M!$F$60)))</f>
        <v>46897.695035460994</v>
      </c>
      <c r="E47" s="33">
        <f>IF(Moneda=CLP,Q47*M!$G$61,IF(Moneda=USD,Q47*1000/M!$E$61,IF(Moneda=UF,Q47*1000/M!$F$61)))</f>
        <v>50807.903193673286</v>
      </c>
      <c r="F47" s="33">
        <f>IF(Moneda=CLP,R47*M!$G$62,IF(Moneda=USD,R47*1000/M!$E$62,IF(Moneda=UF,R47*1000/M!$F$62)))</f>
        <v>57327.448801962295</v>
      </c>
      <c r="G47" s="33">
        <f>IF(Moneda=CLP,S47*M!$G$63,IF(Moneda=USD,S47*1000/M!$E$63,IF(Moneda=UF,S47*1000/M!$F$63)))</f>
        <v>58397.895331575804</v>
      </c>
      <c r="H47" s="33">
        <f>IF(Moneda=CLP,T47*M!$G$64,IF(Moneda=USD,T47*1000/M!$E$64,IF(Moneda=UF,T47*1000/M!$F$64)))</f>
        <v>51664.453239265218</v>
      </c>
      <c r="I47" s="33">
        <f>IF(Moneda=CLP,U47*M!$G$65,IF(Moneda=USD,U47*1000/M!$E$65,IF(Moneda=UF,U47*1000/M!$F$65)))</f>
        <v>69907.801256446197</v>
      </c>
      <c r="J47" s="33">
        <f>IF(Moneda=CLP,V47*M!$G$66,IF(Moneda=USD,V47*1000/M!$E$66,IF(Moneda=UF,V47*1000/M!$F$66)))</f>
        <v>81796.390945275911</v>
      </c>
      <c r="K47" s="33">
        <f>IF(Moneda=CLP,W47*M!$G$67,IF(Moneda=USD,W47*1000/M!$E$67,IF(Moneda=UF,W47*1000/M!$F$67)))</f>
        <v>99897.928508008423</v>
      </c>
      <c r="L47" s="33">
        <f>IF(Moneda=CLP,X47*M!$G$68,IF(Moneda=USD,X47*1000/M!$E$68,IF(Moneda=UF,X47*1000/M!$F$68)))</f>
        <v>190092.28031002023</v>
      </c>
      <c r="N47" s="46" t="s">
        <v>662</v>
      </c>
      <c r="O47" s="33">
        <v>759665</v>
      </c>
      <c r="P47" s="33">
        <v>793509</v>
      </c>
      <c r="Q47" s="33">
        <v>879843</v>
      </c>
      <c r="R47" s="33">
        <v>1030450</v>
      </c>
      <c r="S47" s="33">
        <v>1070806</v>
      </c>
      <c r="T47" s="33">
        <v>1013794</v>
      </c>
      <c r="U47" s="33">
        <v>1499702</v>
      </c>
      <c r="V47" s="33">
        <v>1713052</v>
      </c>
      <c r="W47" s="33">
        <v>2143365</v>
      </c>
      <c r="X47" s="33">
        <v>4237923</v>
      </c>
    </row>
    <row r="48" spans="2:24" s="16" customFormat="1">
      <c r="B48" s="46" t="str">
        <f t="shared" si="6"/>
        <v>Préstamos</v>
      </c>
      <c r="C48" s="33">
        <f>IF(Moneda=CLP,O48*M!$G$59,IF(Moneda=USD,O48*1000/M!$E$59,IF(Moneda=UF,O48*1000/M!$F$59)))</f>
        <v>505658.64315353689</v>
      </c>
      <c r="D48" s="33">
        <f>IF(Moneda=CLP,P48*M!$G$60,IF(Moneda=USD,P48*1000/M!$E$60,IF(Moneda=UF,P48*1000/M!$F$60)))</f>
        <v>450982.97872340423</v>
      </c>
      <c r="E48" s="33">
        <f>IF(Moneda=CLP,Q48*M!$G$61,IF(Moneda=USD,Q48*1000/M!$E$61,IF(Moneda=UF,Q48*1000/M!$F$61)))</f>
        <v>432890.59048740985</v>
      </c>
      <c r="F48" s="33">
        <f>IF(Moneda=CLP,R48*M!$G$62,IF(Moneda=USD,R48*1000/M!$E$62,IF(Moneda=UF,R48*1000/M!$F$62)))</f>
        <v>355591.51946529612</v>
      </c>
      <c r="G48" s="33">
        <f>IF(Moneda=CLP,S48*M!$G$63,IF(Moneda=USD,S48*1000/M!$E$63,IF(Moneda=UF,S48*1000/M!$F$63)))</f>
        <v>650758.21945225832</v>
      </c>
      <c r="H48" s="33">
        <f>IF(Moneda=CLP,T48*M!$G$64,IF(Moneda=USD,T48*1000/M!$E$64,IF(Moneda=UF,T48*1000/M!$F$64)))</f>
        <v>479463.33473647304</v>
      </c>
      <c r="I48" s="33">
        <f>IF(Moneda=CLP,U48*M!$G$65,IF(Moneda=USD,U48*1000/M!$E$65,IF(Moneda=UF,U48*1000/M!$F$65)))</f>
        <v>3886.0145893941844</v>
      </c>
      <c r="J48" s="33">
        <f>IF(Moneda=CLP,V48*M!$G$66,IF(Moneda=USD,V48*1000/M!$E$66,IF(Moneda=UF,V48*1000/M!$F$66)))</f>
        <v>1304.9781118929202</v>
      </c>
      <c r="K48" s="33">
        <f>IF(Moneda=CLP,W48*M!$G$67,IF(Moneda=USD,W48*1000/M!$E$67,IF(Moneda=UF,W48*1000/M!$F$67)))</f>
        <v>220.40917151972334</v>
      </c>
      <c r="L48" s="33">
        <f>IF(Moneda=CLP,X48*M!$G$68,IF(Moneda=USD,X48*1000/M!$E$68,IF(Moneda=UF,X48*1000/M!$F$68)))</f>
        <v>1.1662314978494244</v>
      </c>
      <c r="N48" s="46" t="s">
        <v>686</v>
      </c>
      <c r="O48" s="33">
        <v>8466809</v>
      </c>
      <c r="P48" s="33">
        <v>7630632</v>
      </c>
      <c r="Q48" s="33">
        <v>7496388</v>
      </c>
      <c r="R48" s="33">
        <v>6391690</v>
      </c>
      <c r="S48" s="33">
        <v>11932550</v>
      </c>
      <c r="T48" s="33">
        <v>9408346</v>
      </c>
      <c r="U48" s="33">
        <v>83365</v>
      </c>
      <c r="V48" s="33">
        <v>27330</v>
      </c>
      <c r="W48" s="33">
        <v>4729</v>
      </c>
      <c r="X48" s="33">
        <v>26</v>
      </c>
    </row>
    <row r="49" spans="2:24" s="16" customFormat="1">
      <c r="B49" s="46" t="str">
        <f t="shared" si="6"/>
        <v>Créditos Sindicados</v>
      </c>
      <c r="C49" s="33">
        <f>IF(Moneda=CLP,O49*M!$G$59,IF(Moneda=USD,O49*1000/M!$E$59,IF(Moneda=UF,O49*1000/M!$F$59)))</f>
        <v>0</v>
      </c>
      <c r="D49" s="33">
        <f>IF(Moneda=CLP,P49*M!$G$60,IF(Moneda=USD,P49*1000/M!$E$60,IF(Moneda=UF,P49*1000/M!$F$60)))</f>
        <v>0</v>
      </c>
      <c r="E49" s="33">
        <f>IF(Moneda=CLP,Q49*M!$G$61,IF(Moneda=USD,Q49*1000/M!$E$61,IF(Moneda=UF,Q49*1000/M!$F$61)))</f>
        <v>0</v>
      </c>
      <c r="F49" s="33">
        <f>IF(Moneda=CLP,R49*M!$G$62,IF(Moneda=USD,R49*1000/M!$E$62,IF(Moneda=UF,R49*1000/M!$F$62)))</f>
        <v>0</v>
      </c>
      <c r="G49" s="33">
        <f>IF(Moneda=CLP,S49*M!$G$63,IF(Moneda=USD,S49*1000/M!$E$63,IF(Moneda=UF,S49*1000/M!$F$63)))</f>
        <v>0</v>
      </c>
      <c r="H49" s="33">
        <f>IF(Moneda=CLP,T49*M!$G$64,IF(Moneda=USD,T49*1000/M!$E$64,IF(Moneda=UF,T49*1000/M!$F$64)))</f>
        <v>0</v>
      </c>
      <c r="I49" s="33">
        <f>IF(Moneda=CLP,U49*M!$G$65,IF(Moneda=USD,U49*1000/M!$E$65,IF(Moneda=UF,U49*1000/M!$F$65)))</f>
        <v>0</v>
      </c>
      <c r="J49" s="33">
        <f>IF(Moneda=CLP,V49*M!$G$66,IF(Moneda=USD,V49*1000/M!$E$66,IF(Moneda=UF,V49*1000/M!$F$66)))</f>
        <v>0</v>
      </c>
      <c r="K49" s="33">
        <f>IF(Moneda=CLP,W49*M!$G$67,IF(Moneda=USD,W49*1000/M!$E$67,IF(Moneda=UF,W49*1000/M!$F$67)))</f>
        <v>0</v>
      </c>
      <c r="L49" s="33">
        <f>IF(Moneda=CLP,X49*M!$G$68,IF(Moneda=USD,X49*1000/M!$E$68,IF(Moneda=UF,X49*1000/M!$F$68)))</f>
        <v>0</v>
      </c>
      <c r="N49" s="46" t="s">
        <v>687</v>
      </c>
      <c r="O49" s="33"/>
      <c r="P49" s="33"/>
      <c r="Q49" s="33"/>
      <c r="R49" s="33"/>
      <c r="S49" s="33"/>
      <c r="T49" s="33"/>
      <c r="U49" s="33"/>
      <c r="V49" s="33">
        <v>0</v>
      </c>
      <c r="W49" s="33">
        <v>0</v>
      </c>
      <c r="X49" s="33">
        <v>0</v>
      </c>
    </row>
    <row r="50" spans="2:24" s="16" customFormat="1">
      <c r="B50" s="46" t="str">
        <f t="shared" si="6"/>
        <v>Otros</v>
      </c>
      <c r="C50" s="33">
        <f>IF(Moneda=CLP,O50*M!$G$59,IF(Moneda=USD,O50*1000/M!$E$59,IF(Moneda=UF,O50*1000/M!$F$59)))</f>
        <v>0</v>
      </c>
      <c r="D50" s="33">
        <f>IF(Moneda=CLP,P50*M!$G$60,IF(Moneda=USD,P50*1000/M!$E$60,IF(Moneda=UF,P50*1000/M!$F$60)))</f>
        <v>0</v>
      </c>
      <c r="E50" s="33">
        <f>IF(Moneda=CLP,Q50*M!$G$61,IF(Moneda=USD,Q50*1000/M!$E$61,IF(Moneda=UF,Q50*1000/M!$F$61)))</f>
        <v>0</v>
      </c>
      <c r="F50" s="33">
        <f>IF(Moneda=CLP,R50*M!$G$62,IF(Moneda=USD,R50*1000/M!$E$62,IF(Moneda=UF,R50*1000/M!$F$62)))</f>
        <v>0</v>
      </c>
      <c r="G50" s="33">
        <f>IF(Moneda=CLP,S50*M!$G$63,IF(Moneda=USD,S50*1000/M!$E$63,IF(Moneda=UF,S50*1000/M!$F$63)))</f>
        <v>0</v>
      </c>
      <c r="H50" s="33">
        <f>IF(Moneda=CLP,T50*M!$G$64,IF(Moneda=USD,T50*1000/M!$E$64,IF(Moneda=UF,T50*1000/M!$F$64)))</f>
        <v>0</v>
      </c>
      <c r="I50" s="33">
        <f>IF(Moneda=CLP,U50*M!$G$65,IF(Moneda=USD,U50*1000/M!$E$65,IF(Moneda=UF,U50*1000/M!$F$65)))</f>
        <v>570625.61735027551</v>
      </c>
      <c r="J50" s="33">
        <f>IF(Moneda=CLP,V50*M!$G$66,IF(Moneda=USD,V50*1000/M!$E$66,IF(Moneda=UF,V50*1000/M!$F$66)))</f>
        <v>388121.69099951867</v>
      </c>
      <c r="K50" s="33">
        <f>IF(Moneda=CLP,W50*M!$G$67,IF(Moneda=USD,W50*1000/M!$E$67,IF(Moneda=UF,W50*1000/M!$F$67)))</f>
        <v>395486.62234247086</v>
      </c>
      <c r="L50" s="33">
        <f>IF(Moneda=CLP,X50*M!$G$68,IF(Moneda=USD,X50*1000/M!$E$68,IF(Moneda=UF,X50*1000/M!$F$68)))</f>
        <v>405128.27873650484</v>
      </c>
      <c r="N50" s="46" t="s">
        <v>28</v>
      </c>
      <c r="O50" s="33"/>
      <c r="P50" s="33"/>
      <c r="Q50" s="33"/>
      <c r="R50" s="33"/>
      <c r="S50" s="33"/>
      <c r="T50" s="33"/>
      <c r="U50" s="33">
        <v>12241386</v>
      </c>
      <c r="V50" s="33">
        <v>8128386</v>
      </c>
      <c r="W50" s="33">
        <v>8485383</v>
      </c>
      <c r="X50" s="33">
        <v>9031942</v>
      </c>
    </row>
    <row r="51" spans="2:24" s="16" customFormat="1">
      <c r="B51" s="47" t="s">
        <v>29</v>
      </c>
      <c r="C51" s="48">
        <f>SUM(C37:C50)</f>
        <v>12419834.903237676</v>
      </c>
      <c r="D51" s="48">
        <f t="shared" ref="D51:L51" si="7">SUM(D37:D50)</f>
        <v>14013928.368794328</v>
      </c>
      <c r="E51" s="48">
        <f t="shared" si="7"/>
        <v>17159248.370825287</v>
      </c>
      <c r="F51" s="48">
        <f t="shared" si="7"/>
        <v>16845015.719220396</v>
      </c>
      <c r="G51" s="48">
        <f t="shared" si="7"/>
        <v>20369152.144534525</v>
      </c>
      <c r="H51" s="48">
        <f t="shared" si="7"/>
        <v>23547481.483142454</v>
      </c>
      <c r="I51" s="48">
        <f t="shared" si="7"/>
        <v>26147663.799721908</v>
      </c>
      <c r="J51" s="48">
        <f t="shared" si="7"/>
        <v>29101722.972198661</v>
      </c>
      <c r="K51" s="48">
        <f t="shared" si="7"/>
        <v>34418435.835949212</v>
      </c>
      <c r="L51" s="48">
        <f t="shared" si="7"/>
        <v>36982385.463731766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</row>
    <row r="53" spans="2:24">
      <c r="B53" s="51" t="s">
        <v>30</v>
      </c>
      <c r="C53" s="191">
        <f t="shared" ref="C53:L53" si="8">O53</f>
        <v>4.1402166938583548E-2</v>
      </c>
      <c r="D53" s="191">
        <f t="shared" si="8"/>
        <v>6.5618601265875792E-2</v>
      </c>
      <c r="E53" s="191">
        <f t="shared" si="8"/>
        <v>3.809557971956036E-2</v>
      </c>
      <c r="F53" s="191">
        <f t="shared" si="8"/>
        <v>2.7838265298866714E-2</v>
      </c>
      <c r="G53" s="191">
        <f t="shared" si="8"/>
        <v>4.0876487546969216E-2</v>
      </c>
      <c r="H53" s="191">
        <f t="shared" si="8"/>
        <v>2.7677940351000831E-2</v>
      </c>
      <c r="I53" s="191">
        <f t="shared" si="8"/>
        <v>2.1504244779237326E-2</v>
      </c>
      <c r="J53" s="191">
        <f t="shared" si="8"/>
        <v>4.0870955832001107E-2</v>
      </c>
      <c r="K53" s="191">
        <f t="shared" si="8"/>
        <v>3.0923788110351399E-2</v>
      </c>
      <c r="L53" s="191">
        <f t="shared" si="8"/>
        <v>2.3381234058199984E-2</v>
      </c>
      <c r="N53" s="51" t="s">
        <v>30</v>
      </c>
      <c r="O53" s="54">
        <v>4.1402166938583548E-2</v>
      </c>
      <c r="P53" s="54">
        <v>6.5618601265875792E-2</v>
      </c>
      <c r="Q53" s="54">
        <v>3.809557971956036E-2</v>
      </c>
      <c r="R53" s="54">
        <v>2.7838265298866714E-2</v>
      </c>
      <c r="S53" s="54">
        <v>4.0876487546969216E-2</v>
      </c>
      <c r="T53" s="54">
        <v>2.7677940351000831E-2</v>
      </c>
      <c r="U53" s="54">
        <v>2.1504244779237326E-2</v>
      </c>
      <c r="V53" s="54">
        <v>4.0870955832001107E-2</v>
      </c>
      <c r="W53" s="54">
        <v>3.0923788110351399E-2</v>
      </c>
      <c r="X53" s="54">
        <v>2.3381234058199984E-2</v>
      </c>
    </row>
    <row r="55" spans="2:24">
      <c r="B55" s="14" t="s">
        <v>694</v>
      </c>
    </row>
    <row r="60" spans="2:24" ht="21">
      <c r="B60" s="13" t="s">
        <v>44</v>
      </c>
    </row>
    <row r="61" spans="2:24">
      <c r="B61" s="14" t="s">
        <v>681</v>
      </c>
    </row>
    <row r="63" spans="2:24" ht="24" customHeight="1">
      <c r="B63" s="209" t="s">
        <v>43</v>
      </c>
      <c r="C63" s="210"/>
      <c r="D63" s="210"/>
      <c r="E63" s="210"/>
      <c r="F63" s="210"/>
      <c r="G63" s="210"/>
      <c r="H63" s="210"/>
      <c r="I63" s="210"/>
      <c r="J63" s="210"/>
      <c r="K63" s="210"/>
      <c r="L63" s="211"/>
      <c r="N63" s="5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spans="2:24">
      <c r="B64" s="43"/>
      <c r="C64" s="49">
        <f>C36</f>
        <v>2002</v>
      </c>
      <c r="D64" s="49">
        <f t="shared" ref="D64:L64" si="9">C64+1</f>
        <v>2003</v>
      </c>
      <c r="E64" s="49">
        <f t="shared" si="9"/>
        <v>2004</v>
      </c>
      <c r="F64" s="49">
        <f t="shared" si="9"/>
        <v>2005</v>
      </c>
      <c r="G64" s="49">
        <f t="shared" si="9"/>
        <v>2006</v>
      </c>
      <c r="H64" s="49">
        <f t="shared" si="9"/>
        <v>2007</v>
      </c>
      <c r="I64" s="49">
        <f t="shared" si="9"/>
        <v>2008</v>
      </c>
      <c r="J64" s="49">
        <f t="shared" si="9"/>
        <v>2009</v>
      </c>
      <c r="K64" s="49">
        <f t="shared" si="9"/>
        <v>2010</v>
      </c>
      <c r="L64" s="49">
        <f t="shared" si="9"/>
        <v>2011</v>
      </c>
    </row>
    <row r="65" spans="2:12">
      <c r="B65" s="46" t="str">
        <f t="shared" ref="B65:B78" si="10">N37</f>
        <v>Bonos y Debentures</v>
      </c>
      <c r="C65" s="29">
        <f>C37/C$51</f>
        <v>0.13800165211248208</v>
      </c>
      <c r="D65" s="29">
        <f t="shared" ref="D65:L65" si="11">D37/D$51</f>
        <v>0.16058995730303235</v>
      </c>
      <c r="E65" s="29">
        <f t="shared" si="11"/>
        <v>0.17780754331075413</v>
      </c>
      <c r="F65" s="29">
        <f t="shared" si="11"/>
        <v>0.17711282429125338</v>
      </c>
      <c r="G65" s="29">
        <f t="shared" si="11"/>
        <v>0.16571311024337967</v>
      </c>
      <c r="H65" s="29">
        <f t="shared" si="11"/>
        <v>0.16164132015042415</v>
      </c>
      <c r="I65" s="29">
        <f t="shared" si="11"/>
        <v>0.19340458820128947</v>
      </c>
      <c r="J65" s="29">
        <f t="shared" si="11"/>
        <v>0.21640246896744844</v>
      </c>
      <c r="K65" s="29">
        <f t="shared" si="11"/>
        <v>0.20419506899995732</v>
      </c>
      <c r="L65" s="29">
        <f t="shared" si="11"/>
        <v>0.21553543470105785</v>
      </c>
    </row>
    <row r="66" spans="2:12">
      <c r="B66" s="46" t="str">
        <f t="shared" si="10"/>
        <v>Bonos Bancarios</v>
      </c>
      <c r="C66" s="29">
        <f t="shared" ref="C66:L66" si="12">C38/C$51</f>
        <v>2.2811791270255181E-2</v>
      </c>
      <c r="D66" s="29">
        <f t="shared" si="12"/>
        <v>1.9140637302803624E-2</v>
      </c>
      <c r="E66" s="29">
        <f t="shared" si="12"/>
        <v>2.3301446437578376E-2</v>
      </c>
      <c r="F66" s="29">
        <f t="shared" si="12"/>
        <v>5.0721037898068699E-2</v>
      </c>
      <c r="G66" s="29">
        <f t="shared" si="12"/>
        <v>6.3735290980520373E-2</v>
      </c>
      <c r="H66" s="29">
        <f t="shared" si="12"/>
        <v>0.10181198556028431</v>
      </c>
      <c r="I66" s="29">
        <f t="shared" si="12"/>
        <v>0.13203080998100258</v>
      </c>
      <c r="J66" s="29">
        <f t="shared" si="12"/>
        <v>0.13247441778851457</v>
      </c>
      <c r="K66" s="29">
        <f t="shared" si="12"/>
        <v>0.16137084035600038</v>
      </c>
      <c r="L66" s="29">
        <f t="shared" si="12"/>
        <v>0.18676202172118037</v>
      </c>
    </row>
    <row r="67" spans="2:12">
      <c r="B67" s="46" t="str">
        <f t="shared" si="10"/>
        <v>Depósitos a Plazo</v>
      </c>
      <c r="C67" s="29">
        <f t="shared" ref="C67:L67" si="13">C39/C$51</f>
        <v>0.19292521245729316</v>
      </c>
      <c r="D67" s="29">
        <f t="shared" si="13"/>
        <v>0.17632035180399802</v>
      </c>
      <c r="E67" s="29">
        <f t="shared" si="13"/>
        <v>0.20356779504722974</v>
      </c>
      <c r="F67" s="29">
        <f t="shared" si="13"/>
        <v>0.21096879337769289</v>
      </c>
      <c r="G67" s="29">
        <f t="shared" si="13"/>
        <v>0.21486430794371483</v>
      </c>
      <c r="H67" s="29">
        <f t="shared" si="13"/>
        <v>0.238449073777348</v>
      </c>
      <c r="I67" s="29">
        <f t="shared" si="13"/>
        <v>0.2006371231292301</v>
      </c>
      <c r="J67" s="29">
        <f t="shared" si="13"/>
        <v>0.18182772134232786</v>
      </c>
      <c r="K67" s="29">
        <f t="shared" si="13"/>
        <v>0.11356843038036861</v>
      </c>
      <c r="L67" s="29">
        <f t="shared" si="13"/>
        <v>0.15106819995848303</v>
      </c>
    </row>
    <row r="68" spans="2:12">
      <c r="B68" s="46" t="str">
        <f t="shared" si="10"/>
        <v>Instrumentos del Estado</v>
      </c>
      <c r="C68" s="29">
        <f t="shared" ref="C68:L68" si="14">C40/C$51</f>
        <v>0.2296953037991499</v>
      </c>
      <c r="D68" s="29">
        <f t="shared" si="14"/>
        <v>0.27801968362546164</v>
      </c>
      <c r="E68" s="29">
        <f t="shared" si="14"/>
        <v>0.25721561868308379</v>
      </c>
      <c r="F68" s="29">
        <f t="shared" si="14"/>
        <v>0.21395751190667009</v>
      </c>
      <c r="G68" s="29">
        <f t="shared" si="14"/>
        <v>0.16843456268510179</v>
      </c>
      <c r="H68" s="29">
        <f t="shared" si="14"/>
        <v>0.20603448018956444</v>
      </c>
      <c r="I68" s="29">
        <f t="shared" si="14"/>
        <v>0.21351780325587616</v>
      </c>
      <c r="J68" s="29">
        <f t="shared" si="14"/>
        <v>0.1933379042920513</v>
      </c>
      <c r="K68" s="29">
        <f t="shared" si="14"/>
        <v>0.14024989091210885</v>
      </c>
      <c r="L68" s="29">
        <f t="shared" si="14"/>
        <v>0.13304473856270752</v>
      </c>
    </row>
    <row r="69" spans="2:12">
      <c r="B69" s="46" t="str">
        <f t="shared" si="10"/>
        <v>Fondos Mutuos</v>
      </c>
      <c r="C69" s="29">
        <f t="shared" ref="C69:L69" si="15">C41/C$51</f>
        <v>1.656086819258196E-2</v>
      </c>
      <c r="D69" s="29">
        <f t="shared" si="15"/>
        <v>4.7461975393376363E-2</v>
      </c>
      <c r="E69" s="29">
        <f t="shared" si="15"/>
        <v>5.0642323627746941E-2</v>
      </c>
      <c r="F69" s="29">
        <f t="shared" si="15"/>
        <v>5.3455494304843205E-2</v>
      </c>
      <c r="G69" s="29">
        <f t="shared" si="15"/>
        <v>0.10623410530680349</v>
      </c>
      <c r="H69" s="29">
        <f t="shared" si="15"/>
        <v>3.3649579919975747E-2</v>
      </c>
      <c r="I69" s="29">
        <f t="shared" si="15"/>
        <v>4.1327490755481804E-2</v>
      </c>
      <c r="J69" s="29">
        <f t="shared" si="15"/>
        <v>7.2274405152042184E-2</v>
      </c>
      <c r="K69" s="29">
        <f t="shared" si="15"/>
        <v>8.5274793742125071E-2</v>
      </c>
      <c r="L69" s="29">
        <f t="shared" si="15"/>
        <v>0.10720138842894769</v>
      </c>
    </row>
    <row r="70" spans="2:12">
      <c r="B70" s="46" t="str">
        <f t="shared" si="10"/>
        <v>Cuentas Corrientes</v>
      </c>
      <c r="C70" s="29">
        <f t="shared" ref="C70:L70" si="16">C42/C$51</f>
        <v>0.11882077968695455</v>
      </c>
      <c r="D70" s="29">
        <f t="shared" si="16"/>
        <v>7.4781498622857753E-2</v>
      </c>
      <c r="E70" s="29">
        <f t="shared" si="16"/>
        <v>7.1871489896322957E-2</v>
      </c>
      <c r="F70" s="29">
        <f t="shared" si="16"/>
        <v>8.8837191349663558E-2</v>
      </c>
      <c r="G70" s="29">
        <f t="shared" si="16"/>
        <v>7.2179878498143085E-2</v>
      </c>
      <c r="H70" s="29">
        <f t="shared" si="16"/>
        <v>7.7432861535354128E-2</v>
      </c>
      <c r="I70" s="29">
        <f t="shared" si="16"/>
        <v>8.2079705878290374E-2</v>
      </c>
      <c r="J70" s="29">
        <f t="shared" si="16"/>
        <v>6.2353195926561536E-2</v>
      </c>
      <c r="K70" s="29">
        <f t="shared" si="16"/>
        <v>0.17934889829277026</v>
      </c>
      <c r="L70" s="29">
        <f t="shared" si="16"/>
        <v>0.10383366645930082</v>
      </c>
    </row>
    <row r="71" spans="2:12">
      <c r="B71" s="46" t="str">
        <f t="shared" si="10"/>
        <v>Inversiones Inmobiliarias</v>
      </c>
      <c r="C71" s="29">
        <f t="shared" ref="C71:L71" si="17">C43/C$51</f>
        <v>9.2203593045070573E-2</v>
      </c>
      <c r="D71" s="29">
        <f t="shared" si="17"/>
        <v>7.7408170260600401E-2</v>
      </c>
      <c r="E71" s="29">
        <f t="shared" si="17"/>
        <v>5.6751937947920973E-2</v>
      </c>
      <c r="F71" s="29">
        <f t="shared" si="17"/>
        <v>5.2064891503538262E-2</v>
      </c>
      <c r="G71" s="29">
        <f t="shared" si="17"/>
        <v>4.5577397276591457E-2</v>
      </c>
      <c r="H71" s="29">
        <f t="shared" si="17"/>
        <v>5.2911926054919844E-2</v>
      </c>
      <c r="I71" s="29">
        <f t="shared" si="17"/>
        <v>4.8958867196829001E-2</v>
      </c>
      <c r="J71" s="29">
        <f t="shared" si="17"/>
        <v>4.3957443217272386E-2</v>
      </c>
      <c r="K71" s="29">
        <f t="shared" si="17"/>
        <v>3.8428385193401686E-2</v>
      </c>
      <c r="L71" s="29">
        <f t="shared" si="17"/>
        <v>3.8543891780406805E-2</v>
      </c>
    </row>
    <row r="72" spans="2:12">
      <c r="B72" s="46" t="str">
        <f t="shared" si="10"/>
        <v>Letras y Mutuos Hipotecarios</v>
      </c>
      <c r="C72" s="29">
        <f t="shared" ref="C72:L72" si="18">C44/C$51</f>
        <v>0.11019850691293752</v>
      </c>
      <c r="D72" s="29">
        <f t="shared" si="18"/>
        <v>0.11178156729820148</v>
      </c>
      <c r="E72" s="29">
        <f t="shared" si="18"/>
        <v>0.10833489523969238</v>
      </c>
      <c r="F72" s="29">
        <f t="shared" si="18"/>
        <v>0.10419957158052744</v>
      </c>
      <c r="G72" s="29">
        <f t="shared" si="18"/>
        <v>0.10084717417201919</v>
      </c>
      <c r="H72" s="29">
        <f t="shared" si="18"/>
        <v>6.299403319092288E-2</v>
      </c>
      <c r="I72" s="29">
        <f t="shared" si="18"/>
        <v>4.9502322720024521E-2</v>
      </c>
      <c r="J72" s="29">
        <f t="shared" si="18"/>
        <v>5.437901021689704E-2</v>
      </c>
      <c r="K72" s="29">
        <f t="shared" si="18"/>
        <v>3.4707539213381565E-2</v>
      </c>
      <c r="L72" s="29">
        <f t="shared" si="18"/>
        <v>2.9119011156146277E-2</v>
      </c>
    </row>
    <row r="73" spans="2:12">
      <c r="B73" s="46" t="str">
        <f t="shared" si="10"/>
        <v>Inversión Exterior</v>
      </c>
      <c r="C73" s="29">
        <f t="shared" ref="C73:L73" si="19">C45/C$51</f>
        <v>1.6858113989913961E-2</v>
      </c>
      <c r="D73" s="29">
        <f t="shared" si="19"/>
        <v>7.5197266171377584E-3</v>
      </c>
      <c r="E73" s="29">
        <f t="shared" si="19"/>
        <v>6.6471284055159095E-3</v>
      </c>
      <c r="F73" s="29">
        <f t="shared" si="19"/>
        <v>1.041897395525513E-2</v>
      </c>
      <c r="G73" s="29">
        <f t="shared" si="19"/>
        <v>1.2464777649839056E-2</v>
      </c>
      <c r="H73" s="29">
        <f t="shared" si="19"/>
        <v>2.1518058540533225E-2</v>
      </c>
      <c r="I73" s="29">
        <f t="shared" si="19"/>
        <v>7.4077888739497704E-3</v>
      </c>
      <c r="J73" s="29">
        <f t="shared" si="19"/>
        <v>1.4436027720773971E-2</v>
      </c>
      <c r="K73" s="29">
        <f t="shared" si="19"/>
        <v>1.634096533002918E-2</v>
      </c>
      <c r="L73" s="29">
        <f t="shared" si="19"/>
        <v>1.1344622391841945E-2</v>
      </c>
    </row>
    <row r="74" spans="2:12">
      <c r="B74" s="46" t="str">
        <f t="shared" si="10"/>
        <v>Acciones de S.A.</v>
      </c>
      <c r="C74" s="29">
        <f t="shared" ref="C74:L74" si="20">C46/C$51</f>
        <v>1.755742902769113E-2</v>
      </c>
      <c r="D74" s="29">
        <f t="shared" si="20"/>
        <v>1.1448872286246388E-2</v>
      </c>
      <c r="E74" s="29">
        <f t="shared" si="20"/>
        <v>1.5671028793431595E-2</v>
      </c>
      <c r="F74" s="29">
        <f t="shared" si="20"/>
        <v>1.3750882112409196E-2</v>
      </c>
      <c r="G74" s="29">
        <f t="shared" si="20"/>
        <v>1.5134194800008226E-2</v>
      </c>
      <c r="H74" s="29">
        <f t="shared" si="20"/>
        <v>2.1001071965703777E-2</v>
      </c>
      <c r="I74" s="29">
        <f t="shared" si="20"/>
        <v>6.4881076650598682E-3</v>
      </c>
      <c r="J74" s="29">
        <f t="shared" si="20"/>
        <v>1.2365131794685638E-2</v>
      </c>
      <c r="K74" s="29">
        <f t="shared" si="20"/>
        <v>1.2115783656208813E-2</v>
      </c>
      <c r="L74" s="29">
        <f t="shared" si="20"/>
        <v>7.452288986240189E-3</v>
      </c>
    </row>
    <row r="75" spans="2:12">
      <c r="B75" s="46" t="str">
        <f t="shared" si="10"/>
        <v>Fondos de Inversión</v>
      </c>
      <c r="C75" s="29">
        <f t="shared" ref="C75:L75" si="21">C47/C$51</f>
        <v>3.6529520121364569E-3</v>
      </c>
      <c r="D75" s="29">
        <f t="shared" si="21"/>
        <v>3.3465059761466289E-3</v>
      </c>
      <c r="E75" s="29">
        <f t="shared" si="21"/>
        <v>2.9609632132872755E-3</v>
      </c>
      <c r="F75" s="29">
        <f t="shared" si="21"/>
        <v>3.4032291662720671E-3</v>
      </c>
      <c r="G75" s="29">
        <f t="shared" si="21"/>
        <v>2.8669772269949486E-3</v>
      </c>
      <c r="H75" s="29">
        <f t="shared" si="21"/>
        <v>2.1940543100650313E-3</v>
      </c>
      <c r="I75" s="29">
        <f t="shared" si="21"/>
        <v>2.673577333405583E-3</v>
      </c>
      <c r="J75" s="29">
        <f t="shared" si="21"/>
        <v>2.8107061229129733E-3</v>
      </c>
      <c r="K75" s="29">
        <f t="shared" si="21"/>
        <v>2.9024540506186365E-3</v>
      </c>
      <c r="L75" s="29">
        <f t="shared" si="21"/>
        <v>5.1400762261926483E-3</v>
      </c>
    </row>
    <row r="76" spans="2:12">
      <c r="B76" s="46" t="str">
        <f t="shared" si="10"/>
        <v>Préstamos</v>
      </c>
      <c r="C76" s="29">
        <f t="shared" ref="C76:L76" si="22">C48/C$51</f>
        <v>4.0713797493533412E-2</v>
      </c>
      <c r="D76" s="29">
        <f t="shared" si="22"/>
        <v>3.2181053510137503E-2</v>
      </c>
      <c r="E76" s="29">
        <f t="shared" si="22"/>
        <v>2.5227829397435876E-2</v>
      </c>
      <c r="F76" s="29">
        <f t="shared" si="22"/>
        <v>2.1109598553806112E-2</v>
      </c>
      <c r="G76" s="29">
        <f t="shared" si="22"/>
        <v>3.1948223216883898E-2</v>
      </c>
      <c r="H76" s="29">
        <f t="shared" si="22"/>
        <v>2.0361554804904248E-2</v>
      </c>
      <c r="I76" s="29">
        <f t="shared" si="22"/>
        <v>1.4861804171719211E-4</v>
      </c>
      <c r="J76" s="29">
        <f t="shared" si="22"/>
        <v>4.4841953623831363E-5</v>
      </c>
      <c r="K76" s="29">
        <f t="shared" si="22"/>
        <v>6.4038113925418819E-6</v>
      </c>
      <c r="L76" s="29">
        <f t="shared" si="22"/>
        <v>3.1534782930461187E-8</v>
      </c>
    </row>
    <row r="77" spans="2:12">
      <c r="B77" s="46" t="str">
        <f t="shared" si="10"/>
        <v>Créditos Sindicados</v>
      </c>
      <c r="C77" s="29">
        <f t="shared" ref="C77:L77" si="23">C49/C$51</f>
        <v>0</v>
      </c>
      <c r="D77" s="29">
        <f t="shared" si="23"/>
        <v>0</v>
      </c>
      <c r="E77" s="29">
        <f t="shared" si="23"/>
        <v>0</v>
      </c>
      <c r="F77" s="29">
        <f t="shared" si="23"/>
        <v>0</v>
      </c>
      <c r="G77" s="29">
        <f t="shared" si="23"/>
        <v>0</v>
      </c>
      <c r="H77" s="29">
        <f t="shared" si="23"/>
        <v>0</v>
      </c>
      <c r="I77" s="29">
        <f t="shared" si="23"/>
        <v>0</v>
      </c>
      <c r="J77" s="29">
        <f t="shared" si="23"/>
        <v>0</v>
      </c>
      <c r="K77" s="29">
        <f t="shared" si="23"/>
        <v>0</v>
      </c>
      <c r="L77" s="29">
        <f t="shared" si="23"/>
        <v>0</v>
      </c>
    </row>
    <row r="78" spans="2:12">
      <c r="B78" s="46" t="str">
        <f t="shared" si="10"/>
        <v>Otros</v>
      </c>
      <c r="C78" s="29">
        <f t="shared" ref="C78:L78" si="24">C50/C$51</f>
        <v>0</v>
      </c>
      <c r="D78" s="29">
        <f t="shared" si="24"/>
        <v>0</v>
      </c>
      <c r="E78" s="29">
        <f t="shared" si="24"/>
        <v>0</v>
      </c>
      <c r="F78" s="29">
        <f t="shared" si="24"/>
        <v>0</v>
      </c>
      <c r="G78" s="29">
        <f t="shared" si="24"/>
        <v>0</v>
      </c>
      <c r="H78" s="29">
        <f t="shared" si="24"/>
        <v>0</v>
      </c>
      <c r="I78" s="29">
        <f t="shared" si="24"/>
        <v>2.1823196967843236E-2</v>
      </c>
      <c r="J78" s="29">
        <f t="shared" si="24"/>
        <v>1.3336725504888404E-2</v>
      </c>
      <c r="K78" s="29">
        <f t="shared" si="24"/>
        <v>1.1490546061636967E-2</v>
      </c>
      <c r="L78" s="29">
        <f t="shared" si="24"/>
        <v>1.0954628092712134E-2</v>
      </c>
    </row>
    <row r="79" spans="2:12">
      <c r="B79" s="47" t="s">
        <v>29</v>
      </c>
      <c r="C79" s="55">
        <f t="shared" ref="C79:L79" si="25">SUM(C65:C78)</f>
        <v>0.99999999999999989</v>
      </c>
      <c r="D79" s="55">
        <f t="shared" si="25"/>
        <v>0.99999999999999978</v>
      </c>
      <c r="E79" s="55">
        <f t="shared" si="25"/>
        <v>1</v>
      </c>
      <c r="F79" s="55">
        <f t="shared" si="25"/>
        <v>0.99999999999999989</v>
      </c>
      <c r="G79" s="55">
        <f t="shared" si="25"/>
        <v>1</v>
      </c>
      <c r="H79" s="55">
        <f t="shared" si="25"/>
        <v>0.99999999999999989</v>
      </c>
      <c r="I79" s="55">
        <f t="shared" si="25"/>
        <v>0.99999999999999956</v>
      </c>
      <c r="J79" s="55">
        <f t="shared" si="25"/>
        <v>1.0000000000000004</v>
      </c>
      <c r="K79" s="55">
        <f t="shared" si="25"/>
        <v>0.99999999999999978</v>
      </c>
      <c r="L79" s="55">
        <f t="shared" si="25"/>
        <v>1</v>
      </c>
    </row>
  </sheetData>
  <mergeCells count="5">
    <mergeCell ref="B14:L14"/>
    <mergeCell ref="B35:L35"/>
    <mergeCell ref="B63:L63"/>
    <mergeCell ref="N14:X14"/>
    <mergeCell ref="N35:X35"/>
  </mergeCells>
  <hyperlinks>
    <hyperlink ref="C3" location="M!A1" display="Volver al Índice"/>
  </hyperlinks>
  <pageMargins left="0.70866141732283472" right="0.70866141732283472" top="0.74803149606299213" bottom="0.74803149606299213" header="0.31496062992125984" footer="0.31496062992125984"/>
  <pageSetup scale="59" fitToWidth="3" orientation="landscape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16">
    <pageSetUpPr fitToPage="1"/>
  </sheetPr>
  <dimension ref="B3:X7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7.140625" style="10" customWidth="1"/>
    <col min="3" max="12" width="15.7109375" style="10" customWidth="1"/>
    <col min="13" max="13" width="11.42578125" style="10"/>
    <col min="14" max="14" width="27.140625" style="10" hidden="1" customWidth="1"/>
    <col min="15" max="24" width="15.7109375" style="10" hidden="1" customWidth="1"/>
    <col min="25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45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 t="shared" ref="B16:B21" si="2">N16</f>
        <v>Individual</v>
      </c>
      <c r="C16" s="29">
        <f>'3.2'!D31/'3.2'!D$55</f>
        <v>0.16638750946301092</v>
      </c>
      <c r="D16" s="29">
        <f>'3.2'!E31/'3.2'!E$55</f>
        <v>0.16809646633246331</v>
      </c>
      <c r="E16" s="29">
        <f>'3.2'!F31/'3.2'!F$55</f>
        <v>0.17344319695418317</v>
      </c>
      <c r="F16" s="29">
        <f>'3.2'!G31/'3.2'!G$55</f>
        <v>0.18486857838052234</v>
      </c>
      <c r="G16" s="29">
        <f>'3.2'!H31/'3.2'!H$55</f>
        <v>0.19132976691238235</v>
      </c>
      <c r="H16" s="29">
        <f>'3.2'!I31/'3.2'!I$55</f>
        <v>0.18796979730100372</v>
      </c>
      <c r="I16" s="29">
        <f>'3.2'!J31/'3.2'!J$55</f>
        <v>0.18515318729832478</v>
      </c>
      <c r="J16" s="29">
        <f>'3.2'!K31/'3.2'!K$55</f>
        <v>0.20358470270762286</v>
      </c>
      <c r="K16" s="29">
        <f>'3.2'!L31/'3.2'!L$55</f>
        <v>0.19337095796077988</v>
      </c>
      <c r="L16" s="29">
        <f>'3.2'!M31/'3.2'!M$55</f>
        <v>0.20496311501759187</v>
      </c>
      <c r="N16" s="46" t="s">
        <v>49</v>
      </c>
      <c r="O16" s="74"/>
      <c r="P16" s="74"/>
      <c r="Q16" s="74"/>
      <c r="R16" s="74"/>
      <c r="S16" s="74"/>
      <c r="T16" s="74"/>
      <c r="U16" s="74"/>
      <c r="V16" s="74"/>
      <c r="W16" s="74"/>
      <c r="X16" s="74"/>
    </row>
    <row r="17" spans="2:24" s="16" customFormat="1">
      <c r="B17" s="46" t="str">
        <f t="shared" si="2"/>
        <v>Colectivos</v>
      </c>
      <c r="C17" s="29">
        <f>'3.2'!D45/'3.2'!D$55</f>
        <v>0.10084314023454354</v>
      </c>
      <c r="D17" s="29">
        <f>'3.2'!E45/'3.2'!E$55</f>
        <v>0.10461386060201683</v>
      </c>
      <c r="E17" s="29">
        <f>'3.2'!F45/'3.2'!F$55</f>
        <v>0.11344108369291109</v>
      </c>
      <c r="F17" s="29">
        <f>'3.2'!G45/'3.2'!G$55</f>
        <v>0.13146348558196058</v>
      </c>
      <c r="G17" s="29">
        <f>'3.2'!H45/'3.2'!H$55</f>
        <v>0.13680165718583301</v>
      </c>
      <c r="H17" s="29">
        <f>'3.2'!I45/'3.2'!I$55</f>
        <v>0.13031828904488124</v>
      </c>
      <c r="I17" s="29">
        <f>'3.2'!J45/'3.2'!J$55</f>
        <v>0.13371813347560607</v>
      </c>
      <c r="J17" s="29">
        <f>'3.2'!K45/'3.2'!K$55</f>
        <v>0.13885265388497176</v>
      </c>
      <c r="K17" s="29">
        <f>'3.2'!L45/'3.2'!L$55</f>
        <v>0.12622126186113825</v>
      </c>
      <c r="L17" s="29">
        <f>'3.2'!M45/'3.2'!M$55</f>
        <v>0.12466667421440029</v>
      </c>
      <c r="N17" s="46" t="s">
        <v>50</v>
      </c>
      <c r="O17" s="74"/>
      <c r="P17" s="74"/>
      <c r="Q17" s="74"/>
      <c r="R17" s="74"/>
      <c r="S17" s="74"/>
      <c r="T17" s="74"/>
      <c r="U17" s="74"/>
      <c r="V17" s="74"/>
      <c r="W17" s="74"/>
      <c r="X17" s="74"/>
    </row>
    <row r="18" spans="2:24" s="16" customFormat="1">
      <c r="B18" s="46" t="str">
        <f t="shared" si="2"/>
        <v>Desgravamen</v>
      </c>
      <c r="C18" s="29">
        <f>'3.2'!D48/'3.2'!D$55</f>
        <v>6.4349384519582317E-2</v>
      </c>
      <c r="D18" s="29">
        <f>'3.2'!E48/'3.2'!E$55</f>
        <v>6.9898011632046342E-2</v>
      </c>
      <c r="E18" s="29">
        <f>'3.2'!F48/'3.2'!F$55</f>
        <v>8.5840512535743957E-2</v>
      </c>
      <c r="F18" s="29">
        <f>'3.2'!G48/'3.2'!G$55</f>
        <v>0.11965197209085576</v>
      </c>
      <c r="G18" s="29">
        <f>'3.2'!H48/'3.2'!H$55</f>
        <v>0.14140438721944862</v>
      </c>
      <c r="H18" s="29">
        <f>'3.2'!I48/'3.2'!I$55</f>
        <v>0.14191870312038907</v>
      </c>
      <c r="I18" s="29">
        <f>'3.2'!J48/'3.2'!J$55</f>
        <v>0.14361125219643725</v>
      </c>
      <c r="J18" s="29">
        <f>'3.2'!K48/'3.2'!K$55</f>
        <v>0.15934998003151743</v>
      </c>
      <c r="K18" s="29">
        <f>'3.2'!L48/'3.2'!L$55</f>
        <v>0.14549591249622298</v>
      </c>
      <c r="L18" s="29">
        <f>'3.2'!M48/'3.2'!M$55</f>
        <v>0.13955503940022201</v>
      </c>
      <c r="N18" s="46" t="s">
        <v>51</v>
      </c>
      <c r="O18" s="74"/>
      <c r="P18" s="74"/>
      <c r="Q18" s="74"/>
      <c r="R18" s="74"/>
      <c r="S18" s="74"/>
      <c r="T18" s="74"/>
      <c r="U18" s="74"/>
      <c r="V18" s="74"/>
      <c r="W18" s="74"/>
      <c r="X18" s="74"/>
    </row>
    <row r="19" spans="2:24" s="16" customFormat="1">
      <c r="B19" s="46" t="str">
        <f t="shared" si="2"/>
        <v>Rentas Vitalicias</v>
      </c>
      <c r="C19" s="29">
        <f>'3.2'!D52/'3.2'!D$55</f>
        <v>0.59166524754799044</v>
      </c>
      <c r="D19" s="29">
        <f>'3.2'!E52/'3.2'!E$55</f>
        <v>0.56896612214188003</v>
      </c>
      <c r="E19" s="29">
        <f>'3.2'!F52/'3.2'!F$55</f>
        <v>0.54507200177623061</v>
      </c>
      <c r="F19" s="29">
        <f>'3.2'!G52/'3.2'!G$55</f>
        <v>0.48424966330020264</v>
      </c>
      <c r="G19" s="29">
        <f>'3.2'!H52/'3.2'!H$55</f>
        <v>0.42376679224010538</v>
      </c>
      <c r="H19" s="29">
        <f>'3.2'!I52/'3.2'!I$55</f>
        <v>0.44745916252035156</v>
      </c>
      <c r="I19" s="29">
        <f>'3.2'!J52/'3.2'!J$55</f>
        <v>0.42528180772270258</v>
      </c>
      <c r="J19" s="29">
        <f>'3.2'!K52/'3.2'!K$55</f>
        <v>0.35482951325611495</v>
      </c>
      <c r="K19" s="29">
        <f>'3.2'!L52/'3.2'!L$55</f>
        <v>0.38202964606443385</v>
      </c>
      <c r="L19" s="29">
        <f>'3.2'!M52/'3.2'!M$55</f>
        <v>0.40041867731078723</v>
      </c>
      <c r="N19" s="46" t="s">
        <v>52</v>
      </c>
      <c r="O19" s="74"/>
      <c r="P19" s="74"/>
      <c r="Q19" s="74"/>
      <c r="R19" s="74"/>
      <c r="S19" s="74"/>
      <c r="T19" s="74"/>
      <c r="U19" s="74"/>
      <c r="V19" s="74"/>
      <c r="W19" s="74"/>
      <c r="X19" s="74"/>
    </row>
    <row r="20" spans="2:24" s="16" customFormat="1">
      <c r="B20" s="46" t="str">
        <f t="shared" si="2"/>
        <v>Seguro de AFP</v>
      </c>
      <c r="C20" s="29">
        <f>'3.2'!D53/'3.2'!D$55</f>
        <v>7.6722446835995869E-2</v>
      </c>
      <c r="D20" s="29">
        <f>'3.2'!E53/'3.2'!E$55</f>
        <v>8.8391682000737257E-2</v>
      </c>
      <c r="E20" s="29">
        <f>'3.2'!F53/'3.2'!F$55</f>
        <v>8.2199967676266972E-2</v>
      </c>
      <c r="F20" s="29">
        <f>'3.2'!G53/'3.2'!G$55</f>
        <v>7.9765835218553752E-2</v>
      </c>
      <c r="G20" s="29">
        <f>'3.2'!H53/'3.2'!H$55</f>
        <v>0.10669527743663884</v>
      </c>
      <c r="H20" s="29">
        <f>'3.2'!I53/'3.2'!I$55</f>
        <v>9.2334048013374428E-2</v>
      </c>
      <c r="I20" s="29">
        <f>'3.2'!J53/'3.2'!J$55</f>
        <v>0.11223561212197185</v>
      </c>
      <c r="J20" s="29">
        <f>'3.2'!K53/'3.2'!K$55</f>
        <v>0.14338059420035668</v>
      </c>
      <c r="K20" s="29">
        <f>'3.2'!L53/'3.2'!L$55</f>
        <v>0.15288185706095139</v>
      </c>
      <c r="L20" s="29">
        <f>'3.2'!M53/'3.2'!M$55</f>
        <v>0.13039649222911595</v>
      </c>
      <c r="N20" s="46" t="s">
        <v>53</v>
      </c>
      <c r="O20" s="74"/>
      <c r="P20" s="74"/>
      <c r="Q20" s="74"/>
      <c r="R20" s="74"/>
      <c r="S20" s="74"/>
      <c r="T20" s="74"/>
      <c r="U20" s="74"/>
      <c r="V20" s="74"/>
      <c r="W20" s="74"/>
      <c r="X20" s="74"/>
    </row>
    <row r="21" spans="2:24" s="16" customFormat="1">
      <c r="B21" s="46" t="str">
        <f t="shared" si="2"/>
        <v>Invalidez y Sobrevivencia</v>
      </c>
      <c r="C21" s="29">
        <f>'3.2'!D54/'3.2'!D$55</f>
        <v>3.2271398876942445E-5</v>
      </c>
      <c r="D21" s="29">
        <f>'3.2'!E54/'3.2'!E$55</f>
        <v>3.3857290856162856E-5</v>
      </c>
      <c r="E21" s="29">
        <f>'3.2'!F54/'3.2'!F$55</f>
        <v>3.237364664170691E-6</v>
      </c>
      <c r="F21" s="29">
        <f>'3.2'!G54/'3.2'!G$55</f>
        <v>4.6542790479661318E-7</v>
      </c>
      <c r="G21" s="29">
        <f>'3.2'!H54/'3.2'!H$55</f>
        <v>2.1190055917500727E-6</v>
      </c>
      <c r="H21" s="29">
        <f>'3.2'!I54/'3.2'!I$55</f>
        <v>0</v>
      </c>
      <c r="I21" s="29">
        <f>'3.2'!J54/'3.2'!J$55</f>
        <v>7.1849573946734523E-9</v>
      </c>
      <c r="J21" s="29">
        <f>'3.2'!K54/'3.2'!K$55</f>
        <v>2.5559194164739231E-6</v>
      </c>
      <c r="K21" s="29">
        <f>'3.2'!L54/'3.2'!L$55</f>
        <v>3.6455647360360197E-7</v>
      </c>
      <c r="L21" s="29">
        <f>'3.2'!M54/'3.2'!M$55</f>
        <v>1.8278826400554125E-9</v>
      </c>
      <c r="N21" s="46" t="s">
        <v>54</v>
      </c>
      <c r="O21" s="74"/>
      <c r="P21" s="74"/>
      <c r="Q21" s="74"/>
      <c r="R21" s="74"/>
      <c r="S21" s="74"/>
      <c r="T21" s="74"/>
      <c r="U21" s="74"/>
      <c r="V21" s="74"/>
      <c r="W21" s="74"/>
      <c r="X21" s="74"/>
    </row>
    <row r="22" spans="2:24">
      <c r="B22" s="51" t="s">
        <v>29</v>
      </c>
      <c r="C22" s="55">
        <f>SUM(C16:C21)</f>
        <v>1</v>
      </c>
      <c r="D22" s="55">
        <f t="shared" ref="D22:L22" si="3">SUM(D16:D21)</f>
        <v>0.99999999999999989</v>
      </c>
      <c r="E22" s="55">
        <f t="shared" si="3"/>
        <v>1</v>
      </c>
      <c r="F22" s="55">
        <f t="shared" si="3"/>
        <v>0.99999999999999989</v>
      </c>
      <c r="G22" s="55">
        <f t="shared" si="3"/>
        <v>1</v>
      </c>
      <c r="H22" s="55">
        <f t="shared" si="3"/>
        <v>1</v>
      </c>
      <c r="I22" s="55">
        <f t="shared" si="3"/>
        <v>0.99999999999999989</v>
      </c>
      <c r="J22" s="55">
        <f t="shared" si="3"/>
        <v>1</v>
      </c>
      <c r="K22" s="55">
        <f t="shared" si="3"/>
        <v>0.99999999999999989</v>
      </c>
      <c r="L22" s="55">
        <f t="shared" si="3"/>
        <v>1</v>
      </c>
    </row>
    <row r="24" spans="2:24">
      <c r="B24" s="14" t="s">
        <v>714</v>
      </c>
    </row>
    <row r="27" spans="2:24" ht="21">
      <c r="B27" s="13" t="s">
        <v>46</v>
      </c>
    </row>
    <row r="28" spans="2:24">
      <c r="B28" s="14" t="str">
        <f>M!E53</f>
        <v>Cifras en UF</v>
      </c>
    </row>
    <row r="29" spans="2:24">
      <c r="B29" s="14" t="s">
        <v>681</v>
      </c>
    </row>
    <row r="30" spans="2:24">
      <c r="B30" s="12"/>
    </row>
    <row r="31" spans="2:24" ht="24" customHeight="1">
      <c r="B31" s="209" t="s">
        <v>48</v>
      </c>
      <c r="C31" s="210"/>
      <c r="D31" s="210"/>
      <c r="E31" s="210"/>
      <c r="F31" s="210"/>
      <c r="G31" s="210"/>
      <c r="H31" s="210"/>
      <c r="I31" s="210"/>
      <c r="J31" s="210"/>
      <c r="K31" s="210"/>
      <c r="L31" s="211"/>
      <c r="N31" s="207" t="s">
        <v>11</v>
      </c>
      <c r="O31" s="208"/>
      <c r="P31" s="208"/>
      <c r="Q31" s="208"/>
      <c r="R31" s="208"/>
      <c r="S31" s="208"/>
      <c r="T31" s="208"/>
      <c r="U31" s="208"/>
      <c r="V31" s="208"/>
      <c r="W31" s="208"/>
      <c r="X31" s="214"/>
    </row>
    <row r="32" spans="2:24" s="16" customFormat="1">
      <c r="B32" s="43"/>
      <c r="C32" s="49">
        <f>'1.1'!B16</f>
        <v>2002</v>
      </c>
      <c r="D32" s="49">
        <f t="shared" ref="D32:L32" si="4">C32+1</f>
        <v>2003</v>
      </c>
      <c r="E32" s="49">
        <f t="shared" si="4"/>
        <v>2004</v>
      </c>
      <c r="F32" s="49">
        <f t="shared" si="4"/>
        <v>2005</v>
      </c>
      <c r="G32" s="49">
        <f t="shared" si="4"/>
        <v>2006</v>
      </c>
      <c r="H32" s="49">
        <f t="shared" si="4"/>
        <v>2007</v>
      </c>
      <c r="I32" s="49">
        <f t="shared" si="4"/>
        <v>2008</v>
      </c>
      <c r="J32" s="49">
        <f t="shared" si="4"/>
        <v>2009</v>
      </c>
      <c r="K32" s="49">
        <f t="shared" si="4"/>
        <v>2010</v>
      </c>
      <c r="L32" s="49">
        <f t="shared" si="4"/>
        <v>2011</v>
      </c>
      <c r="N32" s="52"/>
      <c r="O32" s="53">
        <f>C32</f>
        <v>2002</v>
      </c>
      <c r="P32" s="53">
        <f t="shared" ref="P32:X32" si="5">O32+1</f>
        <v>2003</v>
      </c>
      <c r="Q32" s="53">
        <f t="shared" si="5"/>
        <v>2004</v>
      </c>
      <c r="R32" s="53">
        <f t="shared" si="5"/>
        <v>2005</v>
      </c>
      <c r="S32" s="53">
        <f t="shared" si="5"/>
        <v>2006</v>
      </c>
      <c r="T32" s="53">
        <f t="shared" si="5"/>
        <v>2007</v>
      </c>
      <c r="U32" s="53">
        <f t="shared" si="5"/>
        <v>2008</v>
      </c>
      <c r="V32" s="53">
        <f t="shared" si="5"/>
        <v>2009</v>
      </c>
      <c r="W32" s="53">
        <f t="shared" si="5"/>
        <v>2010</v>
      </c>
      <c r="X32" s="53">
        <f t="shared" si="5"/>
        <v>2011</v>
      </c>
    </row>
    <row r="33" spans="2:24" s="16" customFormat="1">
      <c r="B33" s="46" t="str">
        <f t="shared" ref="B33:B48" si="6">N33</f>
        <v>Bonos y Debentures</v>
      </c>
      <c r="C33" s="162">
        <f>IF(Moneda=CLP,O33*M!$G$59,IF(Moneda=USD,O33*1000/M!$E$59,IF(Moneda=UF,O33*1000/M!$F$59)))</f>
        <v>0</v>
      </c>
      <c r="D33" s="162">
        <f>IF(Moneda=CLP,P33*M!$G$60,IF(Moneda=USD,P33*1000/M!$E$60,IF(Moneda=UF,P33*1000/M!$F$60)))</f>
        <v>0</v>
      </c>
      <c r="E33" s="33">
        <f>IF(Moneda=CLP,Q33*M!$G$61,IF(Moneda=USD,Q33*1000/M!$E$61,IF(Moneda=UF,Q33*1000/M!$F$61)))</f>
        <v>209763697.91621554</v>
      </c>
      <c r="F33" s="33">
        <f>IF(Moneda=CLP,R33*M!$G$62,IF(Moneda=USD,R33*1000/M!$E$62,IF(Moneda=UF,R33*1000/M!$F$62)))</f>
        <v>233882238.81086919</v>
      </c>
      <c r="G33" s="33">
        <f>IF(Moneda=CLP,S33*M!$G$63,IF(Moneda=USD,S33*1000/M!$E$63,IF(Moneda=UF,S33*1000/M!$F$63)))</f>
        <v>237848176.30306527</v>
      </c>
      <c r="H33" s="33">
        <f>IF(Moneda=CLP,T33*M!$G$64,IF(Moneda=USD,T33*1000/M!$E$64,IF(Moneda=UF,T33*1000/M!$F$64)))</f>
        <v>237105889.56848869</v>
      </c>
      <c r="I33" s="33">
        <f>IF(Moneda=CLP,U33*M!$G$65,IF(Moneda=USD,U33*1000/M!$E$65,IF(Moneda=UF,U33*1000/M!$F$65)))</f>
        <v>265027918.79947251</v>
      </c>
      <c r="J33" s="33">
        <f>IF(Moneda=CLP,V33*M!$G$66,IF(Moneda=USD,V33*1000/M!$E$66,IF(Moneda=UF,V33*1000/M!$F$66)))</f>
        <v>280734966.72854924</v>
      </c>
      <c r="K33" s="33">
        <f>IF(Moneda=CLP,W33*M!$G$67,IF(Moneda=USD,W33*1000/M!$E$67,IF(Moneda=UF,W33*1000/M!$F$67)))</f>
        <v>279354491.77485549</v>
      </c>
      <c r="L33" s="33">
        <f>IF(Moneda=CLP,X33*M!$G$68,IF(Moneda=USD,X33*1000/M!$E$68,IF(Moneda=UF,X33*1000/M!$F$68)))</f>
        <v>311430696.24468976</v>
      </c>
      <c r="N33" s="46" t="s">
        <v>658</v>
      </c>
      <c r="O33" s="33"/>
      <c r="P33" s="33"/>
      <c r="Q33" s="33">
        <v>3632488445</v>
      </c>
      <c r="R33" s="33">
        <v>4203988805</v>
      </c>
      <c r="S33" s="33">
        <v>4361274543</v>
      </c>
      <c r="T33" s="33">
        <v>4652648255</v>
      </c>
      <c r="U33" s="33">
        <v>5685529980</v>
      </c>
      <c r="V33" s="33">
        <v>5879398720</v>
      </c>
      <c r="W33" s="33">
        <v>5993704266</v>
      </c>
      <c r="X33" s="33">
        <v>6943045285</v>
      </c>
    </row>
    <row r="34" spans="2:24" s="16" customFormat="1">
      <c r="B34" s="46" t="str">
        <f t="shared" si="6"/>
        <v>Bonos Bancarios</v>
      </c>
      <c r="C34" s="162">
        <f>IF(Moneda=CLP,O34*M!$G$59,IF(Moneda=USD,O34*1000/M!$E$59,IF(Moneda=UF,O34*1000/M!$F$59)))</f>
        <v>0</v>
      </c>
      <c r="D34" s="162">
        <f>IF(Moneda=CLP,P34*M!$G$60,IF(Moneda=USD,P34*1000/M!$E$60,IF(Moneda=UF,P34*1000/M!$F$60)))</f>
        <v>0</v>
      </c>
      <c r="E34" s="33">
        <f>IF(Moneda=CLP,Q34*M!$G$61,IF(Moneda=USD,Q34*1000/M!$E$61,IF(Moneda=UF,Q34*1000/M!$F$61)))</f>
        <v>44968445.260595776</v>
      </c>
      <c r="F34" s="33">
        <f>IF(Moneda=CLP,R34*M!$G$62,IF(Moneda=USD,R34*1000/M!$E$62,IF(Moneda=UF,R34*1000/M!$F$62)))</f>
        <v>54392837.476446204</v>
      </c>
      <c r="G34" s="33">
        <f>IF(Moneda=CLP,S34*M!$G$63,IF(Moneda=USD,S34*1000/M!$E$63,IF(Moneda=UF,S34*1000/M!$F$63)))</f>
        <v>54711297.486199565</v>
      </c>
      <c r="H34" s="33">
        <f>IF(Moneda=CLP,T34*M!$G$64,IF(Moneda=USD,T34*1000/M!$E$64,IF(Moneda=UF,T34*1000/M!$F$64)))</f>
        <v>67609334.00466603</v>
      </c>
      <c r="I34" s="33">
        <f>IF(Moneda=CLP,U34*M!$G$65,IF(Moneda=USD,U34*1000/M!$E$65,IF(Moneda=UF,U34*1000/M!$F$65)))</f>
        <v>94000024.33274895</v>
      </c>
      <c r="J34" s="33">
        <f>IF(Moneda=CLP,V34*M!$G$66,IF(Moneda=USD,V34*1000/M!$E$66,IF(Moneda=UF,V34*1000/M!$F$66)))</f>
        <v>99240912.138158649</v>
      </c>
      <c r="K34" s="33">
        <f>IF(Moneda=CLP,W34*M!$G$67,IF(Moneda=USD,W34*1000/M!$E$67,IF(Moneda=UF,W34*1000/M!$F$67)))</f>
        <v>122079372.28362826</v>
      </c>
      <c r="L34" s="33">
        <f>IF(Moneda=CLP,X34*M!$G$68,IF(Moneda=USD,X34*1000/M!$E$68,IF(Moneda=UF,X34*1000/M!$F$68)))</f>
        <v>130099611.91404156</v>
      </c>
      <c r="N34" s="46" t="s">
        <v>659</v>
      </c>
      <c r="O34" s="33"/>
      <c r="P34" s="33"/>
      <c r="Q34" s="33">
        <v>778720815</v>
      </c>
      <c r="R34" s="33">
        <v>977700919</v>
      </c>
      <c r="S34" s="33">
        <v>1003207141</v>
      </c>
      <c r="T34" s="33">
        <v>1326674974</v>
      </c>
      <c r="U34" s="33">
        <v>2016542102</v>
      </c>
      <c r="V34" s="33">
        <v>2078390514</v>
      </c>
      <c r="W34" s="33">
        <v>2619280076</v>
      </c>
      <c r="X34" s="33">
        <v>2900444651</v>
      </c>
    </row>
    <row r="35" spans="2:24" s="16" customFormat="1">
      <c r="B35" s="46" t="str">
        <f t="shared" si="6"/>
        <v>Inversiones Inmobiliarias</v>
      </c>
      <c r="C35" s="162">
        <f>IF(Moneda=CLP,O35*M!$G$59,IF(Moneda=USD,O35*1000/M!$E$59,IF(Moneda=UF,O35*1000/M!$F$59)))</f>
        <v>0</v>
      </c>
      <c r="D35" s="162">
        <f>IF(Moneda=CLP,P35*M!$G$60,IF(Moneda=USD,P35*1000/M!$E$60,IF(Moneda=UF,P35*1000/M!$F$60)))</f>
        <v>0</v>
      </c>
      <c r="E35" s="33">
        <f>IF(Moneda=CLP,Q35*M!$G$61,IF(Moneda=USD,Q35*1000/M!$E$61,IF(Moneda=UF,Q35*1000/M!$F$61)))</f>
        <v>47530347.894127466</v>
      </c>
      <c r="F35" s="33">
        <f>IF(Moneda=CLP,R35*M!$G$62,IF(Moneda=USD,R35*1000/M!$E$62,IF(Moneda=UF,R35*1000/M!$F$62)))</f>
        <v>53282524.877870753</v>
      </c>
      <c r="G35" s="33">
        <f>IF(Moneda=CLP,S35*M!$G$63,IF(Moneda=USD,S35*1000/M!$E$63,IF(Moneda=UF,S35*1000/M!$F$63)))</f>
        <v>61952358.589863427</v>
      </c>
      <c r="H35" s="33">
        <f>IF(Moneda=CLP,T35*M!$G$64,IF(Moneda=USD,T35*1000/M!$E$64,IF(Moneda=UF,T35*1000/M!$F$64)))</f>
        <v>73471909.007239595</v>
      </c>
      <c r="I35" s="33">
        <f>IF(Moneda=CLP,U35*M!$G$65,IF(Moneda=USD,U35*1000/M!$E$65,IF(Moneda=UF,U35*1000/M!$F$65)))</f>
        <v>84685247.781501234</v>
      </c>
      <c r="J35" s="33">
        <f>IF(Moneda=CLP,V35*M!$G$66,IF(Moneda=USD,V35*1000/M!$E$66,IF(Moneda=UF,V35*1000/M!$F$66)))</f>
        <v>94080803.738549799</v>
      </c>
      <c r="K35" s="33">
        <f>IF(Moneda=CLP,W35*M!$G$67,IF(Moneda=USD,W35*1000/M!$E$67,IF(Moneda=UF,W35*1000/M!$F$67)))</f>
        <v>101356283.01301995</v>
      </c>
      <c r="L35" s="33">
        <f>IF(Moneda=CLP,X35*M!$G$68,IF(Moneda=USD,X35*1000/M!$E$68,IF(Moneda=UF,X35*1000/M!$F$68)))</f>
        <v>113718625.2104263</v>
      </c>
      <c r="N35" s="46" t="s">
        <v>660</v>
      </c>
      <c r="O35" s="33"/>
      <c r="P35" s="33"/>
      <c r="Q35" s="33">
        <v>823085411</v>
      </c>
      <c r="R35" s="33">
        <v>957743261</v>
      </c>
      <c r="S35" s="33">
        <v>1135981989</v>
      </c>
      <c r="T35" s="33">
        <v>1441714290</v>
      </c>
      <c r="U35" s="33">
        <v>1816716206</v>
      </c>
      <c r="V35" s="33">
        <v>1970322983</v>
      </c>
      <c r="W35" s="33">
        <v>2174654798</v>
      </c>
      <c r="X35" s="33">
        <v>2535246442</v>
      </c>
    </row>
    <row r="36" spans="2:24" s="16" customFormat="1">
      <c r="B36" s="46" t="str">
        <f t="shared" si="6"/>
        <v>Inversión en el Exterior</v>
      </c>
      <c r="C36" s="162">
        <f>IF(Moneda=CLP,O36*M!$G$59,IF(Moneda=USD,O36*1000/M!$E$59,IF(Moneda=UF,O36*1000/M!$F$59)))</f>
        <v>0</v>
      </c>
      <c r="D36" s="162">
        <f>IF(Moneda=CLP,P36*M!$G$60,IF(Moneda=USD,P36*1000/M!$E$60,IF(Moneda=UF,P36*1000/M!$F$60)))</f>
        <v>0</v>
      </c>
      <c r="E36" s="33">
        <f>IF(Moneda=CLP,Q36*M!$G$61,IF(Moneda=USD,Q36*1000/M!$E$61,IF(Moneda=UF,Q36*1000/M!$F$61)))</f>
        <v>16427498.159328524</v>
      </c>
      <c r="F36" s="33">
        <f>IF(Moneda=CLP,R36*M!$G$62,IF(Moneda=USD,R36*1000/M!$E$62,IF(Moneda=UF,R36*1000/M!$F$62)))</f>
        <v>23073778.971794415</v>
      </c>
      <c r="G36" s="33">
        <f>IF(Moneda=CLP,S36*M!$G$63,IF(Moneda=USD,S36*1000/M!$E$63,IF(Moneda=UF,S36*1000/M!$F$63)))</f>
        <v>42690329.4979707</v>
      </c>
      <c r="H36" s="33">
        <f>IF(Moneda=CLP,T36*M!$G$64,IF(Moneda=USD,T36*1000/M!$E$64,IF(Moneda=UF,T36*1000/M!$F$64)))</f>
        <v>54075413.374129705</v>
      </c>
      <c r="I36" s="33">
        <f>IF(Moneda=CLP,U36*M!$G$65,IF(Moneda=USD,U36*1000/M!$E$65,IF(Moneda=UF,U36*1000/M!$F$65)))</f>
        <v>51559275.36887189</v>
      </c>
      <c r="J36" s="33">
        <f>IF(Moneda=CLP,V36*M!$G$66,IF(Moneda=USD,V36*1000/M!$E$66,IF(Moneda=UF,V36*1000/M!$F$66)))</f>
        <v>53967819.994193725</v>
      </c>
      <c r="K36" s="33">
        <f>IF(Moneda=CLP,W36*M!$G$67,IF(Moneda=USD,W36*1000/M!$E$67,IF(Moneda=UF,W36*1000/M!$F$67)))</f>
        <v>75227964.093206659</v>
      </c>
      <c r="L36" s="33">
        <f>IF(Moneda=CLP,X36*M!$G$68,IF(Moneda=USD,X36*1000/M!$E$68,IF(Moneda=UF,X36*1000/M!$F$68)))</f>
        <v>88253845.17738606</v>
      </c>
      <c r="N36" s="46" t="s">
        <v>688</v>
      </c>
      <c r="O36" s="33"/>
      <c r="P36" s="33"/>
      <c r="Q36" s="33">
        <v>284475807</v>
      </c>
      <c r="R36" s="33">
        <v>414746793</v>
      </c>
      <c r="S36" s="33">
        <v>782786104</v>
      </c>
      <c r="T36" s="33">
        <v>1061103451</v>
      </c>
      <c r="U36" s="33">
        <v>1106078964</v>
      </c>
      <c r="V36" s="33">
        <v>1130241578</v>
      </c>
      <c r="W36" s="33">
        <v>1614057345</v>
      </c>
      <c r="X36" s="33">
        <v>1967533872</v>
      </c>
    </row>
    <row r="37" spans="2:24" s="16" customFormat="1">
      <c r="B37" s="46" t="str">
        <f t="shared" si="6"/>
        <v>Mutuos Hipotecarios</v>
      </c>
      <c r="C37" s="162">
        <f>IF(Moneda=CLP,O37*M!$G$59,IF(Moneda=USD,O37*1000/M!$E$59,IF(Moneda=UF,O37*1000/M!$F$59)))</f>
        <v>0</v>
      </c>
      <c r="D37" s="162">
        <f>IF(Moneda=CLP,P37*M!$G$60,IF(Moneda=USD,P37*1000/M!$E$60,IF(Moneda=UF,P37*1000/M!$F$60)))</f>
        <v>0</v>
      </c>
      <c r="E37" s="33">
        <f>IF(Moneda=CLP,Q37*M!$G$61,IF(Moneda=USD,Q37*1000/M!$E$61,IF(Moneda=UF,Q37*1000/M!$F$61)))</f>
        <v>57609151.385484248</v>
      </c>
      <c r="F37" s="33">
        <f>IF(Moneda=CLP,R37*M!$G$62,IF(Moneda=USD,R37*1000/M!$E$62,IF(Moneda=UF,R37*1000/M!$F$62)))</f>
        <v>64429521.981039017</v>
      </c>
      <c r="G37" s="33">
        <f>IF(Moneda=CLP,S37*M!$G$63,IF(Moneda=USD,S37*1000/M!$E$63,IF(Moneda=UF,S37*1000/M!$F$63)))</f>
        <v>74671753.148658559</v>
      </c>
      <c r="H37" s="33">
        <f>IF(Moneda=CLP,T37*M!$G$64,IF(Moneda=USD,T37*1000/M!$E$64,IF(Moneda=UF,T37*1000/M!$F$64)))</f>
        <v>82578359.610776514</v>
      </c>
      <c r="I37" s="33">
        <f>IF(Moneda=CLP,U37*M!$G$65,IF(Moneda=USD,U37*1000/M!$E$65,IF(Moneda=UF,U37*1000/M!$F$65)))</f>
        <v>94160065.670453474</v>
      </c>
      <c r="J37" s="33">
        <f>IF(Moneda=CLP,V37*M!$G$66,IF(Moneda=USD,V37*1000/M!$E$66,IF(Moneda=UF,V37*1000/M!$F$66)))</f>
        <v>94627448.946849719</v>
      </c>
      <c r="K37" s="33">
        <f>IF(Moneda=CLP,W37*M!$G$67,IF(Moneda=USD,W37*1000/M!$E$67,IF(Moneda=UF,W37*1000/M!$F$67)))</f>
        <v>89029602.130917177</v>
      </c>
      <c r="L37" s="33">
        <f>IF(Moneda=CLP,X37*M!$G$68,IF(Moneda=USD,X37*1000/M!$E$68,IF(Moneda=UF,X37*1000/M!$F$68)))</f>
        <v>87242085.123237029</v>
      </c>
      <c r="N37" s="46" t="s">
        <v>661</v>
      </c>
      <c r="O37" s="33"/>
      <c r="P37" s="33"/>
      <c r="Q37" s="33">
        <v>997620555</v>
      </c>
      <c r="R37" s="33">
        <v>1158108416</v>
      </c>
      <c r="S37" s="33">
        <v>1369209641</v>
      </c>
      <c r="T37" s="33">
        <v>1620407074</v>
      </c>
      <c r="U37" s="33">
        <v>2019975400</v>
      </c>
      <c r="V37" s="33">
        <v>1981771308</v>
      </c>
      <c r="W37" s="33">
        <v>1910179080</v>
      </c>
      <c r="X37" s="33">
        <v>1944977663</v>
      </c>
    </row>
    <row r="38" spans="2:24" s="16" customFormat="1">
      <c r="B38" s="46" t="str">
        <f t="shared" si="6"/>
        <v>Instrumentos del Estado</v>
      </c>
      <c r="C38" s="162">
        <f>IF(Moneda=CLP,O38*M!$G$59,IF(Moneda=USD,O38*1000/M!$E$59,IF(Moneda=UF,O38*1000/M!$F$59)))</f>
        <v>0</v>
      </c>
      <c r="D38" s="162">
        <f>IF(Moneda=CLP,P38*M!$G$60,IF(Moneda=USD,P38*1000/M!$E$60,IF(Moneda=UF,P38*1000/M!$F$60)))</f>
        <v>0</v>
      </c>
      <c r="E38" s="33">
        <f>IF(Moneda=CLP,Q38*M!$G$61,IF(Moneda=USD,Q38*1000/M!$E$61,IF(Moneda=UF,Q38*1000/M!$F$61)))</f>
        <v>107526640.50747675</v>
      </c>
      <c r="F38" s="33">
        <f>IF(Moneda=CLP,R38*M!$G$62,IF(Moneda=USD,R38*1000/M!$E$62,IF(Moneda=UF,R38*1000/M!$F$62)))</f>
        <v>100377491.2224385</v>
      </c>
      <c r="G38" s="33">
        <f>IF(Moneda=CLP,S38*M!$G$63,IF(Moneda=USD,S38*1000/M!$E$63,IF(Moneda=UF,S38*1000/M!$F$63)))</f>
        <v>87227907.416840181</v>
      </c>
      <c r="H38" s="33">
        <f>IF(Moneda=CLP,T38*M!$G$64,IF(Moneda=USD,T38*1000/M!$E$64,IF(Moneda=UF,T38*1000/M!$F$64)))</f>
        <v>88237827.083586022</v>
      </c>
      <c r="I38" s="33">
        <f>IF(Moneda=CLP,U38*M!$G$65,IF(Moneda=USD,U38*1000/M!$E$65,IF(Moneda=UF,U38*1000/M!$F$65)))</f>
        <v>71570161.570385277</v>
      </c>
      <c r="J38" s="33">
        <f>IF(Moneda=CLP,V38*M!$G$66,IF(Moneda=USD,V38*1000/M!$E$66,IF(Moneda=UF,V38*1000/M!$F$66)))</f>
        <v>76939018.606800973</v>
      </c>
      <c r="K38" s="33">
        <f>IF(Moneda=CLP,W38*M!$G$67,IF(Moneda=USD,W38*1000/M!$E$67,IF(Moneda=UF,W38*1000/M!$F$67)))</f>
        <v>74575352.95063515</v>
      </c>
      <c r="L38" s="33">
        <f>IF(Moneda=CLP,X38*M!$G$68,IF(Moneda=USD,X38*1000/M!$E$68,IF(Moneda=UF,X38*1000/M!$F$68)))</f>
        <v>59490097.662916936</v>
      </c>
      <c r="N38" s="46" t="s">
        <v>654</v>
      </c>
      <c r="O38" s="33"/>
      <c r="P38" s="33"/>
      <c r="Q38" s="33">
        <v>1862044210</v>
      </c>
      <c r="R38" s="33">
        <v>1804266333</v>
      </c>
      <c r="S38" s="33">
        <v>1599444057</v>
      </c>
      <c r="T38" s="33">
        <v>1731460880</v>
      </c>
      <c r="U38" s="33">
        <v>1535363901</v>
      </c>
      <c r="V38" s="33">
        <v>1611324634</v>
      </c>
      <c r="W38" s="33">
        <v>1600055214</v>
      </c>
      <c r="X38" s="33">
        <v>1326274022</v>
      </c>
    </row>
    <row r="39" spans="2:24" s="16" customFormat="1">
      <c r="B39" s="46" t="str">
        <f t="shared" si="6"/>
        <v>Letras Hipotecarias</v>
      </c>
      <c r="C39" s="162">
        <f>IF(Moneda=CLP,O39*M!$G$59,IF(Moneda=USD,O39*1000/M!$E$59,IF(Moneda=UF,O39*1000/M!$F$59)))</f>
        <v>0</v>
      </c>
      <c r="D39" s="162">
        <f>IF(Moneda=CLP,P39*M!$G$60,IF(Moneda=USD,P39*1000/M!$E$60,IF(Moneda=UF,P39*1000/M!$F$60)))</f>
        <v>0</v>
      </c>
      <c r="E39" s="33">
        <f>IF(Moneda=CLP,Q39*M!$G$61,IF(Moneda=USD,Q39*1000/M!$E$61,IF(Moneda=UF,Q39*1000/M!$F$61)))</f>
        <v>93637424.503596172</v>
      </c>
      <c r="F39" s="33">
        <f>IF(Moneda=CLP,R39*M!$G$62,IF(Moneda=USD,R39*1000/M!$E$62,IF(Moneda=UF,R39*1000/M!$F$62)))</f>
        <v>79911381.761476189</v>
      </c>
      <c r="G39" s="33">
        <f>IF(Moneda=CLP,S39*M!$G$63,IF(Moneda=USD,S39*1000/M!$E$63,IF(Moneda=UF,S39*1000/M!$F$63)))</f>
        <v>80429475.992535055</v>
      </c>
      <c r="H39" s="33">
        <f>IF(Moneda=CLP,T39*M!$G$64,IF(Moneda=USD,T39*1000/M!$E$64,IF(Moneda=UF,T39*1000/M!$F$64)))</f>
        <v>73972396.402934164</v>
      </c>
      <c r="I39" s="33">
        <f>IF(Moneda=CLP,U39*M!$G$65,IF(Moneda=USD,U39*1000/M!$E$65,IF(Moneda=UF,U39*1000/M!$F$65)))</f>
        <v>62370669.714630932</v>
      </c>
      <c r="J39" s="33">
        <f>IF(Moneda=CLP,V39*M!$G$66,IF(Moneda=USD,V39*1000/M!$E$66,IF(Moneda=UF,V39*1000/M!$F$66)))</f>
        <v>52239525.986874774</v>
      </c>
      <c r="K39" s="33">
        <f>IF(Moneda=CLP,W39*M!$G$67,IF(Moneda=USD,W39*1000/M!$E$67,IF(Moneda=UF,W39*1000/M!$F$67)))</f>
        <v>46307874.46604725</v>
      </c>
      <c r="L39" s="33">
        <f>IF(Moneda=CLP,X39*M!$G$68,IF(Moneda=USD,X39*1000/M!$E$68,IF(Moneda=UF,X39*1000/M!$F$68)))</f>
        <v>39290893.301928811</v>
      </c>
      <c r="N39" s="46" t="s">
        <v>655</v>
      </c>
      <c r="O39" s="33"/>
      <c r="P39" s="33"/>
      <c r="Q39" s="33">
        <v>1621523962</v>
      </c>
      <c r="R39" s="33">
        <v>1436391904</v>
      </c>
      <c r="S39" s="33">
        <v>1474785435</v>
      </c>
      <c r="T39" s="33">
        <v>1451535184</v>
      </c>
      <c r="U39" s="33">
        <v>1338011158</v>
      </c>
      <c r="V39" s="33">
        <v>1094046124</v>
      </c>
      <c r="W39" s="33">
        <v>993560916</v>
      </c>
      <c r="X39" s="33">
        <v>875952354</v>
      </c>
    </row>
    <row r="40" spans="2:24" s="16" customFormat="1">
      <c r="B40" s="46" t="str">
        <f t="shared" si="6"/>
        <v>Depósitos a Plazo</v>
      </c>
      <c r="C40" s="162">
        <f>IF(Moneda=CLP,O40*M!$G$59,IF(Moneda=USD,O40*1000/M!$E$59,IF(Moneda=UF,O40*1000/M!$F$59)))</f>
        <v>0</v>
      </c>
      <c r="D40" s="162">
        <f>IF(Moneda=CLP,P40*M!$G$60,IF(Moneda=USD,P40*1000/M!$E$60,IF(Moneda=UF,P40*1000/M!$F$60)))</f>
        <v>0</v>
      </c>
      <c r="E40" s="33">
        <f>IF(Moneda=CLP,Q40*M!$G$61,IF(Moneda=USD,Q40*1000/M!$E$61,IF(Moneda=UF,Q40*1000/M!$F$61)))</f>
        <v>11180755.382700864</v>
      </c>
      <c r="F40" s="33">
        <f>IF(Moneda=CLP,R40*M!$G$62,IF(Moneda=USD,R40*1000/M!$E$62,IF(Moneda=UF,R40*1000/M!$F$62)))</f>
        <v>17397748.905273546</v>
      </c>
      <c r="G40" s="33">
        <f>IF(Moneda=CLP,S40*M!$G$63,IF(Moneda=USD,S40*1000/M!$E$63,IF(Moneda=UF,S40*1000/M!$F$63)))</f>
        <v>21292546.020534042</v>
      </c>
      <c r="H40" s="33">
        <f>IF(Moneda=CLP,T40*M!$G$64,IF(Moneda=USD,T40*1000/M!$E$64,IF(Moneda=UF,T40*1000/M!$F$64)))</f>
        <v>16481053.078430753</v>
      </c>
      <c r="I40" s="33">
        <f>IF(Moneda=CLP,U40*M!$G$65,IF(Moneda=USD,U40*1000/M!$E$65,IF(Moneda=UF,U40*1000/M!$F$65)))</f>
        <v>15232534.377000052</v>
      </c>
      <c r="J40" s="33">
        <f>IF(Moneda=CLP,V40*M!$G$66,IF(Moneda=USD,V40*1000/M!$E$66,IF(Moneda=UF,V40*1000/M!$F$66)))</f>
        <v>14491073.863766586</v>
      </c>
      <c r="K40" s="33">
        <f>IF(Moneda=CLP,W40*M!$G$67,IF(Moneda=USD,W40*1000/M!$E$67,IF(Moneda=UF,W40*1000/M!$F$67)))</f>
        <v>21974284.043056458</v>
      </c>
      <c r="L40" s="33">
        <f>IF(Moneda=CLP,X40*M!$G$68,IF(Moneda=USD,X40*1000/M!$E$68,IF(Moneda=UF,X40*1000/M!$F$68)))</f>
        <v>23574695.602365296</v>
      </c>
      <c r="N40" s="46" t="s">
        <v>656</v>
      </c>
      <c r="O40" s="33"/>
      <c r="P40" s="33"/>
      <c r="Q40" s="33">
        <v>193617700</v>
      </c>
      <c r="R40" s="33">
        <v>312721231</v>
      </c>
      <c r="S40" s="33">
        <v>390428215</v>
      </c>
      <c r="T40" s="33">
        <v>323402101</v>
      </c>
      <c r="U40" s="33">
        <v>326777010</v>
      </c>
      <c r="V40" s="33">
        <v>303484821</v>
      </c>
      <c r="W40" s="33">
        <v>471470350</v>
      </c>
      <c r="X40" s="33">
        <v>525574971</v>
      </c>
    </row>
    <row r="41" spans="2:24" s="16" customFormat="1">
      <c r="B41" s="46" t="str">
        <f t="shared" si="6"/>
        <v>Fondos de Inversión</v>
      </c>
      <c r="C41" s="162">
        <f>IF(Moneda=CLP,O41*M!$G$59,IF(Moneda=USD,O41*1000/M!$E$59,IF(Moneda=UF,O41*1000/M!$F$59)))</f>
        <v>0</v>
      </c>
      <c r="D41" s="162">
        <f>IF(Moneda=CLP,P41*M!$G$60,IF(Moneda=USD,P41*1000/M!$E$60,IF(Moneda=UF,P41*1000/M!$F$60)))</f>
        <v>0</v>
      </c>
      <c r="E41" s="33">
        <f>IF(Moneda=CLP,Q41*M!$G$61,IF(Moneda=USD,Q41*1000/M!$E$61,IF(Moneda=UF,Q41*1000/M!$F$61)))</f>
        <v>7279386.9048134647</v>
      </c>
      <c r="F41" s="33">
        <f>IF(Moneda=CLP,R41*M!$G$62,IF(Moneda=USD,R41*1000/M!$E$62,IF(Moneda=UF,R41*1000/M!$F$62)))</f>
        <v>7822680.7404361991</v>
      </c>
      <c r="G41" s="33">
        <f>IF(Moneda=CLP,S41*M!$G$63,IF(Moneda=USD,S41*1000/M!$E$63,IF(Moneda=UF,S41*1000/M!$F$63)))</f>
        <v>11015723.605204517</v>
      </c>
      <c r="H41" s="33">
        <f>IF(Moneda=CLP,T41*M!$G$64,IF(Moneda=USD,T41*1000/M!$E$64,IF(Moneda=UF,T41*1000/M!$F$64)))</f>
        <v>12649039.019174771</v>
      </c>
      <c r="I41" s="33">
        <f>IF(Moneda=CLP,U41*M!$G$65,IF(Moneda=USD,U41*1000/M!$E$65,IF(Moneda=UF,U41*1000/M!$F$65)))</f>
        <v>12175718.480349908</v>
      </c>
      <c r="J41" s="33">
        <f>IF(Moneda=CLP,V41*M!$G$66,IF(Moneda=USD,V41*1000/M!$E$66,IF(Moneda=UF,V41*1000/M!$F$66)))</f>
        <v>14082586.874393588</v>
      </c>
      <c r="K41" s="33">
        <f>IF(Moneda=CLP,W41*M!$G$67,IF(Moneda=USD,W41*1000/M!$E$67,IF(Moneda=UF,W41*1000/M!$F$67)))</f>
        <v>17748841.76821382</v>
      </c>
      <c r="L41" s="33">
        <f>IF(Moneda=CLP,X41*M!$G$68,IF(Moneda=USD,X41*1000/M!$E$68,IF(Moneda=UF,X41*1000/M!$F$68)))</f>
        <v>22446689.22577031</v>
      </c>
      <c r="N41" s="46" t="s">
        <v>662</v>
      </c>
      <c r="O41" s="33"/>
      <c r="P41" s="33"/>
      <c r="Q41" s="33">
        <v>126057507</v>
      </c>
      <c r="R41" s="33">
        <v>140611200</v>
      </c>
      <c r="S41" s="33">
        <v>201988494</v>
      </c>
      <c r="T41" s="33">
        <v>248207792</v>
      </c>
      <c r="U41" s="33">
        <v>261200453</v>
      </c>
      <c r="V41" s="33">
        <v>294929927</v>
      </c>
      <c r="W41" s="33">
        <v>380811162</v>
      </c>
      <c r="X41" s="33">
        <v>500427163</v>
      </c>
    </row>
    <row r="42" spans="2:24" s="16" customFormat="1">
      <c r="B42" s="46" t="str">
        <f t="shared" si="6"/>
        <v>Acciones de S.A.</v>
      </c>
      <c r="C42" s="162">
        <f>IF(Moneda=CLP,O42*M!$G$59,IF(Moneda=USD,O42*1000/M!$E$59,IF(Moneda=UF,O42*1000/M!$F$59)))</f>
        <v>0</v>
      </c>
      <c r="D42" s="162">
        <f>IF(Moneda=CLP,P42*M!$G$60,IF(Moneda=USD,P42*1000/M!$E$60,IF(Moneda=UF,P42*1000/M!$F$60)))</f>
        <v>0</v>
      </c>
      <c r="E42" s="33">
        <f>IF(Moneda=CLP,Q42*M!$G$61,IF(Moneda=USD,Q42*1000/M!$E$61,IF(Moneda=UF,Q42*1000/M!$F$61)))</f>
        <v>21429231.595450725</v>
      </c>
      <c r="F42" s="33">
        <f>IF(Moneda=CLP,R42*M!$G$62,IF(Moneda=USD,R42*1000/M!$E$62,IF(Moneda=UF,R42*1000/M!$F$62)))</f>
        <v>23617571.646098066</v>
      </c>
      <c r="G42" s="33">
        <f>IF(Moneda=CLP,S42*M!$G$63,IF(Moneda=USD,S42*1000/M!$E$63,IF(Moneda=UF,S42*1000/M!$F$63)))</f>
        <v>27887980.942803323</v>
      </c>
      <c r="H42" s="33">
        <f>IF(Moneda=CLP,T42*M!$G$64,IF(Moneda=USD,T42*1000/M!$E$64,IF(Moneda=UF,T42*1000/M!$F$64)))</f>
        <v>28314363.241273101</v>
      </c>
      <c r="I42" s="33">
        <f>IF(Moneda=CLP,U42*M!$G$65,IF(Moneda=USD,U42*1000/M!$E$65,IF(Moneda=UF,U42*1000/M!$F$65)))</f>
        <v>16249085.587414468</v>
      </c>
      <c r="J42" s="33">
        <f>IF(Moneda=CLP,V42*M!$G$66,IF(Moneda=USD,V42*1000/M!$E$66,IF(Moneda=UF,V42*1000/M!$F$66)))</f>
        <v>19955186.631447058</v>
      </c>
      <c r="K42" s="33">
        <f>IF(Moneda=CLP,W42*M!$G$67,IF(Moneda=USD,W42*1000/M!$E$67,IF(Moneda=UF,W42*1000/M!$F$67)))</f>
        <v>22060856.281941038</v>
      </c>
      <c r="L42" s="33">
        <f>IF(Moneda=CLP,X42*M!$G$68,IF(Moneda=USD,X42*1000/M!$E$68,IF(Moneda=UF,X42*1000/M!$F$68)))</f>
        <v>20680329.801296581</v>
      </c>
      <c r="N42" s="46" t="s">
        <v>657</v>
      </c>
      <c r="O42" s="33"/>
      <c r="P42" s="33"/>
      <c r="Q42" s="33">
        <v>371091075</v>
      </c>
      <c r="R42" s="33">
        <v>424521363</v>
      </c>
      <c r="S42" s="33">
        <v>511364616</v>
      </c>
      <c r="T42" s="33">
        <v>555603123</v>
      </c>
      <c r="U42" s="33">
        <v>348584646</v>
      </c>
      <c r="V42" s="33">
        <v>417919079</v>
      </c>
      <c r="W42" s="33">
        <v>473327805</v>
      </c>
      <c r="X42" s="33">
        <v>461047893</v>
      </c>
    </row>
    <row r="43" spans="2:24" s="16" customFormat="1">
      <c r="B43" s="46" t="str">
        <f t="shared" si="6"/>
        <v>Fondos Mutuos</v>
      </c>
      <c r="C43" s="162">
        <f>IF(Moneda=CLP,O43*M!$G$59,IF(Moneda=USD,O43*1000/M!$E$59,IF(Moneda=UF,O43*1000/M!$F$59)))</f>
        <v>0</v>
      </c>
      <c r="D43" s="162">
        <f>IF(Moneda=CLP,P43*M!$G$60,IF(Moneda=USD,P43*1000/M!$E$60,IF(Moneda=UF,P43*1000/M!$F$60)))</f>
        <v>0</v>
      </c>
      <c r="E43" s="33">
        <f>IF(Moneda=CLP,Q43*M!$G$61,IF(Moneda=USD,Q43*1000/M!$E$61,IF(Moneda=UF,Q43*1000/M!$F$61)))</f>
        <v>4638923.7774332231</v>
      </c>
      <c r="F43" s="33">
        <f>IF(Moneda=CLP,R43*M!$G$62,IF(Moneda=USD,R43*1000/M!$E$62,IF(Moneda=UF,R43*1000/M!$F$62)))</f>
        <v>4212727.7005987819</v>
      </c>
      <c r="G43" s="33">
        <f>IF(Moneda=CLP,S43*M!$G$63,IF(Moneda=USD,S43*1000/M!$E$63,IF(Moneda=UF,S43*1000/M!$F$63)))</f>
        <v>5149147.8688814258</v>
      </c>
      <c r="H43" s="33">
        <f>IF(Moneda=CLP,T43*M!$G$64,IF(Moneda=USD,T43*1000/M!$E$64,IF(Moneda=UF,T43*1000/M!$F$64)))</f>
        <v>7074776.406460694</v>
      </c>
      <c r="I43" s="33">
        <f>IF(Moneda=CLP,U43*M!$G$65,IF(Moneda=USD,U43*1000/M!$E$65,IF(Moneda=UF,U43*1000/M!$F$65)))</f>
        <v>6215980.1832600944</v>
      </c>
      <c r="J43" s="33">
        <f>IF(Moneda=CLP,V43*M!$G$66,IF(Moneda=USD,V43*1000/M!$E$66,IF(Moneda=UF,V43*1000/M!$F$66)))</f>
        <v>13147686.42135179</v>
      </c>
      <c r="K43" s="33">
        <f>IF(Moneda=CLP,W43*M!$G$67,IF(Moneda=USD,W43*1000/M!$E$67,IF(Moneda=UF,W43*1000/M!$F$67)))</f>
        <v>15679341.009668827</v>
      </c>
      <c r="L43" s="33">
        <f>IF(Moneda=CLP,X43*M!$G$68,IF(Moneda=USD,X43*1000/M!$E$68,IF(Moneda=UF,X43*1000/M!$F$68)))</f>
        <v>17306645.904755667</v>
      </c>
      <c r="N43" s="46" t="s">
        <v>682</v>
      </c>
      <c r="O43" s="33"/>
      <c r="P43" s="33"/>
      <c r="Q43" s="33">
        <v>80332475</v>
      </c>
      <c r="R43" s="33">
        <v>75722980</v>
      </c>
      <c r="S43" s="33">
        <v>94416732</v>
      </c>
      <c r="T43" s="33">
        <v>138825932</v>
      </c>
      <c r="U43" s="33">
        <v>133348750</v>
      </c>
      <c r="V43" s="33">
        <v>275350419</v>
      </c>
      <c r="W43" s="33">
        <v>336408885</v>
      </c>
      <c r="X43" s="33">
        <v>385834883</v>
      </c>
    </row>
    <row r="44" spans="2:24" s="16" customFormat="1">
      <c r="B44" s="46" t="str">
        <f t="shared" si="6"/>
        <v>Avance Tenedores de Pólizas</v>
      </c>
      <c r="C44" s="162">
        <f>IF(Moneda=CLP,O44*M!$G$59,IF(Moneda=USD,O44*1000/M!$E$59,IF(Moneda=UF,O44*1000/M!$F$59)))</f>
        <v>0</v>
      </c>
      <c r="D44" s="162">
        <f>IF(Moneda=CLP,P44*M!$G$60,IF(Moneda=USD,P44*1000/M!$E$60,IF(Moneda=UF,P44*1000/M!$F$60)))</f>
        <v>0</v>
      </c>
      <c r="E44" s="33">
        <f>IF(Moneda=CLP,Q44*M!$G$61,IF(Moneda=USD,Q44*1000/M!$E$61,IF(Moneda=UF,Q44*1000/M!$F$61)))</f>
        <v>5720452.3865207992</v>
      </c>
      <c r="F44" s="33">
        <f>IF(Moneda=CLP,R44*M!$G$62,IF(Moneda=USD,R44*1000/M!$E$62,IF(Moneda=UF,R44*1000/M!$F$62)))</f>
        <v>5496304.7731797993</v>
      </c>
      <c r="G44" s="33">
        <f>IF(Moneda=CLP,S44*M!$G$63,IF(Moneda=USD,S44*1000/M!$E$63,IF(Moneda=UF,S44*1000/M!$F$63)))</f>
        <v>6463423.969180394</v>
      </c>
      <c r="H44" s="33">
        <f>IF(Moneda=CLP,T44*M!$G$64,IF(Moneda=USD,T44*1000/M!$E$64,IF(Moneda=UF,T44*1000/M!$F$64)))</f>
        <v>6802143.5422108928</v>
      </c>
      <c r="I44" s="33">
        <f>IF(Moneda=CLP,U44*M!$G$65,IF(Moneda=USD,U44*1000/M!$E$65,IF(Moneda=UF,U44*1000/M!$F$65)))</f>
        <v>6890394.9503486063</v>
      </c>
      <c r="J44" s="33">
        <f>IF(Moneda=CLP,V44*M!$G$66,IF(Moneda=USD,V44*1000/M!$E$66,IF(Moneda=UF,V44*1000/M!$F$66)))</f>
        <v>7388816.8198452163</v>
      </c>
      <c r="K44" s="33">
        <f>IF(Moneda=CLP,W44*M!$G$67,IF(Moneda=USD,W44*1000/M!$E$67,IF(Moneda=UF,W44*1000/M!$F$67)))</f>
        <v>8008070.6856734045</v>
      </c>
      <c r="L44" s="33">
        <f>IF(Moneda=CLP,X44*M!$G$68,IF(Moneda=USD,X44*1000/M!$E$68,IF(Moneda=UF,X44*1000/M!$F$68)))</f>
        <v>8487049.2683467288</v>
      </c>
      <c r="N44" s="46" t="s">
        <v>689</v>
      </c>
      <c r="O44" s="33"/>
      <c r="P44" s="33"/>
      <c r="Q44" s="33">
        <v>99061360</v>
      </c>
      <c r="R44" s="33">
        <v>98795034</v>
      </c>
      <c r="S44" s="33">
        <v>118515798</v>
      </c>
      <c r="T44" s="33">
        <v>133476150</v>
      </c>
      <c r="U44" s="33">
        <v>147816680</v>
      </c>
      <c r="V44" s="33">
        <v>154743104</v>
      </c>
      <c r="W44" s="33">
        <v>171817561</v>
      </c>
      <c r="X44" s="33">
        <v>189210531</v>
      </c>
    </row>
    <row r="45" spans="2:24" s="16" customFormat="1">
      <c r="B45" s="46" t="str">
        <f t="shared" si="6"/>
        <v>Préstamos</v>
      </c>
      <c r="C45" s="162">
        <f>IF(Moneda=CLP,O45*M!$G$59,IF(Moneda=USD,O45*1000/M!$E$59,IF(Moneda=UF,O45*1000/M!$F$59)))</f>
        <v>0</v>
      </c>
      <c r="D45" s="162">
        <f>IF(Moneda=CLP,P45*M!$G$60,IF(Moneda=USD,P45*1000/M!$E$60,IF(Moneda=UF,P45*1000/M!$F$60)))</f>
        <v>0</v>
      </c>
      <c r="E45" s="33">
        <f>IF(Moneda=CLP,Q45*M!$G$61,IF(Moneda=USD,Q45*1000/M!$E$61,IF(Moneda=UF,Q45*1000/M!$F$61)))</f>
        <v>0</v>
      </c>
      <c r="F45" s="33">
        <f>IF(Moneda=CLP,R45*M!$G$62,IF(Moneda=USD,R45*1000/M!$E$62,IF(Moneda=UF,R45*1000/M!$F$62)))</f>
        <v>0</v>
      </c>
      <c r="G45" s="33">
        <f>IF(Moneda=CLP,S45*M!$G$63,IF(Moneda=USD,S45*1000/M!$E$63,IF(Moneda=UF,S45*1000/M!$F$63)))</f>
        <v>0</v>
      </c>
      <c r="H45" s="33">
        <f>IF(Moneda=CLP,T45*M!$G$64,IF(Moneda=USD,T45*1000/M!$E$64,IF(Moneda=UF,T45*1000/M!$F$64)))</f>
        <v>0</v>
      </c>
      <c r="I45" s="33">
        <f>IF(Moneda=CLP,U45*M!$G$65,IF(Moneda=USD,U45*1000/M!$E$65,IF(Moneda=UF,U45*1000/M!$F$65)))</f>
        <v>0</v>
      </c>
      <c r="J45" s="33">
        <f>IF(Moneda=CLP,V45*M!$G$66,IF(Moneda=USD,V45*1000/M!$E$66,IF(Moneda=UF,V45*1000/M!$F$66)))</f>
        <v>8906433.8333600722</v>
      </c>
      <c r="K45" s="33">
        <f>IF(Moneda=CLP,W45*M!$G$67,IF(Moneda=USD,W45*1000/M!$E$67,IF(Moneda=UF,W45*1000/M!$F$67)))</f>
        <v>6195614.4680513898</v>
      </c>
      <c r="L45" s="33">
        <f>IF(Moneda=CLP,X45*M!$G$68,IF(Moneda=USD,X45*1000/M!$E$68,IF(Moneda=UF,X45*1000/M!$F$68)))</f>
        <v>6338246.8759573754</v>
      </c>
      <c r="N45" s="46" t="s">
        <v>686</v>
      </c>
      <c r="O45" s="33"/>
      <c r="P45" s="33"/>
      <c r="Q45" s="33"/>
      <c r="R45" s="33"/>
      <c r="S45" s="33"/>
      <c r="T45" s="33"/>
      <c r="U45" s="33"/>
      <c r="V45" s="33">
        <v>186526375</v>
      </c>
      <c r="W45" s="33">
        <v>132930316</v>
      </c>
      <c r="X45" s="33">
        <v>141305066</v>
      </c>
    </row>
    <row r="46" spans="2:24" s="16" customFormat="1">
      <c r="B46" s="46" t="str">
        <f t="shared" si="6"/>
        <v>Cuentas Corrientes</v>
      </c>
      <c r="C46" s="162">
        <f>IF(Moneda=CLP,O46*M!$G$59,IF(Moneda=USD,O46*1000/M!$E$59,IF(Moneda=UF,O46*1000/M!$F$59)))</f>
        <v>0</v>
      </c>
      <c r="D46" s="162">
        <f>IF(Moneda=CLP,P46*M!$G$60,IF(Moneda=USD,P46*1000/M!$E$60,IF(Moneda=UF,P46*1000/M!$F$60)))</f>
        <v>0</v>
      </c>
      <c r="E46" s="33">
        <f>IF(Moneda=CLP,Q46*M!$G$61,IF(Moneda=USD,Q46*1000/M!$E$61,IF(Moneda=UF,Q46*1000/M!$F$61)))</f>
        <v>1334611.9575793799</v>
      </c>
      <c r="F46" s="33">
        <f>IF(Moneda=CLP,R46*M!$G$62,IF(Moneda=USD,R46*1000/M!$E$62,IF(Moneda=UF,R46*1000/M!$F$62)))</f>
        <v>1127583.3235511251</v>
      </c>
      <c r="G46" s="33">
        <f>IF(Moneda=CLP,S46*M!$G$63,IF(Moneda=USD,S46*1000/M!$E$63,IF(Moneda=UF,S46*1000/M!$F$63)))</f>
        <v>1320080.9538196742</v>
      </c>
      <c r="H46" s="33">
        <f>IF(Moneda=CLP,T46*M!$G$64,IF(Moneda=USD,T46*1000/M!$E$64,IF(Moneda=UF,T46*1000/M!$F$64)))</f>
        <v>1945253.5996648772</v>
      </c>
      <c r="I46" s="33">
        <f>IF(Moneda=CLP,U46*M!$G$65,IF(Moneda=USD,U46*1000/M!$E$65,IF(Moneda=UF,U46*1000/M!$F$65)))</f>
        <v>1792981.2139058397</v>
      </c>
      <c r="J46" s="33">
        <f>IF(Moneda=CLP,V46*M!$G$66,IF(Moneda=USD,V46*1000/M!$E$66,IF(Moneda=UF,V46*1000/M!$F$66)))</f>
        <v>1462768.730948179</v>
      </c>
      <c r="K46" s="33">
        <f>IF(Moneda=CLP,W46*M!$G$67,IF(Moneda=USD,W46*1000/M!$E$67,IF(Moneda=UF,W46*1000/M!$F$67)))</f>
        <v>2155320.9309479366</v>
      </c>
      <c r="L46" s="33">
        <f>IF(Moneda=CLP,X46*M!$G$68,IF(Moneda=USD,X46*1000/M!$E$68,IF(Moneda=UF,X46*1000/M!$F$68)))</f>
        <v>2233573.3377949167</v>
      </c>
      <c r="N46" s="46" t="s">
        <v>683</v>
      </c>
      <c r="O46" s="33"/>
      <c r="P46" s="33"/>
      <c r="Q46" s="33">
        <v>23111542</v>
      </c>
      <c r="R46" s="33">
        <v>20268096</v>
      </c>
      <c r="S46" s="33">
        <v>24205506</v>
      </c>
      <c r="T46" s="33">
        <v>38171050</v>
      </c>
      <c r="U46" s="33">
        <v>38464055</v>
      </c>
      <c r="V46" s="33">
        <v>30634590</v>
      </c>
      <c r="W46" s="33">
        <v>46243596</v>
      </c>
      <c r="X46" s="33">
        <v>49795351</v>
      </c>
    </row>
    <row r="47" spans="2:24" s="16" customFormat="1">
      <c r="B47" s="46" t="str">
        <f t="shared" si="6"/>
        <v>Créditos Sindicados</v>
      </c>
      <c r="C47" s="162">
        <f>IF(Moneda=CLP,O47*M!$G$59,IF(Moneda=USD,O47*1000/M!$E$59,IF(Moneda=UF,O47*1000/M!$F$59)))</f>
        <v>0</v>
      </c>
      <c r="D47" s="162">
        <f>IF(Moneda=CLP,P47*M!$G$60,IF(Moneda=USD,P47*1000/M!$E$60,IF(Moneda=UF,P47*1000/M!$F$60)))</f>
        <v>0</v>
      </c>
      <c r="E47" s="33">
        <f>IF(Moneda=CLP,Q47*M!$G$61,IF(Moneda=USD,Q47*1000/M!$E$61,IF(Moneda=UF,Q47*1000/M!$F$61)))</f>
        <v>0</v>
      </c>
      <c r="F47" s="33">
        <f>IF(Moneda=CLP,R47*M!$G$62,IF(Moneda=USD,R47*1000/M!$E$62,IF(Moneda=UF,R47*1000/M!$F$62)))</f>
        <v>0</v>
      </c>
      <c r="G47" s="33">
        <f>IF(Moneda=CLP,S47*M!$G$63,IF(Moneda=USD,S47*1000/M!$E$63,IF(Moneda=UF,S47*1000/M!$F$63)))</f>
        <v>1550484.7194484407</v>
      </c>
      <c r="H47" s="33">
        <f>IF(Moneda=CLP,T47*M!$G$64,IF(Moneda=USD,T47*1000/M!$E$64,IF(Moneda=UF,T47*1000/M!$F$64)))</f>
        <v>448339.06310357514</v>
      </c>
      <c r="I47" s="33">
        <f>IF(Moneda=CLP,U47*M!$G$65,IF(Moneda=USD,U47*1000/M!$E$65,IF(Moneda=UF,U47*1000/M!$F$65)))</f>
        <v>486346.15805938403</v>
      </c>
      <c r="J47" s="33">
        <f>IF(Moneda=CLP,V47*M!$G$66,IF(Moneda=USD,V47*1000/M!$E$66,IF(Moneda=UF,V47*1000/M!$F$66)))</f>
        <v>267593.56879283075</v>
      </c>
      <c r="K47" s="33">
        <f>IF(Moneda=CLP,W47*M!$G$67,IF(Moneda=USD,W47*1000/M!$E$67,IF(Moneda=UF,W47*1000/M!$F$67)))</f>
        <v>991075.87547277985</v>
      </c>
      <c r="L47" s="33">
        <f>IF(Moneda=CLP,X47*M!$G$68,IF(Moneda=USD,X47*1000/M!$E$68,IF(Moneda=UF,X47*1000/M!$F$68)))</f>
        <v>1488609.0132649862</v>
      </c>
      <c r="N47" s="46" t="s">
        <v>687</v>
      </c>
      <c r="O47" s="33"/>
      <c r="P47" s="33"/>
      <c r="Q47" s="33"/>
      <c r="R47" s="33"/>
      <c r="S47" s="33">
        <v>28430277</v>
      </c>
      <c r="T47" s="33">
        <v>8797605</v>
      </c>
      <c r="U47" s="33">
        <v>10433375</v>
      </c>
      <c r="V47" s="33">
        <v>5604180</v>
      </c>
      <c r="W47" s="33">
        <v>21264078</v>
      </c>
      <c r="X47" s="33">
        <v>33187094</v>
      </c>
    </row>
    <row r="48" spans="2:24" s="16" customFormat="1">
      <c r="B48" s="46" t="str">
        <f t="shared" si="6"/>
        <v xml:space="preserve">Otros </v>
      </c>
      <c r="C48" s="162">
        <f>IF(Moneda=CLP,O48*M!$G$59,IF(Moneda=USD,O48*1000/M!$E$59,IF(Moneda=UF,O48*1000/M!$F$59)))</f>
        <v>0</v>
      </c>
      <c r="D48" s="162">
        <f>IF(Moneda=CLP,P48*M!$G$60,IF(Moneda=USD,P48*1000/M!$E$60,IF(Moneda=UF,P48*1000/M!$F$60)))</f>
        <v>0</v>
      </c>
      <c r="E48" s="33">
        <f>IF(Moneda=CLP,Q48*M!$G$61,IF(Moneda=USD,Q48*1000/M!$E$61,IF(Moneda=UF,Q48*1000/M!$F$61)))</f>
        <v>2205135.7477168455</v>
      </c>
      <c r="F48" s="33">
        <f>IF(Moneda=CLP,R48*M!$G$62,IF(Moneda=USD,R48*1000/M!$E$62,IF(Moneda=UF,R48*1000/M!$F$62)))</f>
        <v>2276479.0837844736</v>
      </c>
      <c r="G48" s="33">
        <f>IF(Moneda=CLP,S48*M!$G$63,IF(Moneda=USD,S48*1000/M!$E$63,IF(Moneda=UF,S48*1000/M!$F$63)))</f>
        <v>4101215.3980229464</v>
      </c>
      <c r="H48" s="33">
        <f>IF(Moneda=CLP,T48*M!$G$64,IF(Moneda=USD,T48*1000/M!$E$64,IF(Moneda=UF,T48*1000/M!$F$64)))</f>
        <v>7450386.2371360455</v>
      </c>
      <c r="I48" s="33">
        <f>IF(Moneda=CLP,U48*M!$G$65,IF(Moneda=USD,U48*1000/M!$E$65,IF(Moneda=UF,U48*1000/M!$F$65)))</f>
        <v>10999272.534712624</v>
      </c>
      <c r="J48" s="33">
        <f>IF(Moneda=CLP,V48*M!$G$66,IF(Moneda=USD,V48*1000/M!$E$66,IF(Moneda=UF,V48*1000/M!$F$66)))</f>
        <v>7454371.2708089808</v>
      </c>
      <c r="K48" s="33">
        <f>IF(Moneda=CLP,W48*M!$G$67,IF(Moneda=USD,W48*1000/M!$E$67,IF(Moneda=UF,W48*1000/M!$F$67)))</f>
        <v>10679089.419753864</v>
      </c>
      <c r="L48" s="33">
        <f>IF(Moneda=CLP,X48*M!$G$68,IF(Moneda=USD,X48*1000/M!$E$68,IF(Moneda=UF,X48*1000/M!$F$68)))</f>
        <v>10351086.187647546</v>
      </c>
      <c r="N48" s="46" t="s">
        <v>690</v>
      </c>
      <c r="O48" s="33"/>
      <c r="P48" s="33"/>
      <c r="Q48" s="33">
        <v>38186446</v>
      </c>
      <c r="R48" s="33">
        <v>40919279</v>
      </c>
      <c r="S48" s="33">
        <v>75201444</v>
      </c>
      <c r="T48" s="33">
        <v>146196396</v>
      </c>
      <c r="U48" s="33">
        <v>235962664</v>
      </c>
      <c r="V48" s="33">
        <v>156116003</v>
      </c>
      <c r="W48" s="33">
        <v>229125737</v>
      </c>
      <c r="X48" s="33">
        <v>230767426</v>
      </c>
    </row>
    <row r="49" spans="2:24" s="16" customFormat="1">
      <c r="B49" s="47" t="s">
        <v>29</v>
      </c>
      <c r="C49" s="48">
        <f>IF(Moneda=CLP,O49*M!$G$59,IF(Moneda=USD,O49*1000/M!$E$59,IF(Moneda=UF,O49*1000/M!$F$59)))</f>
        <v>510060893.13741183</v>
      </c>
      <c r="D49" s="48">
        <f>IF(Moneda=CLP,P49*M!$G$60,IF(Moneda=USD,P49*1000/M!$E$60,IF(Moneda=UF,P49*1000/M!$F$60)))</f>
        <v>577534336.7021277</v>
      </c>
      <c r="E49" s="48">
        <f t="shared" ref="E49:L49" si="7">SUM(E33:E48)</f>
        <v>631251703.37903976</v>
      </c>
      <c r="F49" s="48">
        <f t="shared" si="7"/>
        <v>671300871.27485633</v>
      </c>
      <c r="G49" s="48">
        <f t="shared" si="7"/>
        <v>718311901.91302729</v>
      </c>
      <c r="H49" s="48">
        <f t="shared" si="7"/>
        <v>758216483.23927534</v>
      </c>
      <c r="I49" s="48">
        <f t="shared" si="7"/>
        <v>793415676.72311521</v>
      </c>
      <c r="J49" s="48">
        <f t="shared" si="7"/>
        <v>838987014.15469122</v>
      </c>
      <c r="K49" s="48">
        <f t="shared" si="7"/>
        <v>893423435.19508958</v>
      </c>
      <c r="L49" s="48">
        <f t="shared" si="7"/>
        <v>942432779.85182595</v>
      </c>
      <c r="N49" s="10"/>
      <c r="O49" s="71">
        <v>8540520802</v>
      </c>
      <c r="P49" s="71">
        <v>9771880977</v>
      </c>
      <c r="Q49" s="10"/>
      <c r="R49" s="10"/>
      <c r="S49" s="10"/>
      <c r="T49" s="10"/>
      <c r="U49" s="10"/>
      <c r="V49" s="10"/>
      <c r="W49" s="10"/>
      <c r="X49" s="10"/>
    </row>
    <row r="51" spans="2:24">
      <c r="B51" s="51" t="s">
        <v>30</v>
      </c>
      <c r="C51" s="191">
        <f t="shared" ref="C51:L51" si="8">O51</f>
        <v>6.4665004802406487E-2</v>
      </c>
      <c r="D51" s="191">
        <f t="shared" si="8"/>
        <v>8.0834480927113816E-2</v>
      </c>
      <c r="E51" s="191">
        <f t="shared" si="8"/>
        <v>7.1963782934753417E-2</v>
      </c>
      <c r="F51" s="191">
        <f t="shared" si="8"/>
        <v>5.7485127048581233E-2</v>
      </c>
      <c r="G51" s="191">
        <f t="shared" si="8"/>
        <v>6.9436093606108334E-2</v>
      </c>
      <c r="H51" s="191">
        <f t="shared" si="8"/>
        <v>5.9923154236900748E-2</v>
      </c>
      <c r="I51" s="191">
        <f t="shared" si="8"/>
        <v>2.7615313304189239E-2</v>
      </c>
      <c r="J51" s="191">
        <f t="shared" si="8"/>
        <v>7.0219504494686072E-2</v>
      </c>
      <c r="K51" s="191">
        <f t="shared" si="8"/>
        <v>6.7174349153525464E-2</v>
      </c>
      <c r="L51" s="191">
        <f t="shared" si="8"/>
        <v>3.3270603542517374E-2</v>
      </c>
      <c r="N51" s="51" t="s">
        <v>30</v>
      </c>
      <c r="O51" s="54">
        <v>6.4665004802406487E-2</v>
      </c>
      <c r="P51" s="54">
        <v>8.0834480927113816E-2</v>
      </c>
      <c r="Q51" s="54">
        <v>7.1963782934753417E-2</v>
      </c>
      <c r="R51" s="54">
        <v>5.7485127048581233E-2</v>
      </c>
      <c r="S51" s="54">
        <v>6.9436093606108334E-2</v>
      </c>
      <c r="T51" s="54">
        <v>5.9923154236900748E-2</v>
      </c>
      <c r="U51" s="54">
        <v>2.7615313304189239E-2</v>
      </c>
      <c r="V51" s="54">
        <v>7.0219504494686072E-2</v>
      </c>
      <c r="W51" s="54">
        <v>6.7174349153525464E-2</v>
      </c>
      <c r="X51" s="54">
        <v>3.3270603542517374E-2</v>
      </c>
    </row>
    <row r="53" spans="2:24">
      <c r="B53" s="14" t="s">
        <v>694</v>
      </c>
    </row>
    <row r="58" spans="2:24" ht="21">
      <c r="B58" s="13" t="s">
        <v>47</v>
      </c>
    </row>
    <row r="59" spans="2:24">
      <c r="B59" s="14" t="s">
        <v>681</v>
      </c>
    </row>
    <row r="61" spans="2:24" ht="24" customHeight="1">
      <c r="B61" s="209" t="s">
        <v>48</v>
      </c>
      <c r="C61" s="210"/>
      <c r="D61" s="210"/>
      <c r="E61" s="210"/>
      <c r="F61" s="210"/>
      <c r="G61" s="210"/>
      <c r="H61" s="210"/>
      <c r="I61" s="210"/>
      <c r="J61" s="210"/>
      <c r="K61" s="210"/>
      <c r="L61" s="211"/>
      <c r="N61" s="5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spans="2:24">
      <c r="B62" s="43"/>
      <c r="C62" s="49">
        <f>C32</f>
        <v>2002</v>
      </c>
      <c r="D62" s="49">
        <f t="shared" ref="D62:L62" si="9">C62+1</f>
        <v>2003</v>
      </c>
      <c r="E62" s="49">
        <f t="shared" si="9"/>
        <v>2004</v>
      </c>
      <c r="F62" s="49">
        <f t="shared" si="9"/>
        <v>2005</v>
      </c>
      <c r="G62" s="49">
        <f t="shared" si="9"/>
        <v>2006</v>
      </c>
      <c r="H62" s="49">
        <f t="shared" si="9"/>
        <v>2007</v>
      </c>
      <c r="I62" s="49">
        <f t="shared" si="9"/>
        <v>2008</v>
      </c>
      <c r="J62" s="49">
        <f t="shared" si="9"/>
        <v>2009</v>
      </c>
      <c r="K62" s="49">
        <f t="shared" si="9"/>
        <v>2010</v>
      </c>
      <c r="L62" s="49">
        <f t="shared" si="9"/>
        <v>2011</v>
      </c>
    </row>
    <row r="63" spans="2:24">
      <c r="B63" s="46" t="str">
        <f>N33</f>
        <v>Bonos y Debentures</v>
      </c>
      <c r="C63" s="161">
        <f t="shared" ref="C63:D78" si="10">C33/C$49</f>
        <v>0</v>
      </c>
      <c r="D63" s="161">
        <f t="shared" si="10"/>
        <v>0</v>
      </c>
      <c r="E63" s="29">
        <f t="shared" ref="E63:L63" si="11">E33/E$49</f>
        <v>0.33229803071162783</v>
      </c>
      <c r="F63" s="29">
        <f t="shared" si="11"/>
        <v>0.34840151237508049</v>
      </c>
      <c r="G63" s="29">
        <f t="shared" si="11"/>
        <v>0.33112102927658821</v>
      </c>
      <c r="H63" s="29">
        <f t="shared" si="11"/>
        <v>0.31271529280861549</v>
      </c>
      <c r="I63" s="29">
        <f t="shared" si="11"/>
        <v>0.33403413440740659</v>
      </c>
      <c r="J63" s="29">
        <f t="shared" si="11"/>
        <v>0.33461181399976681</v>
      </c>
      <c r="K63" s="29">
        <f t="shared" si="11"/>
        <v>0.31267871511995332</v>
      </c>
      <c r="L63" s="29">
        <f t="shared" si="11"/>
        <v>0.33045401529184337</v>
      </c>
    </row>
    <row r="64" spans="2:24">
      <c r="B64" s="46" t="str">
        <f t="shared" ref="B64:B78" si="12">N34</f>
        <v>Bonos Bancarios</v>
      </c>
      <c r="C64" s="161">
        <f t="shared" si="10"/>
        <v>0</v>
      </c>
      <c r="D64" s="161">
        <f t="shared" si="10"/>
        <v>0</v>
      </c>
      <c r="E64" s="29">
        <f t="shared" ref="E64:L64" si="13">E34/E$49</f>
        <v>7.1236948779517417E-2</v>
      </c>
      <c r="F64" s="29">
        <f t="shared" si="13"/>
        <v>8.1026019485345921E-2</v>
      </c>
      <c r="G64" s="29">
        <f t="shared" si="13"/>
        <v>7.6166491659808211E-2</v>
      </c>
      <c r="H64" s="29">
        <f t="shared" si="13"/>
        <v>8.9168905581982857E-2</v>
      </c>
      <c r="I64" s="29">
        <f t="shared" si="13"/>
        <v>0.11847512859964943</v>
      </c>
      <c r="J64" s="29">
        <f t="shared" si="13"/>
        <v>0.11828658902205696</v>
      </c>
      <c r="K64" s="29">
        <f t="shared" si="13"/>
        <v>0.13664223197477551</v>
      </c>
      <c r="L64" s="29">
        <f t="shared" si="13"/>
        <v>0.13804656915106081</v>
      </c>
    </row>
    <row r="65" spans="2:12">
      <c r="B65" s="46" t="str">
        <f t="shared" si="12"/>
        <v>Inversiones Inmobiliarias</v>
      </c>
      <c r="C65" s="161">
        <f t="shared" si="10"/>
        <v>0</v>
      </c>
      <c r="D65" s="161">
        <f t="shared" si="10"/>
        <v>0</v>
      </c>
      <c r="E65" s="29">
        <f t="shared" ref="E65:L65" si="14">E35/E$49</f>
        <v>7.5295397445585208E-2</v>
      </c>
      <c r="F65" s="29">
        <f t="shared" si="14"/>
        <v>7.9372047851930833E-2</v>
      </c>
      <c r="G65" s="29">
        <f t="shared" si="14"/>
        <v>8.6247155901037223E-2</v>
      </c>
      <c r="H65" s="29">
        <f t="shared" si="14"/>
        <v>9.690096513511641E-2</v>
      </c>
      <c r="I65" s="29">
        <f t="shared" si="14"/>
        <v>0.10673503217287014</v>
      </c>
      <c r="J65" s="29">
        <f t="shared" si="14"/>
        <v>0.11213618584232737</v>
      </c>
      <c r="K65" s="29">
        <f t="shared" si="14"/>
        <v>0.11344708345476477</v>
      </c>
      <c r="L65" s="29">
        <f t="shared" si="14"/>
        <v>0.1206649722310229</v>
      </c>
    </row>
    <row r="66" spans="2:12">
      <c r="B66" s="46" t="str">
        <f t="shared" si="12"/>
        <v>Inversión en el Exterior</v>
      </c>
      <c r="C66" s="161">
        <f t="shared" si="10"/>
        <v>0</v>
      </c>
      <c r="D66" s="161">
        <f t="shared" si="10"/>
        <v>0</v>
      </c>
      <c r="E66" s="29">
        <f t="shared" ref="E66:L66" si="15">E36/E$49</f>
        <v>2.6023689237420579E-2</v>
      </c>
      <c r="F66" s="29">
        <f t="shared" si="15"/>
        <v>3.4371739944230054E-2</v>
      </c>
      <c r="G66" s="29">
        <f t="shared" si="15"/>
        <v>5.9431466169886205E-2</v>
      </c>
      <c r="H66" s="29">
        <f t="shared" si="15"/>
        <v>7.1319226856038656E-2</v>
      </c>
      <c r="I66" s="29">
        <f t="shared" si="15"/>
        <v>6.4983938282914669E-2</v>
      </c>
      <c r="J66" s="29">
        <f t="shared" si="15"/>
        <v>6.4324976529664402E-2</v>
      </c>
      <c r="K66" s="29">
        <f t="shared" si="15"/>
        <v>8.4201914937209743E-2</v>
      </c>
      <c r="L66" s="29">
        <f t="shared" si="15"/>
        <v>9.3644710863369771E-2</v>
      </c>
    </row>
    <row r="67" spans="2:12">
      <c r="B67" s="46" t="str">
        <f t="shared" si="12"/>
        <v>Mutuos Hipotecarios</v>
      </c>
      <c r="C67" s="161">
        <f t="shared" si="10"/>
        <v>0</v>
      </c>
      <c r="D67" s="161">
        <f t="shared" si="10"/>
        <v>0</v>
      </c>
      <c r="E67" s="29">
        <f t="shared" ref="E67:L67" si="16">E37/E$49</f>
        <v>9.1261775734001321E-2</v>
      </c>
      <c r="F67" s="29">
        <f t="shared" si="16"/>
        <v>9.5977116577671023E-2</v>
      </c>
      <c r="G67" s="29">
        <f t="shared" si="16"/>
        <v>0.10395449796918409</v>
      </c>
      <c r="H67" s="29">
        <f t="shared" si="16"/>
        <v>0.10891132207780917</v>
      </c>
      <c r="I67" s="29">
        <f t="shared" si="16"/>
        <v>0.11867684044175156</v>
      </c>
      <c r="J67" s="29">
        <f t="shared" si="16"/>
        <v>0.1127877396793682</v>
      </c>
      <c r="K67" s="29">
        <f t="shared" si="16"/>
        <v>9.9649951662031916E-2</v>
      </c>
      <c r="L67" s="29">
        <f t="shared" si="16"/>
        <v>9.257114882713828E-2</v>
      </c>
    </row>
    <row r="68" spans="2:12">
      <c r="B68" s="46" t="str">
        <f t="shared" si="12"/>
        <v>Instrumentos del Estado</v>
      </c>
      <c r="C68" s="161">
        <f t="shared" si="10"/>
        <v>0</v>
      </c>
      <c r="D68" s="161">
        <f t="shared" si="10"/>
        <v>0</v>
      </c>
      <c r="E68" s="29">
        <f t="shared" ref="E68:L68" si="17">E38/E$49</f>
        <v>0.1703387728411587</v>
      </c>
      <c r="F68" s="29">
        <f t="shared" si="17"/>
        <v>0.14952682994707467</v>
      </c>
      <c r="G68" s="29">
        <f t="shared" si="17"/>
        <v>0.12143458459275491</v>
      </c>
      <c r="H68" s="29">
        <f t="shared" si="17"/>
        <v>0.11637550624936788</v>
      </c>
      <c r="I68" s="29">
        <f t="shared" si="17"/>
        <v>9.0205126606493435E-2</v>
      </c>
      <c r="J68" s="29">
        <f t="shared" si="17"/>
        <v>9.1704659677384545E-2</v>
      </c>
      <c r="K68" s="29">
        <f t="shared" si="17"/>
        <v>8.3471453750651542E-2</v>
      </c>
      <c r="L68" s="29">
        <f t="shared" si="17"/>
        <v>6.3123969088034346E-2</v>
      </c>
    </row>
    <row r="69" spans="2:12">
      <c r="B69" s="46" t="str">
        <f t="shared" si="12"/>
        <v>Letras Hipotecarias</v>
      </c>
      <c r="C69" s="161">
        <f t="shared" si="10"/>
        <v>0</v>
      </c>
      <c r="D69" s="161">
        <f t="shared" si="10"/>
        <v>0</v>
      </c>
      <c r="E69" s="29">
        <f t="shared" ref="E69:L69" si="18">E39/E$49</f>
        <v>0.14833611379163422</v>
      </c>
      <c r="F69" s="29">
        <f t="shared" si="18"/>
        <v>0.11903959190417526</v>
      </c>
      <c r="G69" s="29">
        <f t="shared" si="18"/>
        <v>0.11197012854490249</v>
      </c>
      <c r="H69" s="29">
        <f t="shared" si="18"/>
        <v>9.7561050225269522E-2</v>
      </c>
      <c r="I69" s="29">
        <f t="shared" si="18"/>
        <v>7.8610331941294548E-2</v>
      </c>
      <c r="J69" s="29">
        <f t="shared" si="18"/>
        <v>6.22649994642741E-2</v>
      </c>
      <c r="K69" s="29">
        <f t="shared" si="18"/>
        <v>5.1831945124581801E-2</v>
      </c>
      <c r="L69" s="29">
        <f t="shared" si="18"/>
        <v>4.1690923896032482E-2</v>
      </c>
    </row>
    <row r="70" spans="2:12">
      <c r="B70" s="46" t="str">
        <f t="shared" si="12"/>
        <v>Depósitos a Plazo</v>
      </c>
      <c r="C70" s="161">
        <f t="shared" si="10"/>
        <v>0</v>
      </c>
      <c r="D70" s="161">
        <f t="shared" si="10"/>
        <v>0</v>
      </c>
      <c r="E70" s="29">
        <f t="shared" ref="E70:L70" si="19">E40/E$49</f>
        <v>1.7712039940409152E-2</v>
      </c>
      <c r="F70" s="29">
        <f t="shared" si="19"/>
        <v>2.591647002071332E-2</v>
      </c>
      <c r="G70" s="29">
        <f t="shared" si="19"/>
        <v>2.9642479769341382E-2</v>
      </c>
      <c r="H70" s="29">
        <f t="shared" si="19"/>
        <v>2.1736606157676631E-2</v>
      </c>
      <c r="I70" s="29">
        <f t="shared" si="19"/>
        <v>1.9198680872946596E-2</v>
      </c>
      <c r="J70" s="29">
        <f t="shared" si="19"/>
        <v>1.7272107457308918E-2</v>
      </c>
      <c r="K70" s="29">
        <f t="shared" si="19"/>
        <v>2.4595598433410373E-2</v>
      </c>
      <c r="L70" s="29">
        <f t="shared" si="19"/>
        <v>2.5014723709071145E-2</v>
      </c>
    </row>
    <row r="71" spans="2:12">
      <c r="B71" s="46" t="str">
        <f t="shared" si="12"/>
        <v>Fondos de Inversión</v>
      </c>
      <c r="C71" s="161">
        <f t="shared" si="10"/>
        <v>0</v>
      </c>
      <c r="D71" s="161">
        <f t="shared" si="10"/>
        <v>0</v>
      </c>
      <c r="E71" s="29">
        <f t="shared" ref="E71:L71" si="20">E41/E$49</f>
        <v>1.1531670910110009E-2</v>
      </c>
      <c r="F71" s="29">
        <f t="shared" si="20"/>
        <v>1.165301741018193E-2</v>
      </c>
      <c r="G71" s="29">
        <f t="shared" si="20"/>
        <v>1.5335571603181223E-2</v>
      </c>
      <c r="H71" s="29">
        <f t="shared" si="20"/>
        <v>1.6682622046325299E-2</v>
      </c>
      <c r="I71" s="29">
        <f t="shared" si="20"/>
        <v>1.5345951482376581E-2</v>
      </c>
      <c r="J71" s="29">
        <f t="shared" si="20"/>
        <v>1.6785226275024396E-2</v>
      </c>
      <c r="K71" s="29">
        <f t="shared" si="20"/>
        <v>1.9866102756010817E-2</v>
      </c>
      <c r="L71" s="29">
        <f t="shared" si="20"/>
        <v>2.3817814602437207E-2</v>
      </c>
    </row>
    <row r="72" spans="2:12">
      <c r="B72" s="46" t="str">
        <f t="shared" si="12"/>
        <v>Acciones de S.A.</v>
      </c>
      <c r="C72" s="161">
        <f t="shared" si="10"/>
        <v>0</v>
      </c>
      <c r="D72" s="161">
        <f t="shared" si="10"/>
        <v>0</v>
      </c>
      <c r="E72" s="29">
        <f t="shared" ref="E72:L72" si="21">E42/E$49</f>
        <v>3.3947205973056019E-2</v>
      </c>
      <c r="F72" s="29">
        <f t="shared" si="21"/>
        <v>3.5181797993567812E-2</v>
      </c>
      <c r="G72" s="29">
        <f t="shared" si="21"/>
        <v>3.882433364744662E-2</v>
      </c>
      <c r="H72" s="29">
        <f t="shared" si="21"/>
        <v>3.7343376024097527E-2</v>
      </c>
      <c r="I72" s="29">
        <f t="shared" si="21"/>
        <v>2.0479914960244785E-2</v>
      </c>
      <c r="J72" s="29">
        <f t="shared" si="21"/>
        <v>2.3784857566064483E-2</v>
      </c>
      <c r="K72" s="29">
        <f t="shared" si="21"/>
        <v>2.4692497882735514E-2</v>
      </c>
      <c r="L72" s="29">
        <f t="shared" si="21"/>
        <v>2.1943559523203392E-2</v>
      </c>
    </row>
    <row r="73" spans="2:12">
      <c r="B73" s="46" t="str">
        <f t="shared" si="12"/>
        <v>Fondos Mutuos</v>
      </c>
      <c r="C73" s="161">
        <f t="shared" si="10"/>
        <v>0</v>
      </c>
      <c r="D73" s="161">
        <f t="shared" si="10"/>
        <v>0</v>
      </c>
      <c r="E73" s="29">
        <f t="shared" ref="E73:L73" si="22">E43/E$49</f>
        <v>7.3487703123832158E-3</v>
      </c>
      <c r="F73" s="29">
        <f t="shared" si="22"/>
        <v>6.2754688409661389E-3</v>
      </c>
      <c r="G73" s="29">
        <f t="shared" si="22"/>
        <v>7.1684011571687438E-3</v>
      </c>
      <c r="H73" s="29">
        <f t="shared" si="22"/>
        <v>9.33081324773582E-3</v>
      </c>
      <c r="I73" s="29">
        <f t="shared" si="22"/>
        <v>7.8344559675612973E-3</v>
      </c>
      <c r="J73" s="29">
        <f t="shared" si="22"/>
        <v>1.5670905746495427E-2</v>
      </c>
      <c r="K73" s="29">
        <f t="shared" si="22"/>
        <v>1.7549731059209407E-2</v>
      </c>
      <c r="L73" s="29">
        <f t="shared" si="22"/>
        <v>1.8363798750163068E-2</v>
      </c>
    </row>
    <row r="74" spans="2:12">
      <c r="B74" s="46" t="str">
        <f t="shared" si="12"/>
        <v>Avance Tenedores de Pólizas</v>
      </c>
      <c r="C74" s="161">
        <f t="shared" si="10"/>
        <v>0</v>
      </c>
      <c r="D74" s="161">
        <f t="shared" si="10"/>
        <v>0</v>
      </c>
      <c r="E74" s="29">
        <f t="shared" ref="E74:L74" si="23">E44/E$49</f>
        <v>9.0620783372142629E-3</v>
      </c>
      <c r="F74" s="29">
        <f t="shared" si="23"/>
        <v>8.1875430352739715E-3</v>
      </c>
      <c r="G74" s="29">
        <f t="shared" si="23"/>
        <v>8.9980744464442704E-3</v>
      </c>
      <c r="H74" s="29">
        <f t="shared" si="23"/>
        <v>8.9712419771600972E-3</v>
      </c>
      <c r="I74" s="29">
        <f t="shared" si="23"/>
        <v>8.6844703885945573E-3</v>
      </c>
      <c r="J74" s="29">
        <f t="shared" si="23"/>
        <v>8.8068309701905319E-3</v>
      </c>
      <c r="K74" s="29">
        <f t="shared" si="23"/>
        <v>8.9633541837020967E-3</v>
      </c>
      <c r="L74" s="29">
        <f t="shared" si="23"/>
        <v>9.0054690899876236E-3</v>
      </c>
    </row>
    <row r="75" spans="2:12">
      <c r="B75" s="46" t="str">
        <f t="shared" si="12"/>
        <v>Préstamos</v>
      </c>
      <c r="C75" s="161">
        <f t="shared" si="10"/>
        <v>0</v>
      </c>
      <c r="D75" s="161">
        <f t="shared" si="10"/>
        <v>0</v>
      </c>
      <c r="E75" s="29">
        <f t="shared" ref="E75:L75" si="24">E45/E$49</f>
        <v>0</v>
      </c>
      <c r="F75" s="29">
        <f t="shared" si="24"/>
        <v>0</v>
      </c>
      <c r="G75" s="29">
        <f t="shared" si="24"/>
        <v>0</v>
      </c>
      <c r="H75" s="29">
        <f t="shared" si="24"/>
        <v>0</v>
      </c>
      <c r="I75" s="29">
        <f t="shared" si="24"/>
        <v>0</v>
      </c>
      <c r="J75" s="29">
        <f t="shared" si="24"/>
        <v>1.0615699269593125E-2</v>
      </c>
      <c r="K75" s="29">
        <f t="shared" si="24"/>
        <v>6.9346898950535182E-3</v>
      </c>
      <c r="L75" s="29">
        <f t="shared" si="24"/>
        <v>6.7254100360918121E-3</v>
      </c>
    </row>
    <row r="76" spans="2:12">
      <c r="B76" s="46" t="str">
        <f t="shared" si="12"/>
        <v>Cuentas Corrientes</v>
      </c>
      <c r="C76" s="161">
        <f t="shared" si="10"/>
        <v>0</v>
      </c>
      <c r="D76" s="161">
        <f t="shared" si="10"/>
        <v>0</v>
      </c>
      <c r="E76" s="29">
        <f t="shared" ref="E76:L76" si="25">E46/E$49</f>
        <v>2.1142310593940724E-3</v>
      </c>
      <c r="F76" s="29">
        <f t="shared" si="25"/>
        <v>1.6796988828716257E-3</v>
      </c>
      <c r="G76" s="29">
        <f t="shared" si="25"/>
        <v>1.837754532959846E-3</v>
      </c>
      <c r="H76" s="29">
        <f t="shared" si="25"/>
        <v>2.5655649048333877E-3</v>
      </c>
      <c r="I76" s="29">
        <f t="shared" si="25"/>
        <v>2.2598257968774052E-3</v>
      </c>
      <c r="J76" s="29">
        <f t="shared" si="25"/>
        <v>1.7434938875924913E-3</v>
      </c>
      <c r="K76" s="29">
        <f t="shared" si="25"/>
        <v>2.4124293655642653E-3</v>
      </c>
      <c r="L76" s="29">
        <f t="shared" si="25"/>
        <v>2.3700081168081723E-3</v>
      </c>
    </row>
    <row r="77" spans="2:12">
      <c r="B77" s="46" t="str">
        <f t="shared" si="12"/>
        <v>Créditos Sindicados</v>
      </c>
      <c r="C77" s="161">
        <f t="shared" si="10"/>
        <v>0</v>
      </c>
      <c r="D77" s="161">
        <f t="shared" si="10"/>
        <v>0</v>
      </c>
      <c r="E77" s="29">
        <f t="shared" ref="E77:L77" si="26">E47/E$49</f>
        <v>0</v>
      </c>
      <c r="F77" s="29">
        <f t="shared" si="26"/>
        <v>0</v>
      </c>
      <c r="G77" s="29">
        <f t="shared" si="26"/>
        <v>2.1585118042999826E-3</v>
      </c>
      <c r="H77" s="29">
        <f t="shared" si="26"/>
        <v>5.9130746035507894E-4</v>
      </c>
      <c r="I77" s="29">
        <f t="shared" si="26"/>
        <v>6.1297775217656594E-4</v>
      </c>
      <c r="J77" s="29">
        <f t="shared" si="26"/>
        <v>3.189484035845783E-4</v>
      </c>
      <c r="K77" s="29">
        <f t="shared" si="26"/>
        <v>1.1093014089745327E-3</v>
      </c>
      <c r="L77" s="29">
        <f t="shared" si="26"/>
        <v>1.5795386632233154E-3</v>
      </c>
    </row>
    <row r="78" spans="2:12">
      <c r="B78" s="46" t="str">
        <f t="shared" si="12"/>
        <v xml:space="preserve">Otros </v>
      </c>
      <c r="C78" s="161">
        <f t="shared" si="10"/>
        <v>0</v>
      </c>
      <c r="D78" s="161">
        <f t="shared" si="10"/>
        <v>0</v>
      </c>
      <c r="E78" s="29">
        <f t="shared" ref="E78:L78" si="27">E48/E$49</f>
        <v>3.4932749264880089E-3</v>
      </c>
      <c r="F78" s="29">
        <f t="shared" si="27"/>
        <v>3.3911457309168244E-3</v>
      </c>
      <c r="G78" s="29">
        <f t="shared" si="27"/>
        <v>5.7095189249969005E-3</v>
      </c>
      <c r="H78" s="29">
        <f t="shared" si="27"/>
        <v>9.8261992476163015E-3</v>
      </c>
      <c r="I78" s="29">
        <f t="shared" si="27"/>
        <v>1.3863190326841917E-2</v>
      </c>
      <c r="J78" s="29">
        <f t="shared" si="27"/>
        <v>8.8849662093036328E-3</v>
      </c>
      <c r="K78" s="29">
        <f t="shared" si="27"/>
        <v>1.1952998991370714E-2</v>
      </c>
      <c r="L78" s="29">
        <f t="shared" si="27"/>
        <v>1.0983368160512198E-2</v>
      </c>
    </row>
    <row r="79" spans="2:12">
      <c r="B79" s="47" t="s">
        <v>29</v>
      </c>
      <c r="C79" s="55">
        <f t="shared" ref="C79:L79" si="28">SUM(C63:C78)</f>
        <v>0</v>
      </c>
      <c r="D79" s="55">
        <f t="shared" si="28"/>
        <v>0</v>
      </c>
      <c r="E79" s="55">
        <f t="shared" si="28"/>
        <v>1.0000000000000002</v>
      </c>
      <c r="F79" s="55">
        <f t="shared" si="28"/>
        <v>0.99999999999999989</v>
      </c>
      <c r="G79" s="55">
        <f t="shared" si="28"/>
        <v>1.0000000000000004</v>
      </c>
      <c r="H79" s="55">
        <f t="shared" si="28"/>
        <v>1.0000000000000002</v>
      </c>
      <c r="I79" s="55">
        <f t="shared" si="28"/>
        <v>1.0000000000000002</v>
      </c>
      <c r="J79" s="55">
        <f t="shared" si="28"/>
        <v>1</v>
      </c>
      <c r="K79" s="55">
        <f t="shared" si="28"/>
        <v>1</v>
      </c>
      <c r="L79" s="55">
        <f t="shared" si="28"/>
        <v>0.99999999999999989</v>
      </c>
    </row>
  </sheetData>
  <mergeCells count="5">
    <mergeCell ref="B14:L14"/>
    <mergeCell ref="B31:L31"/>
    <mergeCell ref="B61:L61"/>
    <mergeCell ref="N14:X14"/>
    <mergeCell ref="N31:X31"/>
  </mergeCells>
  <hyperlinks>
    <hyperlink ref="C3" location="M!A1" display="Volver al Índice"/>
  </hyperlinks>
  <pageMargins left="0.70866141732283472" right="0.70866141732283472" top="0.74803149606299213" bottom="0.74803149606299213" header="0.31496062992125984" footer="0.31496062992125984"/>
  <pageSetup scale="63" fitToWidth="3" orientation="landscape" horizontalDpi="300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17">
    <pageSetUpPr fitToPage="1"/>
  </sheetPr>
  <dimension ref="B3:X30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7.140625" style="10" customWidth="1"/>
    <col min="3" max="12" width="15.7109375" style="10" customWidth="1"/>
    <col min="13" max="13" width="11.42578125" style="10"/>
    <col min="14" max="14" width="27.140625" style="10" hidden="1" customWidth="1"/>
    <col min="15" max="24" width="15.7109375" style="10" hidden="1" customWidth="1"/>
    <col min="25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632</v>
      </c>
    </row>
    <row r="12" spans="2:24">
      <c r="B12" s="14" t="s">
        <v>622</v>
      </c>
    </row>
    <row r="13" spans="2:24">
      <c r="B13" s="14" t="s">
        <v>55</v>
      </c>
    </row>
    <row r="14" spans="2:24">
      <c r="B14" s="12"/>
      <c r="N14" s="207" t="s">
        <v>13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O15</f>
        <v>2001</v>
      </c>
      <c r="D15" s="49">
        <f>C15+1</f>
        <v>2002</v>
      </c>
      <c r="E15" s="49">
        <f t="shared" ref="E15:K15" si="0">D15+1</f>
        <v>2003</v>
      </c>
      <c r="F15" s="49">
        <f t="shared" si="0"/>
        <v>2004</v>
      </c>
      <c r="G15" s="49">
        <f t="shared" si="0"/>
        <v>2005</v>
      </c>
      <c r="H15" s="49">
        <f t="shared" si="0"/>
        <v>2006</v>
      </c>
      <c r="I15" s="49">
        <f t="shared" si="0"/>
        <v>2007</v>
      </c>
      <c r="J15" s="49">
        <f t="shared" si="0"/>
        <v>2008</v>
      </c>
      <c r="K15" s="49">
        <f t="shared" si="0"/>
        <v>2009</v>
      </c>
      <c r="L15" s="49">
        <f>K15+1</f>
        <v>2010</v>
      </c>
      <c r="N15" s="52"/>
      <c r="O15" s="57">
        <f>M!D59-1</f>
        <v>2001</v>
      </c>
      <c r="P15" s="53">
        <f>O15+1</f>
        <v>2002</v>
      </c>
      <c r="Q15" s="53">
        <f t="shared" ref="Q15:W15" si="1">P15+1</f>
        <v>2003</v>
      </c>
      <c r="R15" s="53">
        <f t="shared" si="1"/>
        <v>2004</v>
      </c>
      <c r="S15" s="53">
        <f t="shared" si="1"/>
        <v>2005</v>
      </c>
      <c r="T15" s="53">
        <f t="shared" si="1"/>
        <v>2006</v>
      </c>
      <c r="U15" s="53">
        <f t="shared" si="1"/>
        <v>2007</v>
      </c>
      <c r="V15" s="53">
        <f t="shared" si="1"/>
        <v>2008</v>
      </c>
      <c r="W15" s="53">
        <f t="shared" si="1"/>
        <v>2009</v>
      </c>
      <c r="X15" s="53">
        <f>W15+1</f>
        <v>2010</v>
      </c>
    </row>
    <row r="16" spans="2:24" s="16" customFormat="1">
      <c r="B16" s="46" t="str">
        <f>N16</f>
        <v>Argentina</v>
      </c>
      <c r="C16" s="33">
        <f>O16</f>
        <v>6986</v>
      </c>
      <c r="D16" s="33">
        <f t="shared" ref="D16:L16" si="2">P16</f>
        <v>2369</v>
      </c>
      <c r="E16" s="33">
        <f t="shared" si="2"/>
        <v>3293</v>
      </c>
      <c r="F16" s="33">
        <f t="shared" si="2"/>
        <v>4098</v>
      </c>
      <c r="G16" s="33">
        <f t="shared" si="2"/>
        <v>4619</v>
      </c>
      <c r="H16" s="33">
        <f t="shared" si="2"/>
        <v>5643</v>
      </c>
      <c r="I16" s="33">
        <f t="shared" si="2"/>
        <v>6315</v>
      </c>
      <c r="J16" s="33">
        <f t="shared" si="2"/>
        <v>8396</v>
      </c>
      <c r="K16" s="33">
        <f t="shared" si="2"/>
        <v>7989</v>
      </c>
      <c r="L16" s="33">
        <f t="shared" si="2"/>
        <v>10112</v>
      </c>
      <c r="N16" s="46" t="s">
        <v>56</v>
      </c>
      <c r="O16" s="33">
        <v>6986</v>
      </c>
      <c r="P16" s="33">
        <v>2369</v>
      </c>
      <c r="Q16" s="33">
        <v>3293</v>
      </c>
      <c r="R16" s="33">
        <v>4098</v>
      </c>
      <c r="S16" s="33">
        <v>4619</v>
      </c>
      <c r="T16" s="33">
        <v>5643</v>
      </c>
      <c r="U16" s="33">
        <v>6315</v>
      </c>
      <c r="V16" s="33">
        <v>8396</v>
      </c>
      <c r="W16" s="33">
        <v>7989</v>
      </c>
      <c r="X16" s="33">
        <v>10112</v>
      </c>
    </row>
    <row r="17" spans="2:24" s="16" customFormat="1">
      <c r="B17" s="46" t="str">
        <f t="shared" ref="B17:B29" si="3">N17</f>
        <v>Brasil</v>
      </c>
      <c r="C17" s="33">
        <f t="shared" ref="C17:C28" si="4">O17</f>
        <v>13464</v>
      </c>
      <c r="D17" s="33">
        <f t="shared" ref="D17:D29" si="5">P17</f>
        <v>12601</v>
      </c>
      <c r="E17" s="33">
        <f t="shared" ref="E17:E29" si="6">Q17</f>
        <v>14565</v>
      </c>
      <c r="F17" s="33">
        <f t="shared" ref="F17:F29" si="7">R17</f>
        <v>18042</v>
      </c>
      <c r="G17" s="33">
        <f t="shared" ref="G17:G29" si="8">S17</f>
        <v>23955</v>
      </c>
      <c r="H17" s="33">
        <f t="shared" ref="H17:H29" si="9">T17</f>
        <v>30365</v>
      </c>
      <c r="I17" s="33">
        <f t="shared" ref="I17:I29" si="10">U17</f>
        <v>38786</v>
      </c>
      <c r="J17" s="33">
        <f t="shared" ref="J17:J29" si="11">V17</f>
        <v>47493</v>
      </c>
      <c r="K17" s="33">
        <f t="shared" ref="K17:K29" si="12">W17</f>
        <v>48787</v>
      </c>
      <c r="L17" s="33">
        <f t="shared" ref="L17:L29" si="13">X17</f>
        <v>64093</v>
      </c>
      <c r="N17" s="46" t="s">
        <v>57</v>
      </c>
      <c r="O17" s="33">
        <v>13464</v>
      </c>
      <c r="P17" s="33">
        <v>12601</v>
      </c>
      <c r="Q17" s="33">
        <v>14565</v>
      </c>
      <c r="R17" s="33">
        <v>18042</v>
      </c>
      <c r="S17" s="33">
        <v>23955</v>
      </c>
      <c r="T17" s="33">
        <v>30365</v>
      </c>
      <c r="U17" s="33">
        <v>38786</v>
      </c>
      <c r="V17" s="33">
        <v>47493</v>
      </c>
      <c r="W17" s="33">
        <v>48787</v>
      </c>
      <c r="X17" s="33">
        <v>64093</v>
      </c>
    </row>
    <row r="18" spans="2:24" s="16" customFormat="1">
      <c r="B18" s="46" t="str">
        <f t="shared" si="3"/>
        <v>Chile</v>
      </c>
      <c r="C18" s="33">
        <f t="shared" si="4"/>
        <v>2718</v>
      </c>
      <c r="D18" s="33">
        <f t="shared" si="5"/>
        <v>2598</v>
      </c>
      <c r="E18" s="33">
        <f t="shared" si="6"/>
        <v>3396</v>
      </c>
      <c r="F18" s="33">
        <f t="shared" si="7"/>
        <v>4026</v>
      </c>
      <c r="G18" s="33">
        <f t="shared" si="8"/>
        <v>4519</v>
      </c>
      <c r="H18" s="33">
        <f t="shared" si="9"/>
        <v>4704</v>
      </c>
      <c r="I18" s="33">
        <f t="shared" si="10"/>
        <v>6169</v>
      </c>
      <c r="J18" s="33">
        <f t="shared" si="11"/>
        <v>5783</v>
      </c>
      <c r="K18" s="33">
        <f t="shared" si="12"/>
        <v>6239</v>
      </c>
      <c r="L18" s="33">
        <f t="shared" si="13"/>
        <v>8287</v>
      </c>
      <c r="N18" s="46" t="s">
        <v>58</v>
      </c>
      <c r="O18" s="33">
        <v>2718</v>
      </c>
      <c r="P18" s="33">
        <v>2598</v>
      </c>
      <c r="Q18" s="33">
        <v>3396</v>
      </c>
      <c r="R18" s="33">
        <v>4026</v>
      </c>
      <c r="S18" s="33">
        <v>4519</v>
      </c>
      <c r="T18" s="33">
        <v>4704</v>
      </c>
      <c r="U18" s="33">
        <v>6169</v>
      </c>
      <c r="V18" s="33">
        <v>5783</v>
      </c>
      <c r="W18" s="33">
        <v>6239</v>
      </c>
      <c r="X18" s="33">
        <v>8287</v>
      </c>
    </row>
    <row r="19" spans="2:24" s="16" customFormat="1">
      <c r="B19" s="46" t="str">
        <f t="shared" si="3"/>
        <v>Colombia</v>
      </c>
      <c r="C19" s="33">
        <f t="shared" si="4"/>
        <v>1960</v>
      </c>
      <c r="D19" s="33">
        <f t="shared" si="5"/>
        <v>2120</v>
      </c>
      <c r="E19" s="33">
        <f t="shared" si="6"/>
        <v>1998</v>
      </c>
      <c r="F19" s="33">
        <f t="shared" si="7"/>
        <v>2336</v>
      </c>
      <c r="G19" s="33">
        <f t="shared" si="8"/>
        <v>2750</v>
      </c>
      <c r="H19" s="33">
        <f t="shared" si="9"/>
        <v>3200</v>
      </c>
      <c r="I19" s="33">
        <f t="shared" si="10"/>
        <v>4103</v>
      </c>
      <c r="J19" s="33">
        <f t="shared" si="11"/>
        <v>4106</v>
      </c>
      <c r="K19" s="33">
        <f t="shared" si="12"/>
        <v>5307</v>
      </c>
      <c r="L19" s="33">
        <f t="shared" si="13"/>
        <v>6458</v>
      </c>
      <c r="N19" s="46" t="s">
        <v>59</v>
      </c>
      <c r="O19" s="33">
        <v>1960</v>
      </c>
      <c r="P19" s="33">
        <v>2120</v>
      </c>
      <c r="Q19" s="33">
        <v>1998</v>
      </c>
      <c r="R19" s="33">
        <v>2336</v>
      </c>
      <c r="S19" s="33">
        <v>2750</v>
      </c>
      <c r="T19" s="33">
        <v>3200</v>
      </c>
      <c r="U19" s="33">
        <v>4103</v>
      </c>
      <c r="V19" s="33">
        <v>4106</v>
      </c>
      <c r="W19" s="33">
        <v>5307</v>
      </c>
      <c r="X19" s="33">
        <v>6458</v>
      </c>
    </row>
    <row r="20" spans="2:24" s="16" customFormat="1">
      <c r="B20" s="46" t="str">
        <f t="shared" si="3"/>
        <v>Ecuador</v>
      </c>
      <c r="C20" s="33">
        <f t="shared" si="4"/>
        <v>313</v>
      </c>
      <c r="D20" s="33">
        <f t="shared" si="5"/>
        <v>313</v>
      </c>
      <c r="E20" s="33">
        <f t="shared" si="6"/>
        <v>458</v>
      </c>
      <c r="F20" s="33">
        <f t="shared" si="7"/>
        <v>491</v>
      </c>
      <c r="G20" s="33">
        <f t="shared" si="8"/>
        <v>543</v>
      </c>
      <c r="H20" s="33">
        <f t="shared" si="9"/>
        <v>616</v>
      </c>
      <c r="I20" s="33">
        <f t="shared" si="10"/>
        <v>678</v>
      </c>
      <c r="J20" s="33">
        <f t="shared" si="11"/>
        <v>884</v>
      </c>
      <c r="K20" s="33">
        <f t="shared" si="12"/>
        <v>943</v>
      </c>
      <c r="L20" s="33">
        <f t="shared" si="13"/>
        <v>1108</v>
      </c>
      <c r="N20" s="46" t="s">
        <v>60</v>
      </c>
      <c r="O20" s="33">
        <v>313</v>
      </c>
      <c r="P20" s="33">
        <v>313</v>
      </c>
      <c r="Q20" s="33">
        <v>458</v>
      </c>
      <c r="R20" s="33">
        <v>491</v>
      </c>
      <c r="S20" s="33">
        <v>543</v>
      </c>
      <c r="T20" s="33">
        <v>616</v>
      </c>
      <c r="U20" s="33">
        <v>678</v>
      </c>
      <c r="V20" s="33">
        <v>884</v>
      </c>
      <c r="W20" s="33">
        <v>943</v>
      </c>
      <c r="X20" s="33">
        <v>1108</v>
      </c>
    </row>
    <row r="21" spans="2:24" s="16" customFormat="1">
      <c r="B21" s="46" t="str">
        <f t="shared" si="3"/>
        <v>El Salvador</v>
      </c>
      <c r="C21" s="33">
        <f t="shared" si="4"/>
        <v>249</v>
      </c>
      <c r="D21" s="33">
        <f t="shared" si="5"/>
        <v>324</v>
      </c>
      <c r="E21" s="33">
        <f t="shared" si="6"/>
        <v>350</v>
      </c>
      <c r="F21" s="33">
        <f t="shared" si="7"/>
        <v>351</v>
      </c>
      <c r="G21" s="33">
        <f t="shared" si="8"/>
        <v>350</v>
      </c>
      <c r="H21" s="33">
        <f t="shared" si="9"/>
        <v>386</v>
      </c>
      <c r="I21" s="33" t="str">
        <f t="shared" si="10"/>
        <v>S/I</v>
      </c>
      <c r="J21" s="33">
        <f t="shared" si="11"/>
        <v>439</v>
      </c>
      <c r="K21" s="33">
        <f t="shared" si="12"/>
        <v>540</v>
      </c>
      <c r="L21" s="33">
        <f t="shared" si="13"/>
        <v>552</v>
      </c>
      <c r="N21" s="46" t="s">
        <v>61</v>
      </c>
      <c r="O21" s="33">
        <v>249</v>
      </c>
      <c r="P21" s="33">
        <v>324</v>
      </c>
      <c r="Q21" s="33">
        <v>350</v>
      </c>
      <c r="R21" s="33">
        <v>351</v>
      </c>
      <c r="S21" s="33">
        <v>350</v>
      </c>
      <c r="T21" s="33">
        <v>386</v>
      </c>
      <c r="U21" s="33" t="s">
        <v>69</v>
      </c>
      <c r="V21" s="33">
        <v>439</v>
      </c>
      <c r="W21" s="33">
        <v>540</v>
      </c>
      <c r="X21" s="33">
        <v>552</v>
      </c>
    </row>
    <row r="22" spans="2:24">
      <c r="B22" s="46" t="str">
        <f t="shared" si="3"/>
        <v>España</v>
      </c>
      <c r="C22" s="33">
        <f t="shared" si="4"/>
        <v>36390</v>
      </c>
      <c r="D22" s="33">
        <f t="shared" si="5"/>
        <v>44255</v>
      </c>
      <c r="E22" s="33">
        <f t="shared" si="6"/>
        <v>47014</v>
      </c>
      <c r="F22" s="33">
        <f t="shared" si="7"/>
        <v>55903</v>
      </c>
      <c r="G22" s="33">
        <f t="shared" si="8"/>
        <v>60275</v>
      </c>
      <c r="H22" s="33">
        <f t="shared" si="9"/>
        <v>65813</v>
      </c>
      <c r="I22" s="33">
        <f t="shared" si="10"/>
        <v>74696</v>
      </c>
      <c r="J22" s="33">
        <f t="shared" si="11"/>
        <v>87038</v>
      </c>
      <c r="K22" s="33">
        <f t="shared" si="12"/>
        <v>82775</v>
      </c>
      <c r="L22" s="33">
        <f t="shared" si="13"/>
        <v>76082</v>
      </c>
      <c r="N22" s="50" t="s">
        <v>62</v>
      </c>
      <c r="O22" s="17">
        <v>36390</v>
      </c>
      <c r="P22" s="17">
        <v>44255</v>
      </c>
      <c r="Q22" s="17">
        <v>47014</v>
      </c>
      <c r="R22" s="17">
        <v>55903</v>
      </c>
      <c r="S22" s="17">
        <v>60275</v>
      </c>
      <c r="T22" s="17">
        <v>65813</v>
      </c>
      <c r="U22" s="17">
        <v>74696</v>
      </c>
      <c r="V22" s="17">
        <v>87038</v>
      </c>
      <c r="W22" s="17">
        <v>82775</v>
      </c>
      <c r="X22" s="17">
        <v>76082</v>
      </c>
    </row>
    <row r="23" spans="2:24">
      <c r="B23" s="46" t="str">
        <f t="shared" si="3"/>
        <v>Estados Unidos</v>
      </c>
      <c r="C23" s="33">
        <f t="shared" si="4"/>
        <v>904021</v>
      </c>
      <c r="D23" s="33">
        <f t="shared" si="5"/>
        <v>1000310</v>
      </c>
      <c r="E23" s="33">
        <f t="shared" si="6"/>
        <v>1055498</v>
      </c>
      <c r="F23" s="33">
        <f t="shared" si="7"/>
        <v>1097836</v>
      </c>
      <c r="G23" s="33">
        <f t="shared" si="8"/>
        <v>1142912</v>
      </c>
      <c r="H23" s="33">
        <f t="shared" si="9"/>
        <v>1170101</v>
      </c>
      <c r="I23" s="33">
        <f t="shared" si="10"/>
        <v>1229668</v>
      </c>
      <c r="J23" s="33">
        <f t="shared" si="11"/>
        <v>1240643</v>
      </c>
      <c r="K23" s="33">
        <f t="shared" si="12"/>
        <v>1149758</v>
      </c>
      <c r="L23" s="33">
        <f t="shared" si="13"/>
        <v>1166142</v>
      </c>
      <c r="N23" s="50" t="s">
        <v>63</v>
      </c>
      <c r="O23" s="17">
        <v>904021</v>
      </c>
      <c r="P23" s="17">
        <v>1000310</v>
      </c>
      <c r="Q23" s="17">
        <v>1055498</v>
      </c>
      <c r="R23" s="17">
        <v>1097836</v>
      </c>
      <c r="S23" s="17">
        <v>1142912</v>
      </c>
      <c r="T23" s="17">
        <v>1170101</v>
      </c>
      <c r="U23" s="17">
        <v>1229668</v>
      </c>
      <c r="V23" s="17">
        <v>1240643</v>
      </c>
      <c r="W23" s="17">
        <v>1149758</v>
      </c>
      <c r="X23" s="17">
        <v>1166142</v>
      </c>
    </row>
    <row r="24" spans="2:24">
      <c r="B24" s="46" t="str">
        <f t="shared" si="3"/>
        <v>Guatemala</v>
      </c>
      <c r="C24" s="33">
        <f t="shared" si="4"/>
        <v>212</v>
      </c>
      <c r="D24" s="33">
        <f t="shared" si="5"/>
        <v>258</v>
      </c>
      <c r="E24" s="33">
        <f t="shared" si="6"/>
        <v>271</v>
      </c>
      <c r="F24" s="33">
        <f t="shared" si="7"/>
        <v>290</v>
      </c>
      <c r="G24" s="33">
        <f t="shared" si="8"/>
        <v>321</v>
      </c>
      <c r="H24" s="33" t="str">
        <f t="shared" si="9"/>
        <v>S/I</v>
      </c>
      <c r="I24" s="33" t="str">
        <f t="shared" si="10"/>
        <v>S/I</v>
      </c>
      <c r="J24" s="33" t="str">
        <f t="shared" si="11"/>
        <v>S/I</v>
      </c>
      <c r="K24" s="33" t="str">
        <f t="shared" si="12"/>
        <v>S/I</v>
      </c>
      <c r="L24" s="33" t="str">
        <f t="shared" si="13"/>
        <v>S/I</v>
      </c>
      <c r="N24" s="50" t="s">
        <v>64</v>
      </c>
      <c r="O24" s="17">
        <v>212</v>
      </c>
      <c r="P24" s="17">
        <v>258</v>
      </c>
      <c r="Q24" s="17">
        <v>271</v>
      </c>
      <c r="R24" s="17">
        <v>290</v>
      </c>
      <c r="S24" s="17">
        <v>321</v>
      </c>
      <c r="T24" s="17" t="s">
        <v>69</v>
      </c>
      <c r="U24" s="17" t="s">
        <v>69</v>
      </c>
      <c r="V24" s="17" t="s">
        <v>69</v>
      </c>
      <c r="W24" s="17" t="s">
        <v>69</v>
      </c>
      <c r="X24" s="17" t="s">
        <v>69</v>
      </c>
    </row>
    <row r="25" spans="2:24">
      <c r="B25" s="46" t="str">
        <f t="shared" si="3"/>
        <v>México</v>
      </c>
      <c r="C25" s="33">
        <f t="shared" si="4"/>
        <v>11259</v>
      </c>
      <c r="D25" s="33">
        <f t="shared" si="5"/>
        <v>12801</v>
      </c>
      <c r="E25" s="33">
        <f t="shared" si="6"/>
        <v>10920</v>
      </c>
      <c r="F25" s="33">
        <f t="shared" si="7"/>
        <v>12231</v>
      </c>
      <c r="G25" s="33">
        <f t="shared" si="8"/>
        <v>12780</v>
      </c>
      <c r="H25" s="33">
        <f t="shared" si="9"/>
        <v>15078</v>
      </c>
      <c r="I25" s="33">
        <f t="shared" si="10"/>
        <v>17416</v>
      </c>
      <c r="J25" s="33">
        <f t="shared" si="11"/>
        <v>19023</v>
      </c>
      <c r="K25" s="33">
        <f t="shared" si="12"/>
        <v>17357</v>
      </c>
      <c r="L25" s="33">
        <f t="shared" si="13"/>
        <v>19196</v>
      </c>
      <c r="N25" s="50" t="s">
        <v>65</v>
      </c>
      <c r="O25" s="17">
        <v>11259</v>
      </c>
      <c r="P25" s="17">
        <v>12801</v>
      </c>
      <c r="Q25" s="17">
        <v>10920</v>
      </c>
      <c r="R25" s="17">
        <v>12231</v>
      </c>
      <c r="S25" s="17">
        <v>12780</v>
      </c>
      <c r="T25" s="17">
        <v>15078</v>
      </c>
      <c r="U25" s="17">
        <v>17416</v>
      </c>
      <c r="V25" s="17">
        <v>19023</v>
      </c>
      <c r="W25" s="17">
        <v>17357</v>
      </c>
      <c r="X25" s="17">
        <v>19196</v>
      </c>
    </row>
    <row r="26" spans="2:24">
      <c r="B26" s="46" t="str">
        <f t="shared" si="3"/>
        <v>Panamá</v>
      </c>
      <c r="C26" s="33">
        <f t="shared" si="4"/>
        <v>366</v>
      </c>
      <c r="D26" s="33">
        <f t="shared" si="5"/>
        <v>374</v>
      </c>
      <c r="E26" s="33">
        <f t="shared" si="6"/>
        <v>388</v>
      </c>
      <c r="F26" s="33">
        <f t="shared" si="7"/>
        <v>422</v>
      </c>
      <c r="G26" s="33">
        <f t="shared" si="8"/>
        <v>430</v>
      </c>
      <c r="H26" s="33">
        <f t="shared" si="9"/>
        <v>496</v>
      </c>
      <c r="I26" s="33">
        <f t="shared" si="10"/>
        <v>607</v>
      </c>
      <c r="J26" s="33">
        <f t="shared" si="11"/>
        <v>774</v>
      </c>
      <c r="K26" s="33">
        <f t="shared" si="12"/>
        <v>847</v>
      </c>
      <c r="L26" s="33" t="str">
        <f t="shared" si="13"/>
        <v>S/I</v>
      </c>
      <c r="N26" s="50" t="s">
        <v>66</v>
      </c>
      <c r="O26" s="17">
        <v>366</v>
      </c>
      <c r="P26" s="17">
        <v>374</v>
      </c>
      <c r="Q26" s="17">
        <v>388</v>
      </c>
      <c r="R26" s="17">
        <v>422</v>
      </c>
      <c r="S26" s="17">
        <v>430</v>
      </c>
      <c r="T26" s="17">
        <v>496</v>
      </c>
      <c r="U26" s="17">
        <v>607</v>
      </c>
      <c r="V26" s="17">
        <v>774</v>
      </c>
      <c r="W26" s="17">
        <v>847</v>
      </c>
      <c r="X26" s="17" t="s">
        <v>69</v>
      </c>
    </row>
    <row r="27" spans="2:24">
      <c r="B27" s="46" t="str">
        <f t="shared" si="3"/>
        <v>Perú</v>
      </c>
      <c r="C27" s="33">
        <f t="shared" si="4"/>
        <v>571</v>
      </c>
      <c r="D27" s="33">
        <f t="shared" si="5"/>
        <v>676</v>
      </c>
      <c r="E27" s="33">
        <f t="shared" si="6"/>
        <v>873</v>
      </c>
      <c r="F27" s="33">
        <f t="shared" si="7"/>
        <v>883</v>
      </c>
      <c r="G27" s="33">
        <f t="shared" si="8"/>
        <v>974</v>
      </c>
      <c r="H27" s="33">
        <f t="shared" si="9"/>
        <v>1083</v>
      </c>
      <c r="I27" s="33">
        <f t="shared" si="10"/>
        <v>1187</v>
      </c>
      <c r="J27" s="33">
        <f t="shared" si="11"/>
        <v>1481</v>
      </c>
      <c r="K27" s="33">
        <f t="shared" si="12"/>
        <v>1724</v>
      </c>
      <c r="L27" s="33">
        <f t="shared" si="13"/>
        <v>2320</v>
      </c>
      <c r="N27" s="50" t="s">
        <v>67</v>
      </c>
      <c r="O27" s="17">
        <v>571</v>
      </c>
      <c r="P27" s="17">
        <v>676</v>
      </c>
      <c r="Q27" s="17">
        <v>873</v>
      </c>
      <c r="R27" s="17">
        <v>883</v>
      </c>
      <c r="S27" s="17">
        <v>974</v>
      </c>
      <c r="T27" s="17">
        <v>1083</v>
      </c>
      <c r="U27" s="17">
        <v>1187</v>
      </c>
      <c r="V27" s="17">
        <v>1481</v>
      </c>
      <c r="W27" s="17">
        <v>1724</v>
      </c>
      <c r="X27" s="17">
        <v>2320</v>
      </c>
    </row>
    <row r="28" spans="2:24">
      <c r="B28" s="46" t="str">
        <f t="shared" si="3"/>
        <v>República Dominicana</v>
      </c>
      <c r="C28" s="33">
        <f t="shared" si="4"/>
        <v>486</v>
      </c>
      <c r="D28" s="33">
        <f t="shared" si="5"/>
        <v>544</v>
      </c>
      <c r="E28" s="33">
        <f t="shared" si="6"/>
        <v>400</v>
      </c>
      <c r="F28" s="33">
        <f t="shared" si="7"/>
        <v>366</v>
      </c>
      <c r="G28" s="33">
        <f t="shared" si="8"/>
        <v>467</v>
      </c>
      <c r="H28" s="33">
        <f t="shared" si="9"/>
        <v>525</v>
      </c>
      <c r="I28" s="33">
        <f t="shared" si="10"/>
        <v>601</v>
      </c>
      <c r="J28" s="33">
        <f t="shared" si="11"/>
        <v>636</v>
      </c>
      <c r="K28" s="33">
        <f t="shared" si="12"/>
        <v>644</v>
      </c>
      <c r="L28" s="33">
        <f t="shared" si="13"/>
        <v>710</v>
      </c>
      <c r="N28" s="50" t="s">
        <v>570</v>
      </c>
      <c r="O28" s="17">
        <v>486</v>
      </c>
      <c r="P28" s="17">
        <v>544</v>
      </c>
      <c r="Q28" s="17">
        <v>400</v>
      </c>
      <c r="R28" s="17">
        <v>366</v>
      </c>
      <c r="S28" s="17">
        <v>467</v>
      </c>
      <c r="T28" s="17">
        <v>525</v>
      </c>
      <c r="U28" s="17">
        <v>601</v>
      </c>
      <c r="V28" s="17">
        <v>636</v>
      </c>
      <c r="W28" s="17">
        <v>644</v>
      </c>
      <c r="X28" s="17">
        <v>710</v>
      </c>
    </row>
    <row r="29" spans="2:24">
      <c r="B29" s="46" t="str">
        <f t="shared" si="3"/>
        <v>Venezuela</v>
      </c>
      <c r="C29" s="33">
        <f>O29</f>
        <v>2734</v>
      </c>
      <c r="D29" s="33">
        <f t="shared" si="5"/>
        <v>2025</v>
      </c>
      <c r="E29" s="33">
        <f t="shared" si="6"/>
        <v>2158</v>
      </c>
      <c r="F29" s="33">
        <f t="shared" si="7"/>
        <v>2629</v>
      </c>
      <c r="G29" s="33">
        <f t="shared" si="8"/>
        <v>3351</v>
      </c>
      <c r="H29" s="33">
        <f t="shared" si="9"/>
        <v>4890</v>
      </c>
      <c r="I29" s="33">
        <f t="shared" si="10"/>
        <v>5785</v>
      </c>
      <c r="J29" s="33">
        <f t="shared" si="11"/>
        <v>10060</v>
      </c>
      <c r="K29" s="33">
        <f t="shared" si="12"/>
        <v>14005</v>
      </c>
      <c r="L29" s="33">
        <f t="shared" si="13"/>
        <v>8179</v>
      </c>
      <c r="N29" s="50" t="s">
        <v>68</v>
      </c>
      <c r="O29" s="17">
        <v>2734</v>
      </c>
      <c r="P29" s="17">
        <v>2025</v>
      </c>
      <c r="Q29" s="17">
        <v>2158</v>
      </c>
      <c r="R29" s="17">
        <v>2629</v>
      </c>
      <c r="S29" s="17">
        <v>3351</v>
      </c>
      <c r="T29" s="17">
        <v>4890</v>
      </c>
      <c r="U29" s="17">
        <v>5785</v>
      </c>
      <c r="V29" s="17">
        <v>10060</v>
      </c>
      <c r="W29" s="17">
        <v>14005</v>
      </c>
      <c r="X29" s="17">
        <v>8179</v>
      </c>
    </row>
    <row r="30" spans="2:24">
      <c r="B30" s="51" t="s">
        <v>29</v>
      </c>
      <c r="C30" s="51">
        <f>SUM(C16:C29)</f>
        <v>981729</v>
      </c>
      <c r="D30" s="51">
        <f t="shared" ref="D30:L30" si="14">SUM(D16:D29)</f>
        <v>1081568</v>
      </c>
      <c r="E30" s="51">
        <f t="shared" si="14"/>
        <v>1141582</v>
      </c>
      <c r="F30" s="51">
        <f t="shared" si="14"/>
        <v>1199904</v>
      </c>
      <c r="G30" s="51">
        <f t="shared" si="14"/>
        <v>1258246</v>
      </c>
      <c r="H30" s="51">
        <f t="shared" si="14"/>
        <v>1302900</v>
      </c>
      <c r="I30" s="51">
        <f t="shared" si="14"/>
        <v>1386011</v>
      </c>
      <c r="J30" s="51">
        <f t="shared" si="14"/>
        <v>1426756</v>
      </c>
      <c r="K30" s="51">
        <f t="shared" si="14"/>
        <v>1336915</v>
      </c>
      <c r="L30" s="51">
        <f t="shared" si="14"/>
        <v>1363239</v>
      </c>
    </row>
  </sheetData>
  <mergeCells count="1">
    <mergeCell ref="N14:X14"/>
  </mergeCells>
  <hyperlinks>
    <hyperlink ref="C3" location="M!A1" display="Volver al Índice"/>
  </hyperlinks>
  <pageMargins left="0.70866141732283472" right="0.70866141732283472" top="0.74803149606299213" bottom="0.74803149606299213" header="0.31496062992125984" footer="0.31496062992125984"/>
  <pageSetup scale="91" fitToWidth="3" orientation="landscape" horizontalDpi="300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18">
    <pageSetUpPr fitToPage="1"/>
  </sheetPr>
  <dimension ref="B3:X51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7.140625" style="10" customWidth="1"/>
    <col min="3" max="12" width="15.7109375" style="10" customWidth="1"/>
    <col min="13" max="13" width="11.42578125" style="10"/>
    <col min="14" max="14" width="27.140625" style="10" hidden="1" customWidth="1"/>
    <col min="15" max="24" width="15.7109375" style="10" hidden="1" customWidth="1"/>
    <col min="25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70</v>
      </c>
    </row>
    <row r="12" spans="2:24">
      <c r="B12" s="14" t="s">
        <v>55</v>
      </c>
    </row>
    <row r="13" spans="2:24">
      <c r="B13" s="12"/>
    </row>
    <row r="14" spans="2:24" s="16" customFormat="1">
      <c r="B14" s="43"/>
      <c r="C14" s="49">
        <f>O14</f>
        <v>2001</v>
      </c>
      <c r="D14" s="49">
        <f>C14+1</f>
        <v>2002</v>
      </c>
      <c r="E14" s="49">
        <f t="shared" ref="E14:K14" si="0">D14+1</f>
        <v>2003</v>
      </c>
      <c r="F14" s="49">
        <f t="shared" si="0"/>
        <v>2004</v>
      </c>
      <c r="G14" s="49">
        <f t="shared" si="0"/>
        <v>2005</v>
      </c>
      <c r="H14" s="49">
        <f t="shared" si="0"/>
        <v>2006</v>
      </c>
      <c r="I14" s="49">
        <f t="shared" si="0"/>
        <v>2007</v>
      </c>
      <c r="J14" s="49">
        <f t="shared" si="0"/>
        <v>2008</v>
      </c>
      <c r="K14" s="49">
        <f t="shared" si="0"/>
        <v>2009</v>
      </c>
      <c r="L14" s="49">
        <f>K14+1</f>
        <v>2010</v>
      </c>
      <c r="N14" s="52"/>
      <c r="O14" s="57">
        <f>M!D59-1</f>
        <v>2001</v>
      </c>
      <c r="P14" s="53">
        <f>O14+1</f>
        <v>2002</v>
      </c>
      <c r="Q14" s="53">
        <f t="shared" ref="Q14:W14" si="1">P14+1</f>
        <v>2003</v>
      </c>
      <c r="R14" s="53">
        <f t="shared" si="1"/>
        <v>2004</v>
      </c>
      <c r="S14" s="53">
        <f t="shared" si="1"/>
        <v>2005</v>
      </c>
      <c r="T14" s="53">
        <f t="shared" si="1"/>
        <v>2006</v>
      </c>
      <c r="U14" s="53">
        <f t="shared" si="1"/>
        <v>2007</v>
      </c>
      <c r="V14" s="53">
        <f t="shared" si="1"/>
        <v>2008</v>
      </c>
      <c r="W14" s="53">
        <f t="shared" si="1"/>
        <v>2009</v>
      </c>
      <c r="X14" s="53">
        <f>W14+1</f>
        <v>2010</v>
      </c>
    </row>
    <row r="15" spans="2:24" s="16" customFormat="1">
      <c r="B15" s="46" t="str">
        <f>N15</f>
        <v>Argentina</v>
      </c>
      <c r="C15" s="192">
        <f>O15</f>
        <v>2.6000000000000002E-2</v>
      </c>
      <c r="D15" s="192">
        <f t="shared" ref="D15:L21" si="2">P15</f>
        <v>2.35E-2</v>
      </c>
      <c r="E15" s="192">
        <f t="shared" si="2"/>
        <v>2.5399999999999999E-2</v>
      </c>
      <c r="F15" s="192">
        <f t="shared" si="2"/>
        <v>2.6800000000000001E-2</v>
      </c>
      <c r="G15" s="192">
        <f t="shared" si="2"/>
        <v>2.52E-2</v>
      </c>
      <c r="H15" s="192">
        <f t="shared" si="2"/>
        <v>2.6000000000000002E-2</v>
      </c>
      <c r="I15" s="192">
        <f t="shared" si="2"/>
        <v>2.5000000000000001E-2</v>
      </c>
      <c r="J15" s="192">
        <f t="shared" si="2"/>
        <v>2.5000000000000001E-2</v>
      </c>
      <c r="K15" s="192">
        <f t="shared" si="2"/>
        <v>2.5899999999999999E-2</v>
      </c>
      <c r="L15" s="192">
        <f t="shared" si="2"/>
        <v>2.8000000000000001E-2</v>
      </c>
      <c r="N15" s="46" t="s">
        <v>56</v>
      </c>
      <c r="O15" s="29">
        <v>2.6000000000000002E-2</v>
      </c>
      <c r="P15" s="29">
        <v>2.35E-2</v>
      </c>
      <c r="Q15" s="29">
        <v>2.5399999999999999E-2</v>
      </c>
      <c r="R15" s="29">
        <v>2.6800000000000001E-2</v>
      </c>
      <c r="S15" s="29">
        <v>2.52E-2</v>
      </c>
      <c r="T15" s="29">
        <v>2.6000000000000002E-2</v>
      </c>
      <c r="U15" s="29">
        <v>2.5000000000000001E-2</v>
      </c>
      <c r="V15" s="29">
        <v>2.5000000000000001E-2</v>
      </c>
      <c r="W15" s="29">
        <v>2.5899999999999999E-2</v>
      </c>
      <c r="X15" s="29">
        <v>2.8000000000000001E-2</v>
      </c>
    </row>
    <row r="16" spans="2:24" s="16" customFormat="1">
      <c r="B16" s="46" t="str">
        <f t="shared" ref="B16:B21" si="3">N16</f>
        <v>Brasil</v>
      </c>
      <c r="C16" s="192">
        <f t="shared" ref="C16:C21" si="4">O16</f>
        <v>2.1400000000000002E-2</v>
      </c>
      <c r="D16" s="192">
        <f t="shared" si="2"/>
        <v>2.7900000000000001E-2</v>
      </c>
      <c r="E16" s="192">
        <f t="shared" si="2"/>
        <v>2.9600000000000001E-2</v>
      </c>
      <c r="F16" s="192">
        <f t="shared" si="2"/>
        <v>2.98E-2</v>
      </c>
      <c r="G16" s="192">
        <f t="shared" si="2"/>
        <v>3.0099999999999998E-2</v>
      </c>
      <c r="H16" s="192">
        <f t="shared" si="2"/>
        <v>2.7999999999999997E-2</v>
      </c>
      <c r="I16" s="192">
        <f t="shared" si="2"/>
        <v>0.03</v>
      </c>
      <c r="J16" s="192">
        <f t="shared" si="2"/>
        <v>0.03</v>
      </c>
      <c r="K16" s="192">
        <f t="shared" si="2"/>
        <v>3.1E-2</v>
      </c>
      <c r="L16" s="192">
        <f t="shared" si="2"/>
        <v>3.1E-2</v>
      </c>
      <c r="N16" s="46" t="s">
        <v>57</v>
      </c>
      <c r="O16" s="29">
        <v>2.1400000000000002E-2</v>
      </c>
      <c r="P16" s="29">
        <v>2.7900000000000001E-2</v>
      </c>
      <c r="Q16" s="29">
        <v>2.9600000000000001E-2</v>
      </c>
      <c r="R16" s="29">
        <v>2.98E-2</v>
      </c>
      <c r="S16" s="29">
        <v>3.0099999999999998E-2</v>
      </c>
      <c r="T16" s="29">
        <v>2.7999999999999997E-2</v>
      </c>
      <c r="U16" s="29">
        <v>0.03</v>
      </c>
      <c r="V16" s="29">
        <v>0.03</v>
      </c>
      <c r="W16" s="29">
        <v>3.1E-2</v>
      </c>
      <c r="X16" s="29">
        <v>3.1E-2</v>
      </c>
    </row>
    <row r="17" spans="2:24" s="16" customFormat="1">
      <c r="B17" s="46" t="str">
        <f t="shared" si="3"/>
        <v>Chile</v>
      </c>
      <c r="C17" s="192">
        <f t="shared" si="4"/>
        <v>4.2300000000000004E-2</v>
      </c>
      <c r="D17" s="192">
        <f t="shared" si="2"/>
        <v>4.0399999999999998E-2</v>
      </c>
      <c r="E17" s="192">
        <f t="shared" si="2"/>
        <v>4.0899999999999999E-2</v>
      </c>
      <c r="F17" s="192">
        <f t="shared" si="2"/>
        <v>3.9300000000000002E-2</v>
      </c>
      <c r="G17" s="192">
        <f t="shared" si="2"/>
        <v>3.6000000000000004E-2</v>
      </c>
      <c r="H17" s="192">
        <f t="shared" si="2"/>
        <v>3.3000000000000002E-2</v>
      </c>
      <c r="I17" s="192">
        <f t="shared" si="2"/>
        <v>3.5000000000000003E-2</v>
      </c>
      <c r="J17" s="192">
        <f t="shared" si="2"/>
        <v>4.0999999999999995E-2</v>
      </c>
      <c r="K17" s="192">
        <f t="shared" si="2"/>
        <v>3.8100000000000002E-2</v>
      </c>
      <c r="L17" s="192">
        <f t="shared" si="2"/>
        <v>0.04</v>
      </c>
      <c r="N17" s="46" t="s">
        <v>58</v>
      </c>
      <c r="O17" s="29">
        <v>4.2300000000000004E-2</v>
      </c>
      <c r="P17" s="29">
        <v>4.0399999999999998E-2</v>
      </c>
      <c r="Q17" s="29">
        <v>4.0899999999999999E-2</v>
      </c>
      <c r="R17" s="29">
        <v>3.9300000000000002E-2</v>
      </c>
      <c r="S17" s="29">
        <v>3.6000000000000004E-2</v>
      </c>
      <c r="T17" s="29">
        <v>3.3000000000000002E-2</v>
      </c>
      <c r="U17" s="29">
        <v>3.5000000000000003E-2</v>
      </c>
      <c r="V17" s="29">
        <v>4.0999999999999995E-2</v>
      </c>
      <c r="W17" s="29">
        <v>3.8100000000000002E-2</v>
      </c>
      <c r="X17" s="29">
        <v>0.04</v>
      </c>
    </row>
    <row r="18" spans="2:24" s="16" customFormat="1">
      <c r="B18" s="46" t="str">
        <f t="shared" si="3"/>
        <v>Colombia</v>
      </c>
      <c r="C18" s="192">
        <f t="shared" si="4"/>
        <v>2.3799999999999998E-2</v>
      </c>
      <c r="D18" s="192">
        <f t="shared" si="2"/>
        <v>2.6200000000000001E-2</v>
      </c>
      <c r="E18" s="192">
        <f t="shared" si="2"/>
        <v>2.5600000000000001E-2</v>
      </c>
      <c r="F18" s="192">
        <f t="shared" si="2"/>
        <v>2.5099999999999997E-2</v>
      </c>
      <c r="G18" s="192">
        <f t="shared" si="2"/>
        <v>2.23E-2</v>
      </c>
      <c r="H18" s="192">
        <f t="shared" si="2"/>
        <v>2.4E-2</v>
      </c>
      <c r="I18" s="192">
        <f t="shared" si="2"/>
        <v>2.4E-2</v>
      </c>
      <c r="J18" s="192">
        <f t="shared" si="2"/>
        <v>2.2000000000000002E-2</v>
      </c>
      <c r="K18" s="192">
        <f t="shared" si="2"/>
        <v>2.2700000000000001E-2</v>
      </c>
      <c r="L18" s="192">
        <f t="shared" si="2"/>
        <v>2.3E-2</v>
      </c>
      <c r="N18" s="46" t="s">
        <v>59</v>
      </c>
      <c r="O18" s="29">
        <v>2.3799999999999998E-2</v>
      </c>
      <c r="P18" s="29">
        <v>2.6200000000000001E-2</v>
      </c>
      <c r="Q18" s="29">
        <v>2.5600000000000001E-2</v>
      </c>
      <c r="R18" s="29">
        <v>2.5099999999999997E-2</v>
      </c>
      <c r="S18" s="29">
        <v>2.23E-2</v>
      </c>
      <c r="T18" s="29">
        <v>2.4E-2</v>
      </c>
      <c r="U18" s="29">
        <v>2.4E-2</v>
      </c>
      <c r="V18" s="29">
        <v>2.2000000000000002E-2</v>
      </c>
      <c r="W18" s="29">
        <v>2.2700000000000001E-2</v>
      </c>
      <c r="X18" s="29">
        <v>2.3E-2</v>
      </c>
    </row>
    <row r="19" spans="2:24" s="16" customFormat="1">
      <c r="B19" s="46" t="str">
        <f t="shared" si="3"/>
        <v>España</v>
      </c>
      <c r="C19" s="192">
        <f t="shared" si="4"/>
        <v>6.25E-2</v>
      </c>
      <c r="D19" s="192">
        <f t="shared" si="2"/>
        <v>6.7699999999999996E-2</v>
      </c>
      <c r="E19" s="192">
        <f t="shared" si="2"/>
        <v>5.5800000000000002E-2</v>
      </c>
      <c r="F19" s="192">
        <f t="shared" si="2"/>
        <v>5.6299999999999996E-2</v>
      </c>
      <c r="G19" s="192">
        <f t="shared" si="2"/>
        <v>5.3600000000000002E-2</v>
      </c>
      <c r="H19" s="192">
        <f t="shared" si="2"/>
        <v>5.4000000000000006E-2</v>
      </c>
      <c r="I19" s="192">
        <f t="shared" si="2"/>
        <v>5.2000000000000005E-2</v>
      </c>
      <c r="J19" s="192">
        <f t="shared" si="2"/>
        <v>5.4000000000000006E-2</v>
      </c>
      <c r="K19" s="192">
        <f t="shared" si="2"/>
        <v>5.6399999999999999E-2</v>
      </c>
      <c r="L19" s="192">
        <f t="shared" si="2"/>
        <v>5.3999999999999999E-2</v>
      </c>
      <c r="N19" s="46" t="s">
        <v>62</v>
      </c>
      <c r="O19" s="29">
        <v>6.25E-2</v>
      </c>
      <c r="P19" s="29">
        <v>6.7699999999999996E-2</v>
      </c>
      <c r="Q19" s="29">
        <v>5.5800000000000002E-2</v>
      </c>
      <c r="R19" s="29">
        <v>5.6299999999999996E-2</v>
      </c>
      <c r="S19" s="29">
        <v>5.3600000000000002E-2</v>
      </c>
      <c r="T19" s="29">
        <v>5.4000000000000006E-2</v>
      </c>
      <c r="U19" s="29">
        <v>5.2000000000000005E-2</v>
      </c>
      <c r="V19" s="29">
        <v>5.4000000000000006E-2</v>
      </c>
      <c r="W19" s="29">
        <v>5.6399999999999999E-2</v>
      </c>
      <c r="X19" s="29">
        <v>5.3999999999999999E-2</v>
      </c>
    </row>
    <row r="20" spans="2:24" s="16" customFormat="1">
      <c r="B20" s="46" t="str">
        <f t="shared" si="3"/>
        <v>México</v>
      </c>
      <c r="C20" s="192">
        <f t="shared" si="4"/>
        <v>1.8100000000000002E-2</v>
      </c>
      <c r="D20" s="192">
        <f t="shared" si="2"/>
        <v>2.0099999999999996E-2</v>
      </c>
      <c r="E20" s="192">
        <f t="shared" si="2"/>
        <v>1.8000000000000002E-2</v>
      </c>
      <c r="F20" s="192">
        <f t="shared" si="2"/>
        <v>1.8600000000000002E-2</v>
      </c>
      <c r="G20" s="192">
        <f t="shared" si="2"/>
        <v>1.66E-2</v>
      </c>
      <c r="H20" s="192">
        <f t="shared" si="2"/>
        <v>1.8000000000000002E-2</v>
      </c>
      <c r="I20" s="192">
        <f t="shared" si="2"/>
        <v>0.02</v>
      </c>
      <c r="J20" s="192">
        <f t="shared" si="2"/>
        <v>1.7000000000000001E-2</v>
      </c>
      <c r="K20" s="192">
        <f t="shared" si="2"/>
        <v>1.9900000000000001E-2</v>
      </c>
      <c r="L20" s="192">
        <f t="shared" si="2"/>
        <v>1.9E-2</v>
      </c>
      <c r="N20" s="46" t="s">
        <v>65</v>
      </c>
      <c r="O20" s="29">
        <v>1.8100000000000002E-2</v>
      </c>
      <c r="P20" s="29">
        <v>2.0099999999999996E-2</v>
      </c>
      <c r="Q20" s="29">
        <v>1.8000000000000002E-2</v>
      </c>
      <c r="R20" s="29">
        <v>1.8600000000000002E-2</v>
      </c>
      <c r="S20" s="29">
        <v>1.66E-2</v>
      </c>
      <c r="T20" s="29">
        <v>1.8000000000000002E-2</v>
      </c>
      <c r="U20" s="29">
        <v>0.02</v>
      </c>
      <c r="V20" s="29">
        <v>1.7000000000000001E-2</v>
      </c>
      <c r="W20" s="29">
        <v>1.9900000000000001E-2</v>
      </c>
      <c r="X20" s="29">
        <v>1.9E-2</v>
      </c>
    </row>
    <row r="21" spans="2:24">
      <c r="B21" s="46" t="str">
        <f t="shared" si="3"/>
        <v>Estados Unidos</v>
      </c>
      <c r="C21" s="192">
        <f t="shared" si="4"/>
        <v>8.9700000000000002E-2</v>
      </c>
      <c r="D21" s="192">
        <f t="shared" si="2"/>
        <v>9.5799999999999996E-2</v>
      </c>
      <c r="E21" s="192">
        <f t="shared" si="2"/>
        <v>9.6099999999999991E-2</v>
      </c>
      <c r="F21" s="192">
        <f t="shared" si="2"/>
        <v>9.3599999999999989E-2</v>
      </c>
      <c r="G21" s="192">
        <f t="shared" si="2"/>
        <v>9.1499999999999998E-2</v>
      </c>
      <c r="H21" s="192">
        <f t="shared" si="2"/>
        <v>8.8000000000000009E-2</v>
      </c>
      <c r="I21" s="192">
        <f t="shared" si="2"/>
        <v>8.900000000000001E-2</v>
      </c>
      <c r="J21" s="192">
        <f t="shared" si="2"/>
        <v>8.6999999999999994E-2</v>
      </c>
      <c r="K21" s="192">
        <f t="shared" si="2"/>
        <v>8.0699999999999994E-2</v>
      </c>
      <c r="L21" s="192">
        <f t="shared" si="2"/>
        <v>0.08</v>
      </c>
      <c r="N21" s="50" t="s">
        <v>63</v>
      </c>
      <c r="O21" s="58">
        <v>8.9700000000000002E-2</v>
      </c>
      <c r="P21" s="58">
        <v>9.5799999999999996E-2</v>
      </c>
      <c r="Q21" s="58">
        <v>9.6099999999999991E-2</v>
      </c>
      <c r="R21" s="58">
        <v>9.3599999999999989E-2</v>
      </c>
      <c r="S21" s="58">
        <v>9.1499999999999998E-2</v>
      </c>
      <c r="T21" s="58">
        <v>8.8000000000000009E-2</v>
      </c>
      <c r="U21" s="58">
        <v>8.900000000000001E-2</v>
      </c>
      <c r="V21" s="58">
        <v>8.6999999999999994E-2</v>
      </c>
      <c r="W21" s="58">
        <v>8.0699999999999994E-2</v>
      </c>
      <c r="X21" s="58">
        <v>0.08</v>
      </c>
    </row>
    <row r="22" spans="2:24" s="140" customFormat="1"/>
    <row r="23" spans="2:24" s="140" customFormat="1"/>
    <row r="24" spans="2:24" s="140" customFormat="1"/>
    <row r="25" spans="2:24" s="140" customFormat="1"/>
    <row r="26" spans="2:24" s="140" customFormat="1"/>
    <row r="27" spans="2:24" s="140" customFormat="1"/>
    <row r="28" spans="2:24" s="140" customFormat="1"/>
    <row r="29" spans="2:24" s="140" customFormat="1"/>
    <row r="30" spans="2:24" s="140" customFormat="1"/>
    <row r="31" spans="2:24" s="140" customFormat="1"/>
    <row r="32" spans="2:24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</sheetData>
  <hyperlinks>
    <hyperlink ref="C3" location="M!A1" display="Volver al Índice"/>
  </hyperlinks>
  <pageMargins left="0.70866141732283472" right="0.70866141732283472" top="0.74803149606299213" bottom="0.74803149606299213" header="0.31496062992125984" footer="0.31496062992125984"/>
  <pageSetup scale="81" fitToWidth="3" orientation="landscape" horizontalDpi="300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19">
    <pageSetUpPr fitToPage="1"/>
  </sheetPr>
  <dimension ref="B3:X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7.140625" style="10" customWidth="1"/>
    <col min="3" max="12" width="15.7109375" style="10" customWidth="1"/>
    <col min="13" max="13" width="11.42578125" style="10"/>
    <col min="14" max="14" width="27.140625" style="10" hidden="1" customWidth="1"/>
    <col min="15" max="24" width="15.7109375" style="10" hidden="1" customWidth="1"/>
    <col min="25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71</v>
      </c>
    </row>
    <row r="12" spans="2:24">
      <c r="B12" s="14" t="s">
        <v>19</v>
      </c>
    </row>
    <row r="13" spans="2:24">
      <c r="B13" s="14" t="s">
        <v>55</v>
      </c>
    </row>
    <row r="14" spans="2:24">
      <c r="B14" s="12"/>
      <c r="N14" s="207" t="s">
        <v>13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O15</f>
        <v>2001</v>
      </c>
      <c r="D15" s="49">
        <f>C15+1</f>
        <v>2002</v>
      </c>
      <c r="E15" s="49">
        <f t="shared" ref="E15:K15" si="0">D15+1</f>
        <v>2003</v>
      </c>
      <c r="F15" s="49">
        <f t="shared" si="0"/>
        <v>2004</v>
      </c>
      <c r="G15" s="49">
        <f t="shared" si="0"/>
        <v>2005</v>
      </c>
      <c r="H15" s="49">
        <f t="shared" si="0"/>
        <v>2006</v>
      </c>
      <c r="I15" s="49">
        <f t="shared" si="0"/>
        <v>2007</v>
      </c>
      <c r="J15" s="49">
        <f t="shared" si="0"/>
        <v>2008</v>
      </c>
      <c r="K15" s="49">
        <f t="shared" si="0"/>
        <v>2009</v>
      </c>
      <c r="L15" s="49">
        <f>K15+1</f>
        <v>2010</v>
      </c>
      <c r="N15" s="52"/>
      <c r="O15" s="57">
        <f>M!D59-1</f>
        <v>2001</v>
      </c>
      <c r="P15" s="53">
        <f>O15+1</f>
        <v>2002</v>
      </c>
      <c r="Q15" s="53">
        <f t="shared" ref="Q15:W15" si="1">P15+1</f>
        <v>2003</v>
      </c>
      <c r="R15" s="53">
        <f t="shared" si="1"/>
        <v>2004</v>
      </c>
      <c r="S15" s="53">
        <f t="shared" si="1"/>
        <v>2005</v>
      </c>
      <c r="T15" s="53">
        <f t="shared" si="1"/>
        <v>2006</v>
      </c>
      <c r="U15" s="53">
        <f t="shared" si="1"/>
        <v>2007</v>
      </c>
      <c r="V15" s="53">
        <f t="shared" si="1"/>
        <v>2008</v>
      </c>
      <c r="W15" s="53">
        <f t="shared" si="1"/>
        <v>2009</v>
      </c>
      <c r="X15" s="53">
        <f>W15+1</f>
        <v>2010</v>
      </c>
    </row>
    <row r="16" spans="2:24" s="16" customFormat="1">
      <c r="B16" s="46" t="str">
        <f>N16</f>
        <v>Argentina</v>
      </c>
      <c r="C16" s="59">
        <f>O16</f>
        <v>187</v>
      </c>
      <c r="D16" s="59">
        <f t="shared" ref="D16:L22" si="2">P16</f>
        <v>62.9</v>
      </c>
      <c r="E16" s="59">
        <f t="shared" si="2"/>
        <v>85.9</v>
      </c>
      <c r="F16" s="59">
        <f t="shared" si="2"/>
        <v>105.1</v>
      </c>
      <c r="G16" s="59">
        <f t="shared" si="2"/>
        <v>118</v>
      </c>
      <c r="H16" s="59">
        <f t="shared" si="2"/>
        <v>143.9</v>
      </c>
      <c r="I16" s="59">
        <f t="shared" si="2"/>
        <v>159.80000000000001</v>
      </c>
      <c r="J16" s="59">
        <f t="shared" si="2"/>
        <v>210.2</v>
      </c>
      <c r="K16" s="59">
        <f t="shared" si="2"/>
        <v>198.4</v>
      </c>
      <c r="L16" s="59">
        <f t="shared" si="2"/>
        <v>248.4</v>
      </c>
      <c r="N16" s="46" t="s">
        <v>56</v>
      </c>
      <c r="O16" s="59">
        <v>187</v>
      </c>
      <c r="P16" s="59">
        <v>62.9</v>
      </c>
      <c r="Q16" s="59">
        <v>85.9</v>
      </c>
      <c r="R16" s="59">
        <v>105.1</v>
      </c>
      <c r="S16" s="59">
        <v>118</v>
      </c>
      <c r="T16" s="59">
        <v>143.9</v>
      </c>
      <c r="U16" s="59">
        <v>159.80000000000001</v>
      </c>
      <c r="V16" s="59">
        <v>210.2</v>
      </c>
      <c r="W16" s="59">
        <v>198.4</v>
      </c>
      <c r="X16" s="59">
        <v>248.4</v>
      </c>
    </row>
    <row r="17" spans="2:24" s="16" customFormat="1">
      <c r="B17" s="46" t="str">
        <f t="shared" ref="B17:C22" si="3">N17</f>
        <v>Brasil</v>
      </c>
      <c r="C17" s="59">
        <f t="shared" si="3"/>
        <v>64</v>
      </c>
      <c r="D17" s="59">
        <f t="shared" si="2"/>
        <v>72.2</v>
      </c>
      <c r="E17" s="59">
        <f t="shared" si="2"/>
        <v>82.6</v>
      </c>
      <c r="F17" s="59">
        <f t="shared" si="2"/>
        <v>101.1</v>
      </c>
      <c r="G17" s="59">
        <f t="shared" si="2"/>
        <v>128.9</v>
      </c>
      <c r="H17" s="59">
        <f t="shared" si="2"/>
        <v>160.9</v>
      </c>
      <c r="I17" s="59">
        <f t="shared" si="2"/>
        <v>202.2</v>
      </c>
      <c r="J17" s="59">
        <f t="shared" si="2"/>
        <v>244.5</v>
      </c>
      <c r="K17" s="59">
        <f t="shared" si="2"/>
        <v>251.8</v>
      </c>
      <c r="L17" s="59">
        <f t="shared" si="2"/>
        <v>327.60000000000002</v>
      </c>
      <c r="N17" s="46" t="s">
        <v>57</v>
      </c>
      <c r="O17" s="59">
        <v>64</v>
      </c>
      <c r="P17" s="59">
        <v>72.2</v>
      </c>
      <c r="Q17" s="59">
        <v>82.6</v>
      </c>
      <c r="R17" s="59">
        <v>101.1</v>
      </c>
      <c r="S17" s="59">
        <v>128.9</v>
      </c>
      <c r="T17" s="59">
        <v>160.9</v>
      </c>
      <c r="U17" s="59">
        <v>202.2</v>
      </c>
      <c r="V17" s="59">
        <v>244.5</v>
      </c>
      <c r="W17" s="59">
        <v>251.8</v>
      </c>
      <c r="X17" s="59">
        <v>327.60000000000002</v>
      </c>
    </row>
    <row r="18" spans="2:24" s="16" customFormat="1">
      <c r="B18" s="46" t="str">
        <f t="shared" si="3"/>
        <v>Chile</v>
      </c>
      <c r="C18" s="59">
        <f t="shared" si="3"/>
        <v>176.4</v>
      </c>
      <c r="D18" s="59">
        <f t="shared" si="2"/>
        <v>165.6</v>
      </c>
      <c r="E18" s="59">
        <f t="shared" si="2"/>
        <v>216.3</v>
      </c>
      <c r="F18" s="59">
        <f t="shared" si="2"/>
        <v>253.1</v>
      </c>
      <c r="G18" s="59">
        <f t="shared" si="2"/>
        <v>281.5</v>
      </c>
      <c r="H18" s="59">
        <f t="shared" si="2"/>
        <v>285.7</v>
      </c>
      <c r="I18" s="59">
        <f t="shared" si="2"/>
        <v>370.9</v>
      </c>
      <c r="J18" s="59">
        <f t="shared" si="2"/>
        <v>344.2</v>
      </c>
      <c r="K18" s="59">
        <f t="shared" si="2"/>
        <v>367.6</v>
      </c>
      <c r="L18" s="59">
        <f t="shared" si="2"/>
        <v>483.1</v>
      </c>
      <c r="N18" s="46" t="s">
        <v>58</v>
      </c>
      <c r="O18" s="59">
        <v>176.4</v>
      </c>
      <c r="P18" s="59">
        <v>165.6</v>
      </c>
      <c r="Q18" s="59">
        <v>216.3</v>
      </c>
      <c r="R18" s="59">
        <v>253.1</v>
      </c>
      <c r="S18" s="59">
        <v>281.5</v>
      </c>
      <c r="T18" s="59">
        <v>285.7</v>
      </c>
      <c r="U18" s="59">
        <v>370.9</v>
      </c>
      <c r="V18" s="59">
        <v>344.2</v>
      </c>
      <c r="W18" s="59">
        <v>367.6</v>
      </c>
      <c r="X18" s="59">
        <v>483.1</v>
      </c>
    </row>
    <row r="19" spans="2:24" s="16" customFormat="1">
      <c r="B19" s="46" t="str">
        <f t="shared" si="3"/>
        <v>Colombia</v>
      </c>
      <c r="C19" s="59">
        <f t="shared" si="3"/>
        <v>45.5</v>
      </c>
      <c r="D19" s="59">
        <f t="shared" si="2"/>
        <v>48.3</v>
      </c>
      <c r="E19" s="59">
        <f t="shared" si="2"/>
        <v>45.1</v>
      </c>
      <c r="F19" s="59">
        <f t="shared" si="2"/>
        <v>51.9</v>
      </c>
      <c r="G19" s="59">
        <f t="shared" si="2"/>
        <v>60.3</v>
      </c>
      <c r="H19" s="59">
        <f t="shared" si="2"/>
        <v>69.099999999999994</v>
      </c>
      <c r="I19" s="59">
        <f t="shared" si="2"/>
        <v>88.9</v>
      </c>
      <c r="J19" s="59">
        <f t="shared" si="2"/>
        <v>87.8</v>
      </c>
      <c r="K19" s="59">
        <f t="shared" si="2"/>
        <v>116.2</v>
      </c>
      <c r="L19" s="59">
        <f t="shared" si="2"/>
        <v>139.5</v>
      </c>
      <c r="N19" s="46" t="s">
        <v>59</v>
      </c>
      <c r="O19" s="59">
        <v>45.5</v>
      </c>
      <c r="P19" s="59">
        <v>48.3</v>
      </c>
      <c r="Q19" s="59">
        <v>45.1</v>
      </c>
      <c r="R19" s="59">
        <v>51.9</v>
      </c>
      <c r="S19" s="59">
        <v>60.3</v>
      </c>
      <c r="T19" s="59">
        <v>69.099999999999994</v>
      </c>
      <c r="U19" s="59">
        <v>88.9</v>
      </c>
      <c r="V19" s="59">
        <v>87.8</v>
      </c>
      <c r="W19" s="59">
        <v>116.2</v>
      </c>
      <c r="X19" s="59">
        <v>139.5</v>
      </c>
    </row>
    <row r="20" spans="2:24" s="16" customFormat="1">
      <c r="B20" s="46" t="str">
        <f t="shared" si="3"/>
        <v>España</v>
      </c>
      <c r="C20" s="59">
        <f t="shared" si="3"/>
        <v>923.9</v>
      </c>
      <c r="D20" s="59">
        <f t="shared" si="2"/>
        <v>1091.5</v>
      </c>
      <c r="E20" s="59">
        <f t="shared" si="2"/>
        <v>1146.0999999999999</v>
      </c>
      <c r="F20" s="59">
        <f t="shared" si="2"/>
        <v>1355.2</v>
      </c>
      <c r="G20" s="59">
        <f t="shared" si="2"/>
        <v>1454.5</v>
      </c>
      <c r="H20" s="59">
        <f t="shared" si="2"/>
        <v>1514.6</v>
      </c>
      <c r="I20" s="59">
        <f t="shared" si="2"/>
        <v>1699.9</v>
      </c>
      <c r="J20" s="59">
        <f t="shared" si="2"/>
        <v>1909.1</v>
      </c>
      <c r="K20" s="59">
        <f t="shared" si="2"/>
        <v>1801.8</v>
      </c>
      <c r="L20" s="59">
        <f t="shared" si="2"/>
        <v>1650.2</v>
      </c>
      <c r="N20" s="46" t="s">
        <v>62</v>
      </c>
      <c r="O20" s="59">
        <v>923.9</v>
      </c>
      <c r="P20" s="59">
        <v>1091.5</v>
      </c>
      <c r="Q20" s="59">
        <v>1146.0999999999999</v>
      </c>
      <c r="R20" s="59">
        <v>1355.2</v>
      </c>
      <c r="S20" s="59">
        <v>1454.5</v>
      </c>
      <c r="T20" s="59">
        <v>1514.6</v>
      </c>
      <c r="U20" s="59">
        <v>1699.9</v>
      </c>
      <c r="V20" s="59">
        <v>1909.1</v>
      </c>
      <c r="W20" s="59">
        <v>1801.8</v>
      </c>
      <c r="X20" s="59">
        <v>1650.2</v>
      </c>
    </row>
    <row r="21" spans="2:24" s="16" customFormat="1">
      <c r="B21" s="46" t="str">
        <f t="shared" si="3"/>
        <v>México</v>
      </c>
      <c r="C21" s="59">
        <f t="shared" si="3"/>
        <v>112.6</v>
      </c>
      <c r="D21" s="59">
        <f t="shared" si="2"/>
        <v>126.7</v>
      </c>
      <c r="E21" s="59">
        <f t="shared" si="2"/>
        <v>106.5</v>
      </c>
      <c r="F21" s="59">
        <f t="shared" si="2"/>
        <v>117.8</v>
      </c>
      <c r="G21" s="59">
        <f t="shared" si="2"/>
        <v>121.3</v>
      </c>
      <c r="H21" s="59">
        <f t="shared" si="2"/>
        <v>139.1</v>
      </c>
      <c r="I21" s="59">
        <f t="shared" si="2"/>
        <v>163.5</v>
      </c>
      <c r="J21" s="59">
        <f t="shared" si="2"/>
        <v>176.5</v>
      </c>
      <c r="K21" s="59">
        <f t="shared" si="2"/>
        <v>158.30000000000001</v>
      </c>
      <c r="L21" s="59">
        <f t="shared" si="2"/>
        <v>173.3</v>
      </c>
      <c r="N21" s="46" t="s">
        <v>65</v>
      </c>
      <c r="O21" s="59">
        <v>112.6</v>
      </c>
      <c r="P21" s="59">
        <v>126.7</v>
      </c>
      <c r="Q21" s="59">
        <v>106.5</v>
      </c>
      <c r="R21" s="59">
        <v>117.8</v>
      </c>
      <c r="S21" s="59">
        <v>121.3</v>
      </c>
      <c r="T21" s="59">
        <v>139.1</v>
      </c>
      <c r="U21" s="59">
        <v>163.5</v>
      </c>
      <c r="V21" s="59">
        <v>176.5</v>
      </c>
      <c r="W21" s="59">
        <v>158.30000000000001</v>
      </c>
      <c r="X21" s="59">
        <v>173.3</v>
      </c>
    </row>
    <row r="22" spans="2:24">
      <c r="B22" s="46" t="str">
        <f t="shared" si="3"/>
        <v>Estados Unidos</v>
      </c>
      <c r="C22" s="59">
        <f t="shared" si="3"/>
        <v>3266</v>
      </c>
      <c r="D22" s="59">
        <f t="shared" si="2"/>
        <v>3461.6</v>
      </c>
      <c r="E22" s="59">
        <f t="shared" si="2"/>
        <v>3637.7</v>
      </c>
      <c r="F22" s="59">
        <f t="shared" si="2"/>
        <v>3755.1</v>
      </c>
      <c r="G22" s="59">
        <f t="shared" si="2"/>
        <v>3875.2</v>
      </c>
      <c r="H22" s="59">
        <f t="shared" si="2"/>
        <v>3923.7</v>
      </c>
      <c r="I22" s="59">
        <f t="shared" si="2"/>
        <v>4086.5</v>
      </c>
      <c r="J22" s="59">
        <f t="shared" si="2"/>
        <v>4078</v>
      </c>
      <c r="K22" s="59">
        <f t="shared" si="2"/>
        <v>3742.6</v>
      </c>
      <c r="L22" s="59">
        <f t="shared" si="2"/>
        <v>3758.9</v>
      </c>
      <c r="N22" s="50" t="s">
        <v>63</v>
      </c>
      <c r="O22" s="60">
        <v>3266</v>
      </c>
      <c r="P22" s="60">
        <v>3461.6</v>
      </c>
      <c r="Q22" s="60">
        <v>3637.7</v>
      </c>
      <c r="R22" s="60">
        <v>3755.1</v>
      </c>
      <c r="S22" s="60">
        <v>3875.2</v>
      </c>
      <c r="T22" s="60">
        <v>3923.7</v>
      </c>
      <c r="U22" s="60">
        <v>4086.5</v>
      </c>
      <c r="V22" s="60">
        <v>4078</v>
      </c>
      <c r="W22" s="60">
        <v>3742.6</v>
      </c>
      <c r="X22" s="60">
        <v>3758.9</v>
      </c>
    </row>
    <row r="24" spans="2:24" s="140" customFormat="1">
      <c r="O24" s="141"/>
      <c r="P24" s="141"/>
      <c r="Q24" s="141"/>
      <c r="R24" s="141"/>
      <c r="S24" s="141"/>
      <c r="T24" s="141"/>
      <c r="U24" s="141"/>
      <c r="V24" s="141"/>
      <c r="W24" s="141"/>
      <c r="X24" s="141"/>
    </row>
    <row r="25" spans="2:24" s="140" customFormat="1"/>
    <row r="26" spans="2:24" s="140" customFormat="1"/>
    <row r="27" spans="2:24" s="140" customFormat="1"/>
    <row r="28" spans="2:24" s="140" customFormat="1"/>
    <row r="29" spans="2:24" s="140" customFormat="1"/>
    <row r="30" spans="2:24" s="140" customFormat="1"/>
    <row r="31" spans="2:24" s="140" customFormat="1"/>
    <row r="32" spans="2:24" s="140" customFormat="1"/>
    <row r="33" s="140" customFormat="1"/>
    <row r="34" s="140" customFormat="1"/>
    <row r="35" s="140" customFormat="1"/>
    <row r="36" s="140" customFormat="1"/>
    <row r="37" s="140" customFormat="1"/>
    <row r="38" s="140" customFormat="1"/>
    <row r="39" s="140" customFormat="1"/>
    <row r="40" s="140" customFormat="1"/>
    <row r="41" s="140" customFormat="1"/>
    <row r="42" s="140" customFormat="1"/>
    <row r="43" s="140" customFormat="1"/>
    <row r="44" s="140" customFormat="1"/>
    <row r="45" s="140" customFormat="1"/>
    <row r="46" s="140" customFormat="1"/>
    <row r="47" s="140" customFormat="1"/>
    <row r="48" s="140" customFormat="1"/>
    <row r="49" s="140" customFormat="1"/>
    <row r="50" s="140" customFormat="1"/>
    <row r="51" s="140" customFormat="1"/>
    <row r="52" s="140" customFormat="1"/>
  </sheetData>
  <mergeCells count="1">
    <mergeCell ref="N14:X14"/>
  </mergeCells>
  <hyperlinks>
    <hyperlink ref="C3" location="M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20">
    <pageSetUpPr fitToPage="1"/>
  </sheetPr>
  <dimension ref="B3:X6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72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17">
        <f>SUM('2.1.1:2.1.10'!C17)</f>
        <v>5323395.317281533</v>
      </c>
      <c r="D17" s="17">
        <f>SUM('2.1.1:2.1.10'!D17)</f>
        <v>6738231.9739952702</v>
      </c>
      <c r="E17" s="17">
        <f>SUM('2.1.1:2.1.10'!E17)</f>
        <v>7800338.7990448708</v>
      </c>
      <c r="F17" s="17">
        <f>SUM('2.1.1:2.1.10'!F17)</f>
        <v>8773467.3134236112</v>
      </c>
      <c r="G17" s="17">
        <f>SUM('2.1.1:2.1.10'!G17)</f>
        <v>10348010.62150762</v>
      </c>
      <c r="H17" s="17">
        <f>SUM('2.1.1:2.1.10'!H17)</f>
        <v>11787381.119583171</v>
      </c>
      <c r="I17" s="17">
        <f>SUM('2.1.1:2.1.10'!I17)</f>
        <v>13530583.188867304</v>
      </c>
      <c r="J17" s="17">
        <f>SUM('2.1.1:2.1.10'!J17)</f>
        <v>12081867.53684308</v>
      </c>
      <c r="K17" s="17">
        <f>SUM('2.1.1:2.1.10'!K17)</f>
        <v>13665650.56593748</v>
      </c>
      <c r="L17" s="17">
        <f>SUM('2.1.1:2.1.10'!L17)</f>
        <v>16546838.772532379</v>
      </c>
      <c r="N17" s="46" t="s">
        <v>73</v>
      </c>
      <c r="O17" s="75"/>
      <c r="P17" s="75"/>
      <c r="Q17" s="75"/>
      <c r="R17" s="75"/>
      <c r="S17" s="75"/>
      <c r="T17" s="75"/>
      <c r="U17" s="75"/>
      <c r="V17" s="75"/>
      <c r="W17" s="75"/>
      <c r="X17" s="75"/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2:24" s="16" customFormat="1">
      <c r="B19" s="46" t="str">
        <f t="shared" ref="B19:B56" si="2">N19</f>
        <v>Ingreso por Primas Devengadas</v>
      </c>
      <c r="C19" s="33">
        <f>SUM('2.1.1:2.1.10'!C19)</f>
        <v>13974948.877576137</v>
      </c>
      <c r="D19" s="33">
        <f>SUM('2.1.1:2.1.10'!D19)</f>
        <v>15336098.286052005</v>
      </c>
      <c r="E19" s="33">
        <f>SUM('2.1.1:2.1.10'!E19)</f>
        <v>17721061.728181183</v>
      </c>
      <c r="F19" s="33">
        <f>SUM('2.1.1:2.1.10'!F19)</f>
        <v>20366883.711149089</v>
      </c>
      <c r="G19" s="33">
        <f>SUM('2.1.1:2.1.10'!G19)</f>
        <v>22491507.702174574</v>
      </c>
      <c r="H19" s="33">
        <f>SUM('2.1.1:2.1.10'!H19)</f>
        <v>25616519.116164669</v>
      </c>
      <c r="I19" s="33">
        <f>SUM('2.1.1:2.1.10'!I19)</f>
        <v>28932234.832469873</v>
      </c>
      <c r="J19" s="33">
        <f>SUM('2.1.1:2.1.10'!J19)</f>
        <v>29433064.077147003</v>
      </c>
      <c r="K19" s="33">
        <f>SUM('2.1.1:2.1.10'!K19)</f>
        <v>31615332.256688826</v>
      </c>
      <c r="L19" s="33">
        <f>SUM('2.1.1:2.1.10'!L19)</f>
        <v>36789394.201048449</v>
      </c>
      <c r="N19" s="46" t="s">
        <v>85</v>
      </c>
      <c r="O19" s="75"/>
      <c r="P19" s="75"/>
      <c r="Q19" s="75"/>
      <c r="R19" s="75"/>
      <c r="S19" s="75"/>
      <c r="T19" s="75"/>
      <c r="U19" s="75"/>
      <c r="V19" s="75"/>
      <c r="W19" s="75"/>
      <c r="X19" s="75"/>
    </row>
    <row r="20" spans="2:24" s="16" customFormat="1">
      <c r="B20" s="61" t="str">
        <f t="shared" si="2"/>
        <v>Prima Retenida Neta</v>
      </c>
      <c r="C20" s="33">
        <f>SUM('2.1.1:2.1.10'!C20)</f>
        <v>16595859.680890974</v>
      </c>
      <c r="D20" s="33">
        <f>SUM('2.1.1:2.1.10'!D20)</f>
        <v>17752083.156028368</v>
      </c>
      <c r="E20" s="33">
        <f>SUM('2.1.1:2.1.10'!E20)</f>
        <v>20367427.477543809</v>
      </c>
      <c r="F20" s="33">
        <f>SUM('2.1.1:2.1.10'!F20)</f>
        <v>23642207.622778755</v>
      </c>
      <c r="G20" s="33">
        <f>SUM('2.1.1:2.1.10'!G20)</f>
        <v>25521025.087830853</v>
      </c>
      <c r="H20" s="33">
        <f>SUM('2.1.1:2.1.10'!H20)</f>
        <v>29705941.498247419</v>
      </c>
      <c r="I20" s="33">
        <f>SUM('2.1.1:2.1.10'!I20)</f>
        <v>31766344.918114625</v>
      </c>
      <c r="J20" s="33">
        <f>SUM('2.1.1:2.1.10'!J20)</f>
        <v>32023962.654611036</v>
      </c>
      <c r="K20" s="33">
        <f>SUM('2.1.1:2.1.10'!K20)</f>
        <v>37207245.35143587</v>
      </c>
      <c r="L20" s="33">
        <f>SUM('2.1.1:2.1.10'!L20)</f>
        <v>42840706.637606569</v>
      </c>
      <c r="N20" s="46" t="s">
        <v>81</v>
      </c>
      <c r="O20" s="75"/>
      <c r="P20" s="75"/>
      <c r="Q20" s="75"/>
      <c r="R20" s="75"/>
      <c r="S20" s="75"/>
      <c r="T20" s="75"/>
      <c r="U20" s="75"/>
      <c r="V20" s="75"/>
      <c r="W20" s="75"/>
      <c r="X20" s="75"/>
    </row>
    <row r="21" spans="2:24" s="16" customFormat="1">
      <c r="B21" s="61" t="str">
        <f t="shared" si="2"/>
        <v>Prima Directa</v>
      </c>
      <c r="C21" s="33">
        <f>SUM('2.1.1:2.1.10'!C21)</f>
        <v>37248376.086650141</v>
      </c>
      <c r="D21" s="33">
        <f>SUM('2.1.1:2.1.10'!D21)</f>
        <v>38376178.723404251</v>
      </c>
      <c r="E21" s="33">
        <f>SUM('2.1.1:2.1.10'!E21)</f>
        <v>39693392.40806026</v>
      </c>
      <c r="F21" s="33">
        <f>SUM('2.1.1:2.1.10'!F21)</f>
        <v>42362932.904436797</v>
      </c>
      <c r="G21" s="33">
        <f>SUM('2.1.1:2.1.10'!G21)</f>
        <v>45224272.348195218</v>
      </c>
      <c r="H21" s="33">
        <f>SUM('2.1.1:2.1.10'!H21)</f>
        <v>51948893.320273586</v>
      </c>
      <c r="I21" s="33">
        <f>SUM('2.1.1:2.1.10'!I21)</f>
        <v>59293673.205587812</v>
      </c>
      <c r="J21" s="33">
        <f>SUM('2.1.1:2.1.10'!J21)</f>
        <v>57943535.225336753</v>
      </c>
      <c r="K21" s="33">
        <f>SUM('2.1.1:2.1.10'!K21)</f>
        <v>66794559.449652873</v>
      </c>
      <c r="L21" s="33">
        <f>SUM('2.1.1:2.1.10'!L21)</f>
        <v>78270197.626898304</v>
      </c>
      <c r="N21" s="46" t="s">
        <v>0</v>
      </c>
      <c r="O21" s="75"/>
      <c r="P21" s="75"/>
      <c r="Q21" s="75"/>
      <c r="R21" s="75"/>
      <c r="S21" s="75"/>
      <c r="T21" s="75"/>
      <c r="U21" s="75"/>
      <c r="V21" s="75"/>
      <c r="W21" s="75"/>
      <c r="X21" s="75"/>
    </row>
    <row r="22" spans="2:24" s="16" customFormat="1">
      <c r="B22" s="61" t="str">
        <f t="shared" si="2"/>
        <v>Prima Aceptada</v>
      </c>
      <c r="C22" s="33">
        <f>SUM('2.1.1:2.1.10'!C22)</f>
        <v>1214375.2553135075</v>
      </c>
      <c r="D22" s="33">
        <f>SUM('2.1.1:2.1.10'!D22)</f>
        <v>857945.6855791962</v>
      </c>
      <c r="E22" s="33">
        <f>SUM('2.1.1:2.1.10'!E22)</f>
        <v>714897.91852538392</v>
      </c>
      <c r="F22" s="33">
        <f>SUM('2.1.1:2.1.10'!F22)</f>
        <v>386088.86547340406</v>
      </c>
      <c r="G22" s="33">
        <f>SUM('2.1.1:2.1.10'!G22)</f>
        <v>409714.29475174483</v>
      </c>
      <c r="H22" s="33">
        <f>SUM('2.1.1:2.1.10'!H22)</f>
        <v>316670.93044470006</v>
      </c>
      <c r="I22" s="33">
        <f>SUM('2.1.1:2.1.10'!I22)</f>
        <v>385298.73110774049</v>
      </c>
      <c r="J22" s="33">
        <f>SUM('2.1.1:2.1.10'!J22)</f>
        <v>477702.73238446703</v>
      </c>
      <c r="K22" s="33">
        <f>SUM('2.1.1:2.1.10'!K22)</f>
        <v>385855.96733712248</v>
      </c>
      <c r="L22" s="33">
        <f>SUM('2.1.1:2.1.10'!L22)</f>
        <v>540510.4415845857</v>
      </c>
      <c r="N22" s="46" t="s">
        <v>82</v>
      </c>
      <c r="O22" s="75"/>
      <c r="P22" s="75"/>
      <c r="Q22" s="75"/>
      <c r="R22" s="75"/>
      <c r="S22" s="75"/>
      <c r="T22" s="75"/>
      <c r="U22" s="75"/>
      <c r="V22" s="75"/>
      <c r="W22" s="75"/>
      <c r="X22" s="75"/>
    </row>
    <row r="23" spans="2:24">
      <c r="B23" s="61" t="str">
        <f t="shared" si="2"/>
        <v>Prima Cedida</v>
      </c>
      <c r="C23" s="33">
        <f>SUM('2.1.1:2.1.10'!C23)</f>
        <v>-21866891.661072671</v>
      </c>
      <c r="D23" s="33">
        <f>SUM('2.1.1:2.1.10'!D23)</f>
        <v>-21482041.252955079</v>
      </c>
      <c r="E23" s="33">
        <f>SUM('2.1.1:2.1.10'!E23)</f>
        <v>-20040862.849041842</v>
      </c>
      <c r="F23" s="33">
        <f>SUM('2.1.1:2.1.10'!F23)</f>
        <v>-19106814.14713145</v>
      </c>
      <c r="G23" s="33">
        <f>SUM('2.1.1:2.1.10'!G23)</f>
        <v>-20112961.55511611</v>
      </c>
      <c r="H23" s="33">
        <f>SUM('2.1.1:2.1.10'!H23)</f>
        <v>-22559622.752470862</v>
      </c>
      <c r="I23" s="33">
        <f>SUM('2.1.1:2.1.10'!I23)</f>
        <v>-27912627.018580921</v>
      </c>
      <c r="J23" s="33">
        <f>SUM('2.1.1:2.1.10'!J23)</f>
        <v>-26397275.303110186</v>
      </c>
      <c r="K23" s="33">
        <f>SUM('2.1.1:2.1.10'!K23)</f>
        <v>-29973170.065554127</v>
      </c>
      <c r="L23" s="33">
        <f>SUM('2.1.1:2.1.10'!L23)</f>
        <v>-35970001.430876337</v>
      </c>
      <c r="N23" s="50" t="s">
        <v>83</v>
      </c>
      <c r="O23" s="76"/>
      <c r="P23" s="76"/>
      <c r="Q23" s="76"/>
      <c r="R23" s="76"/>
      <c r="S23" s="76"/>
      <c r="T23" s="76"/>
      <c r="U23" s="76"/>
      <c r="V23" s="76"/>
      <c r="W23" s="76"/>
      <c r="X23" s="76"/>
    </row>
    <row r="24" spans="2:24">
      <c r="B24" s="61" t="str">
        <f t="shared" si="2"/>
        <v>Aj. de Reserva en Curso</v>
      </c>
      <c r="C24" s="33">
        <f>SUM('2.1.1:2.1.10'!C24)</f>
        <v>-2620910.8033148348</v>
      </c>
      <c r="D24" s="33">
        <f>SUM('2.1.1:2.1.10'!D24)</f>
        <v>-2415984.8699763594</v>
      </c>
      <c r="E24" s="33">
        <f>SUM('2.1.1:2.1.10'!E24)</f>
        <v>-2646365.7493626215</v>
      </c>
      <c r="F24" s="33">
        <f>SUM('2.1.1:2.1.10'!F24)</f>
        <v>-3275323.9116296642</v>
      </c>
      <c r="G24" s="33">
        <f>SUM('2.1.1:2.1.10'!G24)</f>
        <v>-3029517.3856562749</v>
      </c>
      <c r="H24" s="33">
        <f>SUM('2.1.1:2.1.10'!H24)</f>
        <v>-4089422.3820827543</v>
      </c>
      <c r="I24" s="33">
        <f>SUM('2.1.1:2.1.10'!I24)</f>
        <v>-2834110.0856447495</v>
      </c>
      <c r="J24" s="33">
        <f>SUM('2.1.1:2.1.10'!J24)</f>
        <v>-2590898.5774640357</v>
      </c>
      <c r="K24" s="33">
        <f>SUM('2.1.1:2.1.10'!K24)</f>
        <v>-5591913.0947470488</v>
      </c>
      <c r="L24" s="33">
        <f>SUM('2.1.1:2.1.10'!L24)</f>
        <v>-6051312.4365581283</v>
      </c>
      <c r="N24" s="50" t="s">
        <v>84</v>
      </c>
      <c r="O24" s="76"/>
      <c r="P24" s="76"/>
      <c r="Q24" s="76"/>
      <c r="R24" s="76"/>
      <c r="S24" s="76"/>
      <c r="T24" s="76"/>
      <c r="U24" s="76"/>
      <c r="V24" s="76"/>
      <c r="W24" s="76"/>
      <c r="X24" s="76"/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50"/>
      <c r="O25" s="76"/>
      <c r="P25" s="76"/>
      <c r="Q25" s="76"/>
      <c r="R25" s="76"/>
      <c r="S25" s="76"/>
      <c r="T25" s="76"/>
      <c r="U25" s="76"/>
      <c r="V25" s="76"/>
      <c r="W25" s="76"/>
      <c r="X25" s="76"/>
    </row>
    <row r="26" spans="2:24">
      <c r="B26" s="46" t="str">
        <f t="shared" si="2"/>
        <v>Costo Exp. Directo</v>
      </c>
      <c r="C26" s="33">
        <f>SUM('2.1.1:2.1.10'!C26)</f>
        <v>-8651553.5602946021</v>
      </c>
      <c r="D26" s="33">
        <f>SUM('2.1.1:2.1.10'!D26)</f>
        <v>-8597866.3120567352</v>
      </c>
      <c r="E26" s="33">
        <f>SUM('2.1.1:2.1.10'!E26)</f>
        <v>-9920722.9291363154</v>
      </c>
      <c r="F26" s="33">
        <f>SUM('2.1.1:2.1.10'!F26)</f>
        <v>-11593416.397725478</v>
      </c>
      <c r="G26" s="33">
        <f>SUM('2.1.1:2.1.10'!G26)</f>
        <v>-12143497.080666957</v>
      </c>
      <c r="H26" s="33">
        <f>SUM('2.1.1:2.1.10'!H26)</f>
        <v>-13829137.996581499</v>
      </c>
      <c r="I26" s="33">
        <f>SUM('2.1.1:2.1.10'!I26)</f>
        <v>-15401651.643602569</v>
      </c>
      <c r="J26" s="33">
        <f>SUM('2.1.1:2.1.10'!J26)</f>
        <v>-17351196.540303923</v>
      </c>
      <c r="K26" s="33">
        <f>SUM('2.1.1:2.1.10'!K26)</f>
        <v>-17949681.69075134</v>
      </c>
      <c r="L26" s="33">
        <f>SUM('2.1.1:2.1.10'!L26)</f>
        <v>-20242555.428516064</v>
      </c>
      <c r="N26" s="50" t="s">
        <v>86</v>
      </c>
      <c r="O26" s="76"/>
      <c r="P26" s="76"/>
      <c r="Q26" s="76"/>
      <c r="R26" s="76"/>
      <c r="S26" s="76"/>
      <c r="T26" s="76"/>
      <c r="U26" s="76"/>
      <c r="V26" s="76"/>
      <c r="W26" s="76"/>
      <c r="X26" s="76"/>
    </row>
    <row r="27" spans="2:24">
      <c r="B27" s="61" t="str">
        <f t="shared" si="2"/>
        <v>Resultado de Intermediación</v>
      </c>
      <c r="C27" s="33">
        <f>SUM('2.1.1:2.1.10'!C27)</f>
        <v>299240.74839406327</v>
      </c>
      <c r="D27" s="33">
        <f>SUM('2.1.1:2.1.10'!D27)</f>
        <v>187155.55555555545</v>
      </c>
      <c r="E27" s="33">
        <f>SUM('2.1.1:2.1.10'!E27)</f>
        <v>-237621.18836637901</v>
      </c>
      <c r="F27" s="33">
        <f>SUM('2.1.1:2.1.10'!F27)</f>
        <v>-684333.18627568195</v>
      </c>
      <c r="G27" s="33">
        <f>SUM('2.1.1:2.1.10'!G27)</f>
        <v>-630673.66623073909</v>
      </c>
      <c r="H27" s="33">
        <f>SUM('2.1.1:2.1.10'!H27)</f>
        <v>-965236.61929626227</v>
      </c>
      <c r="I27" s="33">
        <f>SUM('2.1.1:2.1.10'!I27)</f>
        <v>-900363.21988460817</v>
      </c>
      <c r="J27" s="33">
        <f>SUM('2.1.1:2.1.10'!J27)</f>
        <v>-1592046.4138647607</v>
      </c>
      <c r="K27" s="33">
        <f>SUM('2.1.1:2.1.10'!K27)</f>
        <v>-1328950.4114320066</v>
      </c>
      <c r="L27" s="33">
        <f>SUM('2.1.1:2.1.10'!L27)</f>
        <v>-1535688.5228915545</v>
      </c>
      <c r="N27" s="50" t="s">
        <v>97</v>
      </c>
      <c r="O27" s="76"/>
      <c r="P27" s="76"/>
      <c r="Q27" s="76"/>
      <c r="R27" s="76"/>
      <c r="S27" s="76"/>
      <c r="T27" s="76"/>
      <c r="U27" s="76"/>
      <c r="V27" s="76"/>
      <c r="W27" s="76"/>
      <c r="X27" s="76"/>
    </row>
    <row r="28" spans="2:24">
      <c r="B28" s="61" t="str">
        <f t="shared" si="2"/>
        <v>Directo</v>
      </c>
      <c r="C28" s="33">
        <f>SUM('2.1.1:2.1.10'!C28)</f>
        <v>-3730963.8846353241</v>
      </c>
      <c r="D28" s="33">
        <f>SUM('2.1.1:2.1.10'!D28)</f>
        <v>-3986248.8770685568</v>
      </c>
      <c r="E28" s="33">
        <f>SUM('2.1.1:2.1.10'!E28)</f>
        <v>-4274664.9111713599</v>
      </c>
      <c r="F28" s="33">
        <f>SUM('2.1.1:2.1.10'!F28)</f>
        <v>-5018167.1461339481</v>
      </c>
      <c r="G28" s="33">
        <f>SUM('2.1.1:2.1.10'!G28)</f>
        <v>-5412803.0723621557</v>
      </c>
      <c r="H28" s="33">
        <f>SUM('2.1.1:2.1.10'!H28)</f>
        <v>-6377688.1421784796</v>
      </c>
      <c r="I28" s="33">
        <f>SUM('2.1.1:2.1.10'!I28)</f>
        <v>-6707966.5979413958</v>
      </c>
      <c r="J28" s="33">
        <f>SUM('2.1.1:2.1.10'!J28)</f>
        <v>-6937306.1393657457</v>
      </c>
      <c r="K28" s="33">
        <f>SUM('2.1.1:2.1.10'!K28)</f>
        <v>-8012871.0287081897</v>
      </c>
      <c r="L28" s="33">
        <f>SUM('2.1.1:2.1.10'!L28)</f>
        <v>-9205264.1447060034</v>
      </c>
      <c r="N28" s="50" t="s">
        <v>98</v>
      </c>
      <c r="O28" s="76"/>
      <c r="P28" s="76"/>
      <c r="Q28" s="76"/>
      <c r="R28" s="76"/>
      <c r="S28" s="76"/>
      <c r="T28" s="76"/>
      <c r="U28" s="76"/>
      <c r="V28" s="76"/>
      <c r="W28" s="76"/>
      <c r="X28" s="76"/>
    </row>
    <row r="29" spans="2:24">
      <c r="B29" s="61" t="str">
        <f t="shared" si="2"/>
        <v>Reaseguro Aceptado</v>
      </c>
      <c r="C29" s="33">
        <f>SUM('2.1.1:2.1.10'!C29)</f>
        <v>-133698.03847559629</v>
      </c>
      <c r="D29" s="33">
        <f>SUM('2.1.1:2.1.10'!D29)</f>
        <v>-78059.397163120564</v>
      </c>
      <c r="E29" s="33">
        <f>SUM('2.1.1:2.1.10'!E29)</f>
        <v>-63753.75713530885</v>
      </c>
      <c r="F29" s="33">
        <f>SUM('2.1.1:2.1.10'!F29)</f>
        <v>-50856.949252871076</v>
      </c>
      <c r="G29" s="33">
        <f>SUM('2.1.1:2.1.10'!G29)</f>
        <v>-80708.733130530658</v>
      </c>
      <c r="H29" s="33">
        <f>SUM('2.1.1:2.1.10'!H29)</f>
        <v>-75890.883295129184</v>
      </c>
      <c r="I29" s="33">
        <f>SUM('2.1.1:2.1.10'!I29)</f>
        <v>-70132.436346787188</v>
      </c>
      <c r="J29" s="33">
        <f>SUM('2.1.1:2.1.10'!J29)</f>
        <v>-63216.424866112051</v>
      </c>
      <c r="K29" s="33">
        <f>SUM('2.1.1:2.1.10'!K29)</f>
        <v>-15171.272701002767</v>
      </c>
      <c r="L29" s="33">
        <f>SUM('2.1.1:2.1.10'!L29)</f>
        <v>-27135.829636902796</v>
      </c>
      <c r="N29" s="50" t="s">
        <v>99</v>
      </c>
      <c r="O29" s="76"/>
      <c r="P29" s="76"/>
      <c r="Q29" s="76"/>
      <c r="R29" s="76"/>
      <c r="S29" s="76"/>
      <c r="T29" s="76"/>
      <c r="U29" s="76"/>
      <c r="V29" s="76"/>
      <c r="W29" s="76"/>
      <c r="X29" s="76"/>
    </row>
    <row r="30" spans="2:24">
      <c r="B30" s="61" t="str">
        <f t="shared" si="2"/>
        <v>Reaseguro Cedido</v>
      </c>
      <c r="C30" s="33">
        <f>SUM('2.1.1:2.1.10'!C30)</f>
        <v>4163902.6715049846</v>
      </c>
      <c r="D30" s="33">
        <f>SUM('2.1.1:2.1.10'!D30)</f>
        <v>4251463.8297872329</v>
      </c>
      <c r="E30" s="33">
        <f>SUM('2.1.1:2.1.10'!E30)</f>
        <v>4100797.4799402901</v>
      </c>
      <c r="F30" s="33">
        <f>SUM('2.1.1:2.1.10'!F30)</f>
        <v>4384690.9091111375</v>
      </c>
      <c r="G30" s="33">
        <f>SUM('2.1.1:2.1.10'!G30)</f>
        <v>4862838.1392619461</v>
      </c>
      <c r="H30" s="33">
        <f>SUM('2.1.1:2.1.10'!H30)</f>
        <v>5488342.4061773466</v>
      </c>
      <c r="I30" s="33">
        <f>SUM('2.1.1:2.1.10'!I30)</f>
        <v>5877735.8144035749</v>
      </c>
      <c r="J30" s="33">
        <f>SUM('2.1.1:2.1.10'!J30)</f>
        <v>5408476.1503670961</v>
      </c>
      <c r="K30" s="33">
        <f>SUM('2.1.1:2.1.10'!K30)</f>
        <v>6699091.8899771841</v>
      </c>
      <c r="L30" s="33">
        <f>SUM('2.1.1:2.1.10'!L30)</f>
        <v>7696711.4514513528</v>
      </c>
      <c r="N30" s="50" t="s">
        <v>100</v>
      </c>
      <c r="O30" s="76"/>
      <c r="P30" s="76"/>
      <c r="Q30" s="76"/>
      <c r="R30" s="76"/>
      <c r="S30" s="76"/>
      <c r="T30" s="76"/>
      <c r="U30" s="76"/>
      <c r="V30" s="76"/>
      <c r="W30" s="76"/>
      <c r="X30" s="76"/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50"/>
      <c r="O31" s="76"/>
      <c r="P31" s="76"/>
      <c r="Q31" s="76"/>
      <c r="R31" s="76"/>
      <c r="S31" s="76"/>
      <c r="T31" s="76"/>
      <c r="U31" s="76"/>
      <c r="V31" s="76"/>
      <c r="W31" s="76"/>
      <c r="X31" s="76"/>
    </row>
    <row r="32" spans="2:24">
      <c r="B32" s="46" t="str">
        <f t="shared" si="2"/>
        <v>Costo de Siniestros</v>
      </c>
      <c r="C32" s="33">
        <f>SUM('2.1.1:2.1.10'!C32)</f>
        <v>-8950794.3086886667</v>
      </c>
      <c r="D32" s="33">
        <f>SUM('2.1.1:2.1.10'!D32)</f>
        <v>-8785021.8676122911</v>
      </c>
      <c r="E32" s="33">
        <f>SUM('2.1.1:2.1.10'!E32)</f>
        <v>-9683101.7407699358</v>
      </c>
      <c r="F32" s="33">
        <f>SUM('2.1.1:2.1.10'!F32)</f>
        <v>-10909083.211449794</v>
      </c>
      <c r="G32" s="33">
        <f>SUM('2.1.1:2.1.10'!G32)</f>
        <v>-11512823.414436217</v>
      </c>
      <c r="H32" s="33">
        <f>SUM('2.1.1:2.1.10'!H32)</f>
        <v>-12863901.377285238</v>
      </c>
      <c r="I32" s="33">
        <f>SUM('2.1.1:2.1.10'!I32)</f>
        <v>-14501288.423717961</v>
      </c>
      <c r="J32" s="33">
        <f>SUM('2.1.1:2.1.10'!J32)</f>
        <v>-15759150.12643916</v>
      </c>
      <c r="K32" s="33">
        <f>SUM('2.1.1:2.1.10'!K32)</f>
        <v>-16620731.279319337</v>
      </c>
      <c r="L32" s="33">
        <f>SUM('2.1.1:2.1.10'!L32)</f>
        <v>-18706866.905624513</v>
      </c>
      <c r="N32" s="50" t="s">
        <v>87</v>
      </c>
      <c r="O32" s="76"/>
      <c r="P32" s="76"/>
      <c r="Q32" s="76"/>
      <c r="R32" s="76"/>
      <c r="S32" s="76"/>
      <c r="T32" s="76"/>
      <c r="U32" s="76"/>
      <c r="V32" s="76"/>
      <c r="W32" s="76"/>
      <c r="X32" s="76"/>
    </row>
    <row r="33" spans="2:24">
      <c r="B33" s="61" t="str">
        <f t="shared" si="2"/>
        <v>Siniestros Pagados</v>
      </c>
      <c r="C33" s="33">
        <f>SUM('2.1.1:2.1.10'!C33)</f>
        <v>8803948.7294644378</v>
      </c>
      <c r="D33" s="33">
        <f>SUM('2.1.1:2.1.10'!D33)</f>
        <v>8755684.6926713921</v>
      </c>
      <c r="E33" s="33">
        <f>SUM('2.1.1:2.1.10'!E33)</f>
        <v>9050256.9433015436</v>
      </c>
      <c r="F33" s="33">
        <f>SUM('2.1.1:2.1.10'!F33)</f>
        <v>9949110.6164682619</v>
      </c>
      <c r="G33" s="33">
        <f>SUM('2.1.1:2.1.10'!G33)</f>
        <v>10817648.630754814</v>
      </c>
      <c r="H33" s="33">
        <f>SUM('2.1.1:2.1.10'!H33)</f>
        <v>11738594.818439495</v>
      </c>
      <c r="I33" s="33">
        <f>SUM('2.1.1:2.1.10'!I33)</f>
        <v>13577197.137685567</v>
      </c>
      <c r="J33" s="33">
        <f>SUM('2.1.1:2.1.10'!J33)</f>
        <v>15855977.067146456</v>
      </c>
      <c r="K33" s="33">
        <f>SUM('2.1.1:2.1.10'!K33)</f>
        <v>6144228.9291115813</v>
      </c>
      <c r="L33" s="33">
        <f>SUM('2.1.1:2.1.10'!L33)</f>
        <v>22971992.322608341</v>
      </c>
      <c r="N33" s="50" t="s">
        <v>102</v>
      </c>
      <c r="O33" s="76"/>
      <c r="P33" s="76"/>
      <c r="Q33" s="76"/>
      <c r="R33" s="76"/>
      <c r="S33" s="76"/>
      <c r="T33" s="76"/>
      <c r="U33" s="76"/>
      <c r="V33" s="76"/>
      <c r="W33" s="76"/>
      <c r="X33" s="76"/>
    </row>
    <row r="34" spans="2:24">
      <c r="B34" s="61" t="str">
        <f t="shared" si="2"/>
        <v>Siniestros por Pagar</v>
      </c>
      <c r="C34" s="33">
        <f>SUM('2.1.1:2.1.10'!C34)</f>
        <v>3386162.1273617265</v>
      </c>
      <c r="D34" s="33">
        <f>SUM('2.1.1:2.1.10'!D34)</f>
        <v>3220237.7659574468</v>
      </c>
      <c r="E34" s="33">
        <f>SUM('2.1.1:2.1.10'!E34)</f>
        <v>3846925.602224397</v>
      </c>
      <c r="F34" s="33">
        <f>SUM('2.1.1:2.1.10'!F34)</f>
        <v>4744799.1939831339</v>
      </c>
      <c r="G34" s="33">
        <f>SUM('2.1.1:2.1.10'!G34)</f>
        <v>5612269.324697677</v>
      </c>
      <c r="H34" s="33">
        <f>SUM('2.1.1:2.1.10'!H34)</f>
        <v>6648330.2977272179</v>
      </c>
      <c r="I34" s="33">
        <f>SUM('2.1.1:2.1.10'!I34)</f>
        <v>7523850.5223383307</v>
      </c>
      <c r="J34" s="33">
        <f>SUM('2.1.1:2.1.10'!J34)</f>
        <v>7373168.637742281</v>
      </c>
      <c r="K34" s="33">
        <f>SUM('2.1.1:2.1.10'!K34)</f>
        <v>17786290.120737989</v>
      </c>
      <c r="L34" s="33">
        <f>SUM('2.1.1:2.1.10'!L34)</f>
        <v>12380216.766551405</v>
      </c>
      <c r="N34" s="50" t="s">
        <v>101</v>
      </c>
      <c r="O34" s="76"/>
      <c r="P34" s="76"/>
      <c r="Q34" s="76"/>
      <c r="R34" s="76"/>
      <c r="S34" s="76"/>
      <c r="T34" s="76"/>
      <c r="U34" s="76"/>
      <c r="V34" s="76"/>
      <c r="W34" s="76"/>
      <c r="X34" s="76"/>
    </row>
    <row r="35" spans="2:24">
      <c r="B35" s="61" t="str">
        <f t="shared" si="2"/>
        <v>Siniestros por Pagar Período Anterior</v>
      </c>
      <c r="C35" s="33">
        <f>SUM('2.1.1:2.1.10'!C35)</f>
        <v>3239316.5481374967</v>
      </c>
      <c r="D35" s="33">
        <f>SUM('2.1.1:2.1.10'!D35)</f>
        <v>3190900.5910165478</v>
      </c>
      <c r="E35" s="33">
        <f>SUM('2.1.1:2.1.10'!E35)</f>
        <v>3214080.8047560062</v>
      </c>
      <c r="F35" s="33">
        <f>SUM('2.1.1:2.1.10'!F35)</f>
        <v>3784826.5990016009</v>
      </c>
      <c r="G35" s="33">
        <f>SUM('2.1.1:2.1.10'!G35)</f>
        <v>4917094.5410162723</v>
      </c>
      <c r="H35" s="33">
        <f>SUM('2.1.1:2.1.10'!H35)</f>
        <v>5523023.7388814744</v>
      </c>
      <c r="I35" s="33">
        <f>SUM('2.1.1:2.1.10'!I35)</f>
        <v>6599759.2363059372</v>
      </c>
      <c r="J35" s="33">
        <f>SUM('2.1.1:2.1.10'!J35)</f>
        <v>7469995.5784495762</v>
      </c>
      <c r="K35" s="33">
        <f>SUM('2.1.1:2.1.10'!K35)</f>
        <v>7309787.7705302341</v>
      </c>
      <c r="L35" s="33">
        <f>SUM('2.1.1:2.1.10'!L35)</f>
        <v>16645342.183535233</v>
      </c>
      <c r="N35" s="50" t="s">
        <v>204</v>
      </c>
      <c r="O35" s="76"/>
      <c r="P35" s="76"/>
      <c r="Q35" s="76"/>
      <c r="R35" s="76"/>
      <c r="S35" s="76"/>
      <c r="T35" s="76"/>
      <c r="U35" s="76"/>
      <c r="V35" s="76"/>
      <c r="W35" s="76"/>
      <c r="X35" s="76"/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50"/>
      <c r="O36" s="76"/>
      <c r="P36" s="76"/>
      <c r="Q36" s="76"/>
      <c r="R36" s="76"/>
      <c r="S36" s="76"/>
      <c r="T36" s="76"/>
      <c r="U36" s="76"/>
      <c r="V36" s="76"/>
      <c r="W36" s="76"/>
      <c r="X36" s="76"/>
    </row>
    <row r="37" spans="2:24">
      <c r="B37" s="46" t="str">
        <f t="shared" si="2"/>
        <v>Reserva de Riesgo en Curso</v>
      </c>
      <c r="C37" s="33">
        <f>SUM('2.1.1:2.1.10'!C37)</f>
        <v>7498241.1736179674</v>
      </c>
      <c r="D37" s="33">
        <f>SUM('2.1.1:2.1.10'!D37)</f>
        <v>8236154.8463356951</v>
      </c>
      <c r="E37" s="33">
        <f>SUM('2.1.1:2.1.10'!E37)</f>
        <v>9575863.7874233779</v>
      </c>
      <c r="F37" s="33">
        <f>SUM('2.1.1:2.1.10'!F37)</f>
        <v>11369910.558164448</v>
      </c>
      <c r="G37" s="33">
        <f>SUM('2.1.1:2.1.10'!G37)</f>
        <v>12306132.071870234</v>
      </c>
      <c r="H37" s="33">
        <f>SUM('2.1.1:2.1.10'!H37)</f>
        <v>14284017.253522199</v>
      </c>
      <c r="I37" s="33">
        <f>SUM('2.1.1:2.1.10'!I37)</f>
        <v>15057211.280513208</v>
      </c>
      <c r="J37" s="33">
        <f>SUM('2.1.1:2.1.10'!J37)</f>
        <v>15456878.041606512</v>
      </c>
      <c r="K37" s="33">
        <f>SUM('2.1.1:2.1.10'!K37)</f>
        <v>17710696.486456882</v>
      </c>
      <c r="L37" s="33">
        <f>SUM('2.1.1:2.1.10'!L37)</f>
        <v>20707357.978795223</v>
      </c>
      <c r="N37" s="50" t="s">
        <v>88</v>
      </c>
      <c r="O37" s="76"/>
      <c r="P37" s="76"/>
      <c r="Q37" s="76"/>
      <c r="R37" s="76"/>
      <c r="S37" s="76"/>
      <c r="T37" s="76"/>
      <c r="U37" s="76"/>
      <c r="V37" s="76"/>
      <c r="W37" s="76"/>
      <c r="X37" s="76"/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50"/>
      <c r="O38" s="76"/>
      <c r="P38" s="76"/>
      <c r="Q38" s="76"/>
      <c r="R38" s="76"/>
      <c r="S38" s="76"/>
      <c r="T38" s="76"/>
      <c r="U38" s="76"/>
      <c r="V38" s="76"/>
      <c r="W38" s="76"/>
      <c r="X38" s="76"/>
    </row>
    <row r="39" spans="2:24">
      <c r="B39" s="46" t="str">
        <f t="shared" si="2"/>
        <v>Prima Retenida Neta No Devengada</v>
      </c>
      <c r="C39" s="33">
        <f>SUM('2.1.1:2.1.10'!C39)</f>
        <v>8779424.836897973</v>
      </c>
      <c r="D39" s="33">
        <f>SUM('2.1.1:2.1.10'!D39)</f>
        <v>9698531.4420803767</v>
      </c>
      <c r="E39" s="33">
        <f>SUM('2.1.1:2.1.10'!E39)</f>
        <v>11339123.696010578</v>
      </c>
      <c r="F39" s="33">
        <f>SUM('2.1.1:2.1.10'!F39)</f>
        <v>13523632.68373907</v>
      </c>
      <c r="G39" s="33">
        <f>SUM('2.1.1:2.1.10'!G39)</f>
        <v>14448896.510652587</v>
      </c>
      <c r="H39" s="33">
        <f>SUM('2.1.1:2.1.10'!H39)</f>
        <v>16869965.743686125</v>
      </c>
      <c r="I39" s="33">
        <f>SUM('2.1.1:2.1.10'!I39)</f>
        <v>17699338.587404639</v>
      </c>
      <c r="J39" s="33">
        <f>SUM('2.1.1:2.1.10'!J39)</f>
        <v>18400703.48490753</v>
      </c>
      <c r="K39" s="33">
        <f>SUM('2.1.1:2.1.10'!K39)</f>
        <v>21309451.726942442</v>
      </c>
      <c r="L39" s="33">
        <f>SUM('2.1.1:2.1.10'!L39)</f>
        <v>24973612.038738623</v>
      </c>
      <c r="N39" s="50" t="s">
        <v>89</v>
      </c>
      <c r="O39" s="76"/>
      <c r="P39" s="76"/>
      <c r="Q39" s="76"/>
      <c r="R39" s="76"/>
      <c r="S39" s="76"/>
      <c r="T39" s="76"/>
      <c r="U39" s="76"/>
      <c r="V39" s="76"/>
      <c r="W39" s="76"/>
      <c r="X39" s="76"/>
    </row>
    <row r="40" spans="2:24">
      <c r="B40" s="61" t="str">
        <f t="shared" si="2"/>
        <v>Prima Directa No Devengada</v>
      </c>
      <c r="C40" s="33">
        <f>SUM('2.1.1:2.1.10'!C40)</f>
        <v>19258476.647324562</v>
      </c>
      <c r="D40" s="33">
        <f>SUM('2.1.1:2.1.10'!D40)</f>
        <v>20080204.787234042</v>
      </c>
      <c r="E40" s="33">
        <f>SUM('2.1.1:2.1.10'!E40)</f>
        <v>21483126.109816626</v>
      </c>
      <c r="F40" s="33">
        <f>SUM('2.1.1:2.1.10'!F40)</f>
        <v>22939381.834912293</v>
      </c>
      <c r="G40" s="33">
        <f>SUM('2.1.1:2.1.10'!G40)</f>
        <v>23267382.384091072</v>
      </c>
      <c r="H40" s="33">
        <f>SUM('2.1.1:2.1.10'!H40)</f>
        <v>27347030.728759497</v>
      </c>
      <c r="I40" s="33">
        <f>SUM('2.1.1:2.1.10'!I40)</f>
        <v>30076265.687514294</v>
      </c>
      <c r="J40" s="33">
        <f>SUM('2.1.1:2.1.10'!J40)</f>
        <v>31504453.780950863</v>
      </c>
      <c r="K40" s="33">
        <f>SUM('2.1.1:2.1.10'!K40)</f>
        <v>37254589.698236585</v>
      </c>
      <c r="L40" s="33">
        <f>SUM('2.1.1:2.1.10'!L40)</f>
        <v>43744652.716444708</v>
      </c>
      <c r="N40" s="50" t="s">
        <v>90</v>
      </c>
      <c r="O40" s="76"/>
      <c r="P40" s="76"/>
      <c r="Q40" s="76"/>
      <c r="R40" s="76"/>
      <c r="S40" s="76"/>
      <c r="T40" s="76"/>
      <c r="U40" s="76"/>
      <c r="V40" s="76"/>
      <c r="W40" s="76"/>
      <c r="X40" s="76"/>
    </row>
    <row r="41" spans="2:24">
      <c r="B41" s="61" t="str">
        <f t="shared" si="2"/>
        <v>Prima Aceptada No Devengada</v>
      </c>
      <c r="C41" s="33">
        <f>SUM('2.1.1:2.1.10'!C41)</f>
        <v>533901.15455455438</v>
      </c>
      <c r="D41" s="33">
        <f>SUM('2.1.1:2.1.10'!D41)</f>
        <v>339007.21040189121</v>
      </c>
      <c r="E41" s="33">
        <f>SUM('2.1.1:2.1.10'!E41)</f>
        <v>284803.30079314893</v>
      </c>
      <c r="F41" s="33">
        <f>SUM('2.1.1:2.1.10'!F41)</f>
        <v>144801.30805276934</v>
      </c>
      <c r="G41" s="33">
        <f>SUM('2.1.1:2.1.10'!G41)</f>
        <v>111965.28431457024</v>
      </c>
      <c r="H41" s="33">
        <f>SUM('2.1.1:2.1.10'!H41)</f>
        <v>70609.540194856338</v>
      </c>
      <c r="I41" s="33">
        <f>SUM('2.1.1:2.1.10'!I41)</f>
        <v>100874.53391365205</v>
      </c>
      <c r="J41" s="33">
        <f>SUM('2.1.1:2.1.10'!J41)</f>
        <v>144007.31895517721</v>
      </c>
      <c r="K41" s="33">
        <f>SUM('2.1.1:2.1.10'!K41)</f>
        <v>70096.595053494326</v>
      </c>
      <c r="L41" s="33">
        <f>SUM('2.1.1:2.1.10'!L41)</f>
        <v>127542.79957459462</v>
      </c>
      <c r="N41" s="50" t="s">
        <v>91</v>
      </c>
      <c r="O41" s="76"/>
      <c r="P41" s="76"/>
      <c r="Q41" s="76"/>
      <c r="R41" s="76"/>
      <c r="S41" s="76"/>
      <c r="T41" s="76"/>
      <c r="U41" s="76"/>
      <c r="V41" s="76"/>
      <c r="W41" s="76"/>
      <c r="X41" s="76"/>
    </row>
    <row r="42" spans="2:24">
      <c r="B42" s="61" t="str">
        <f t="shared" si="2"/>
        <v>Prima Cedida No Devengada</v>
      </c>
      <c r="C42" s="33">
        <f>SUM('2.1.1:2.1.10'!C42)</f>
        <v>11012952.964981146</v>
      </c>
      <c r="D42" s="33">
        <f>SUM('2.1.1:2.1.10'!D42)</f>
        <v>10720680.555555556</v>
      </c>
      <c r="E42" s="33">
        <f>SUM('2.1.1:2.1.10'!E42)</f>
        <v>10428805.714599196</v>
      </c>
      <c r="F42" s="33">
        <f>SUM('2.1.1:2.1.10'!F42)</f>
        <v>9560550.4592259899</v>
      </c>
      <c r="G42" s="33">
        <f>SUM('2.1.1:2.1.10'!G42)</f>
        <v>8930451.1577530559</v>
      </c>
      <c r="H42" s="33">
        <f>SUM('2.1.1:2.1.10'!H42)</f>
        <v>10552989.757759646</v>
      </c>
      <c r="I42" s="33">
        <f>SUM('2.1.1:2.1.10'!I42)</f>
        <v>12477801.634023305</v>
      </c>
      <c r="J42" s="33">
        <f>SUM('2.1.1:2.1.10'!J42)</f>
        <v>13247757.614998518</v>
      </c>
      <c r="K42" s="33">
        <f>SUM('2.1.1:2.1.10'!K42)</f>
        <v>16015234.566347636</v>
      </c>
      <c r="L42" s="33">
        <f>SUM('2.1.1:2.1.10'!L42)</f>
        <v>18898583.477280691</v>
      </c>
      <c r="N42" s="50" t="s">
        <v>92</v>
      </c>
      <c r="O42" s="76"/>
      <c r="P42" s="76"/>
      <c r="Q42" s="76"/>
      <c r="R42" s="76"/>
      <c r="S42" s="76"/>
      <c r="T42" s="76"/>
      <c r="U42" s="76"/>
      <c r="V42" s="76"/>
      <c r="W42" s="76"/>
      <c r="X42" s="76"/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50"/>
      <c r="O43" s="76"/>
      <c r="P43" s="76"/>
      <c r="Q43" s="76"/>
      <c r="R43" s="76"/>
      <c r="S43" s="76"/>
      <c r="T43" s="76"/>
      <c r="U43" s="76"/>
      <c r="V43" s="76"/>
      <c r="W43" s="76"/>
      <c r="X43" s="76"/>
    </row>
    <row r="44" spans="2:24">
      <c r="B44" s="46" t="str">
        <f t="shared" si="2"/>
        <v>Prima Retenida Neta Devengada</v>
      </c>
      <c r="C44" s="33">
        <f>SUM('2.1.1:2.1.10'!C44)</f>
        <v>15731684.495811075</v>
      </c>
      <c r="D44" s="33">
        <f>SUM('2.1.1:2.1.10'!D44)</f>
        <v>15116079.137115836</v>
      </c>
      <c r="E44" s="33">
        <f>SUM('2.1.1:2.1.10'!E44)</f>
        <v>18424765.592291988</v>
      </c>
      <c r="F44" s="33">
        <f>SUM('2.1.1:2.1.10'!F44)</f>
        <v>20725163.437054403</v>
      </c>
      <c r="G44" s="33">
        <f>SUM('2.1.1:2.1.10'!G44)</f>
        <v>23140581.23795427</v>
      </c>
      <c r="H44" s="33">
        <f>SUM('2.1.1:2.1.10'!H44)</f>
        <v>25328971.658276699</v>
      </c>
      <c r="I44" s="33">
        <f>SUM('2.1.1:2.1.10'!I44)</f>
        <v>30424032.458581813</v>
      </c>
      <c r="J44" s="33">
        <f>SUM('2.1.1:2.1.10'!J44)</f>
        <v>29839143.231494445</v>
      </c>
      <c r="K44" s="33">
        <f>SUM('2.1.1:2.1.10'!K44)</f>
        <v>31369400.131900594</v>
      </c>
      <c r="L44" s="33">
        <f>SUM('2.1.1:2.1.10'!L44)</f>
        <v>39088254.38917952</v>
      </c>
      <c r="N44" s="50" t="s">
        <v>93</v>
      </c>
      <c r="O44" s="76"/>
      <c r="P44" s="76"/>
      <c r="Q44" s="76"/>
      <c r="R44" s="76"/>
      <c r="S44" s="76"/>
      <c r="T44" s="76"/>
      <c r="U44" s="76"/>
      <c r="V44" s="76"/>
      <c r="W44" s="76"/>
      <c r="X44" s="76"/>
    </row>
    <row r="45" spans="2:24">
      <c r="B45" s="61" t="str">
        <f t="shared" si="2"/>
        <v>Prima Directa Devengada</v>
      </c>
      <c r="C45" s="33">
        <f>SUM('2.1.1:2.1.10'!C45)</f>
        <v>34618408.253165901</v>
      </c>
      <c r="D45" s="33">
        <f>SUM('2.1.1:2.1.10'!D45)</f>
        <v>35010508.80614657</v>
      </c>
      <c r="E45" s="33">
        <f>SUM('2.1.1:2.1.10'!E45)</f>
        <v>37355099.107526973</v>
      </c>
      <c r="F45" s="33">
        <f>SUM('2.1.1:2.1.10'!F45)</f>
        <v>38745415.055847578</v>
      </c>
      <c r="G45" s="33">
        <f>SUM('2.1.1:2.1.10'!G45)</f>
        <v>42811224.952798747</v>
      </c>
      <c r="H45" s="33">
        <f>SUM('2.1.1:2.1.10'!H45)</f>
        <v>45894505.943638623</v>
      </c>
      <c r="I45" s="33">
        <f>SUM('2.1.1:2.1.10'!I45)</f>
        <v>55001472.1779254</v>
      </c>
      <c r="J45" s="33">
        <f>SUM('2.1.1:2.1.10'!J45)</f>
        <v>53390359.826346733</v>
      </c>
      <c r="K45" s="33">
        <f>SUM('2.1.1:2.1.10'!K45)</f>
        <v>54546334.911013693</v>
      </c>
      <c r="L45" s="33">
        <f>SUM('2.1.1:2.1.10'!L45)</f>
        <v>72016352.584077448</v>
      </c>
      <c r="N45" s="50" t="s">
        <v>94</v>
      </c>
      <c r="O45" s="76"/>
      <c r="P45" s="76"/>
      <c r="Q45" s="76"/>
      <c r="R45" s="76"/>
      <c r="S45" s="76"/>
      <c r="T45" s="76"/>
      <c r="U45" s="76"/>
      <c r="V45" s="76"/>
      <c r="W45" s="76"/>
      <c r="X45" s="76"/>
    </row>
    <row r="46" spans="2:24">
      <c r="B46" s="61" t="str">
        <f t="shared" si="2"/>
        <v>Prima Aceptada Devengada</v>
      </c>
      <c r="C46" s="33">
        <f>SUM('2.1.1:2.1.10'!C46)</f>
        <v>1018195.2231589361</v>
      </c>
      <c r="D46" s="33">
        <f>SUM('2.1.1:2.1.10'!D46)</f>
        <v>1042238.6524822692</v>
      </c>
      <c r="E46" s="33">
        <f>SUM('2.1.1:2.1.10'!E46)</f>
        <v>698948.03098680207</v>
      </c>
      <c r="F46" s="33">
        <f>SUM('2.1.1:2.1.10'!F46)</f>
        <v>427686.80169637373</v>
      </c>
      <c r="G46" s="33">
        <f>SUM('2.1.1:2.1.10'!G46)</f>
        <v>386403.31406744395</v>
      </c>
      <c r="H46" s="33">
        <f>SUM('2.1.1:2.1.10'!H46)</f>
        <v>261748.25431414493</v>
      </c>
      <c r="I46" s="33">
        <f>SUM('2.1.1:2.1.10'!I46)</f>
        <v>353921.41827296128</v>
      </c>
      <c r="J46" s="33">
        <f>SUM('2.1.1:2.1.10'!J46)</f>
        <v>411760.89439465839</v>
      </c>
      <c r="K46" s="33">
        <f>SUM('2.1.1:2.1.10'!K46)</f>
        <v>202086.26672352839</v>
      </c>
      <c r="L46" s="33">
        <f>SUM('2.1.1:2.1.10'!L46)</f>
        <v>304349.86406674789</v>
      </c>
      <c r="N46" s="50" t="s">
        <v>95</v>
      </c>
      <c r="O46" s="76"/>
      <c r="P46" s="76"/>
      <c r="Q46" s="76"/>
      <c r="R46" s="76"/>
      <c r="S46" s="76"/>
      <c r="T46" s="76"/>
      <c r="U46" s="76"/>
      <c r="V46" s="76"/>
      <c r="W46" s="76"/>
      <c r="X46" s="76"/>
    </row>
    <row r="47" spans="2:24">
      <c r="B47" s="61" t="str">
        <f t="shared" si="2"/>
        <v>Prima Cedida Devengada</v>
      </c>
      <c r="C47" s="33">
        <f>SUM('2.1.1:2.1.10'!C47)</f>
        <v>19904918.98051377</v>
      </c>
      <c r="D47" s="33">
        <f>SUM('2.1.1:2.1.10'!D47)</f>
        <v>20936668.321512997</v>
      </c>
      <c r="E47" s="33">
        <f>SUM('2.1.1:2.1.10'!E47)</f>
        <v>19629281.546221789</v>
      </c>
      <c r="F47" s="33">
        <f>SUM('2.1.1:2.1.10'!F47)</f>
        <v>18447938.420489553</v>
      </c>
      <c r="G47" s="33">
        <f>SUM('2.1.1:2.1.10'!G47)</f>
        <v>20057047.028911915</v>
      </c>
      <c r="H47" s="33">
        <f>SUM('2.1.1:2.1.10'!H47)</f>
        <v>20827352.153072003</v>
      </c>
      <c r="I47" s="33">
        <f>SUM('2.1.1:2.1.10'!I47)</f>
        <v>24931361.137616552</v>
      </c>
      <c r="J47" s="33">
        <f>SUM('2.1.1:2.1.10'!J47)</f>
        <v>23962977.489246953</v>
      </c>
      <c r="K47" s="33">
        <f>SUM('2.1.1:2.1.10'!K47)</f>
        <v>23379021.045836616</v>
      </c>
      <c r="L47" s="33">
        <f>SUM('2.1.1:2.1.10'!L47)</f>
        <v>33232448.058964666</v>
      </c>
      <c r="N47" s="50" t="s">
        <v>96</v>
      </c>
      <c r="O47" s="76"/>
      <c r="P47" s="76"/>
      <c r="Q47" s="76"/>
      <c r="R47" s="76"/>
      <c r="S47" s="76"/>
      <c r="T47" s="76"/>
      <c r="U47" s="76"/>
      <c r="V47" s="76"/>
      <c r="W47" s="76"/>
      <c r="X47" s="76"/>
    </row>
    <row r="48" spans="2:24">
      <c r="B48" s="46"/>
      <c r="C48" s="33"/>
      <c r="D48" s="33"/>
      <c r="E48" s="33"/>
      <c r="F48" s="33"/>
      <c r="G48" s="33"/>
      <c r="H48" s="33"/>
      <c r="I48" s="33"/>
      <c r="J48" s="33"/>
      <c r="K48" s="33"/>
      <c r="L48" s="33"/>
      <c r="N48" s="50"/>
      <c r="O48" s="76"/>
      <c r="P48" s="76"/>
      <c r="Q48" s="76"/>
      <c r="R48" s="76"/>
      <c r="S48" s="76"/>
      <c r="T48" s="76"/>
      <c r="U48" s="76"/>
      <c r="V48" s="76"/>
      <c r="W48" s="76"/>
      <c r="X48" s="76"/>
    </row>
    <row r="49" spans="2:24">
      <c r="B49" s="46" t="str">
        <f t="shared" si="2"/>
        <v>Número de Pólizas Emitidas</v>
      </c>
      <c r="C49" s="33">
        <f>SUM('2.1.1:2.1.10'!C49)</f>
        <v>5627259</v>
      </c>
      <c r="D49" s="33">
        <f>SUM('2.1.1:2.1.10'!D49)</f>
        <v>5440403</v>
      </c>
      <c r="E49" s="33">
        <f>SUM('2.1.1:2.1.10'!E49)</f>
        <v>6419522</v>
      </c>
      <c r="F49" s="33">
        <f>SUM('2.1.1:2.1.10'!F49)</f>
        <v>6941116</v>
      </c>
      <c r="G49" s="33">
        <f>SUM('2.1.1:2.1.10'!G49)</f>
        <v>7670082</v>
      </c>
      <c r="H49" s="33">
        <f>SUM('2.1.1:2.1.10'!H49)</f>
        <v>8083232</v>
      </c>
      <c r="I49" s="33">
        <f>SUM('2.1.1:2.1.10'!I49)</f>
        <v>9144130</v>
      </c>
      <c r="J49" s="33">
        <f>SUM('2.1.1:2.1.10'!J49)</f>
        <v>9561823</v>
      </c>
      <c r="K49" s="33">
        <f>SUM('2.1.1:2.1.10'!K49)</f>
        <v>9867437</v>
      </c>
      <c r="L49" s="33">
        <f>SUM('2.1.1:2.1.10'!L49)</f>
        <v>11260301</v>
      </c>
      <c r="N49" s="50" t="s">
        <v>79</v>
      </c>
      <c r="O49" s="76"/>
      <c r="P49" s="76"/>
      <c r="Q49" s="76"/>
      <c r="R49" s="76"/>
      <c r="S49" s="76"/>
      <c r="T49" s="76"/>
      <c r="U49" s="76"/>
      <c r="V49" s="76"/>
      <c r="W49" s="76"/>
      <c r="X49" s="76"/>
    </row>
    <row r="50" spans="2:24">
      <c r="B50" s="46" t="str">
        <f t="shared" si="2"/>
        <v>Número de Pólizas Vigentes</v>
      </c>
      <c r="C50" s="33">
        <f>SUM('2.1.1:2.1.10'!C50)</f>
        <v>5346527</v>
      </c>
      <c r="D50" s="33">
        <f>SUM('2.1.1:2.1.10'!D50)</f>
        <v>5426714</v>
      </c>
      <c r="E50" s="33">
        <f>SUM('2.1.1:2.1.10'!E50)</f>
        <v>5757956</v>
      </c>
      <c r="F50" s="33">
        <f>SUM('2.1.1:2.1.10'!F50)</f>
        <v>6143748</v>
      </c>
      <c r="G50" s="33">
        <f>SUM('2.1.1:2.1.10'!G50)</f>
        <v>6963083</v>
      </c>
      <c r="H50" s="33">
        <f>SUM('2.1.1:2.1.10'!H50)</f>
        <v>7468692</v>
      </c>
      <c r="I50" s="33">
        <f>SUM('2.1.1:2.1.10'!I50)</f>
        <v>7999888</v>
      </c>
      <c r="J50" s="33">
        <f>SUM('2.1.1:2.1.10'!J50)</f>
        <v>8321059</v>
      </c>
      <c r="K50" s="33">
        <f>SUM('2.1.1:2.1.10'!K50)</f>
        <v>9291912</v>
      </c>
      <c r="L50" s="33">
        <f>SUM('2.1.1:2.1.10'!L50)</f>
        <v>10279262</v>
      </c>
      <c r="N50" s="50" t="s">
        <v>80</v>
      </c>
      <c r="O50" s="76"/>
      <c r="P50" s="76"/>
      <c r="Q50" s="76"/>
      <c r="R50" s="76"/>
      <c r="S50" s="76"/>
      <c r="T50" s="76"/>
      <c r="U50" s="76"/>
      <c r="V50" s="76"/>
      <c r="W50" s="76"/>
      <c r="X50" s="76"/>
    </row>
    <row r="51" spans="2:24">
      <c r="B51" s="46" t="str">
        <f t="shared" si="2"/>
        <v>Número de Siniestros</v>
      </c>
      <c r="C51" s="33">
        <f>SUM('2.1.1:2.1.10'!C51)</f>
        <v>550974</v>
      </c>
      <c r="D51" s="33">
        <f>SUM('2.1.1:2.1.10'!D51)</f>
        <v>540904</v>
      </c>
      <c r="E51" s="33">
        <f>SUM('2.1.1:2.1.10'!E51)</f>
        <v>616137</v>
      </c>
      <c r="F51" s="33">
        <f>SUM('2.1.1:2.1.10'!F51)</f>
        <v>601088</v>
      </c>
      <c r="G51" s="33">
        <f>SUM('2.1.1:2.1.10'!G51)</f>
        <v>613976</v>
      </c>
      <c r="H51" s="33">
        <f>SUM('2.1.1:2.1.10'!H51)</f>
        <v>732947</v>
      </c>
      <c r="I51" s="33">
        <f>SUM('2.1.1:2.1.10'!I51)</f>
        <v>784095</v>
      </c>
      <c r="J51" s="33">
        <f>SUM('2.1.1:2.1.10'!J51)</f>
        <v>921533</v>
      </c>
      <c r="K51" s="33">
        <f>SUM('2.1.1:2.1.10'!K51)</f>
        <v>1053578</v>
      </c>
      <c r="L51" s="33">
        <f>SUM('2.1.1:2.1.10'!L51)</f>
        <v>950380</v>
      </c>
      <c r="N51" s="50" t="s">
        <v>74</v>
      </c>
      <c r="O51" s="76"/>
      <c r="P51" s="76"/>
      <c r="Q51" s="76"/>
      <c r="R51" s="76"/>
      <c r="S51" s="76"/>
      <c r="T51" s="76"/>
      <c r="U51" s="76"/>
      <c r="V51" s="76"/>
      <c r="W51" s="76"/>
      <c r="X51" s="76"/>
    </row>
    <row r="52" spans="2:24">
      <c r="B52" s="46"/>
      <c r="C52" s="17"/>
      <c r="D52" s="17"/>
      <c r="E52" s="17"/>
      <c r="F52" s="17"/>
      <c r="G52" s="17"/>
      <c r="H52" s="17"/>
      <c r="I52" s="17"/>
      <c r="J52" s="17"/>
      <c r="K52" s="17"/>
      <c r="L52" s="17"/>
      <c r="N52" s="50"/>
      <c r="O52" s="76"/>
      <c r="P52" s="76"/>
      <c r="Q52" s="76"/>
      <c r="R52" s="76"/>
      <c r="S52" s="76"/>
      <c r="T52" s="76"/>
      <c r="U52" s="76"/>
      <c r="V52" s="76"/>
      <c r="W52" s="76"/>
      <c r="X52" s="76"/>
    </row>
    <row r="53" spans="2:24">
      <c r="B53" s="46" t="str">
        <f t="shared" si="2"/>
        <v>Siniestralidad Retenida</v>
      </c>
      <c r="C53" s="193">
        <f>IFERROR(-C32/C44,"")</f>
        <v>0.56896604499486514</v>
      </c>
      <c r="D53" s="193">
        <f t="shared" ref="D53:L53" si="3">IFERROR(-D32/D44,"")</f>
        <v>0.58117067183391857</v>
      </c>
      <c r="E53" s="193">
        <f t="shared" si="3"/>
        <v>0.52554816463015774</v>
      </c>
      <c r="F53" s="193">
        <f t="shared" si="3"/>
        <v>0.52636898351042705</v>
      </c>
      <c r="G53" s="193">
        <f t="shared" si="3"/>
        <v>0.49751660496553723</v>
      </c>
      <c r="H53" s="193">
        <f t="shared" si="3"/>
        <v>0.50787302188329175</v>
      </c>
      <c r="I53" s="193">
        <f t="shared" si="3"/>
        <v>0.47663926349866653</v>
      </c>
      <c r="J53" s="193">
        <f t="shared" si="3"/>
        <v>0.52813681693802061</v>
      </c>
      <c r="K53" s="193">
        <f t="shared" si="3"/>
        <v>0.52983898988929523</v>
      </c>
      <c r="L53" s="193">
        <f t="shared" si="3"/>
        <v>0.47858025890260736</v>
      </c>
      <c r="N53" s="50" t="s">
        <v>75</v>
      </c>
      <c r="O53" s="77"/>
      <c r="P53" s="78"/>
      <c r="Q53" s="78"/>
      <c r="R53" s="78"/>
      <c r="S53" s="78"/>
      <c r="T53" s="78"/>
      <c r="U53" s="78"/>
      <c r="V53" s="78"/>
      <c r="W53" s="78"/>
      <c r="X53" s="79"/>
    </row>
    <row r="54" spans="2:24">
      <c r="B54" s="46" t="str">
        <f t="shared" si="2"/>
        <v>Siniestralidad Directa</v>
      </c>
      <c r="C54" s="192">
        <f>IFERROR(-SUM('2.7.1:2.7.10'!C47)/C45,"")</f>
        <v>0.52171328071610734</v>
      </c>
      <c r="D54" s="192">
        <f>IFERROR(-SUM('2.7.1:2.7.10'!D47)/D45,"")</f>
        <v>0.39216681055653801</v>
      </c>
      <c r="E54" s="192">
        <f>IFERROR(-SUM('2.7.1:2.7.10'!E47)/E45,"")</f>
        <v>0.40987445928910987</v>
      </c>
      <c r="F54" s="192">
        <f>IFERROR(-SUM('2.7.1:2.7.10'!F47)/F45,"")</f>
        <v>0.59217953610844276</v>
      </c>
      <c r="G54" s="192">
        <f>IFERROR(-SUM('2.7.1:2.7.10'!G47)/G45,"")</f>
        <v>0.57134740557623587</v>
      </c>
      <c r="H54" s="192">
        <f>IFERROR(-SUM('2.7.1:2.7.10'!H47)/H45,"")</f>
        <v>0.55295919799157556</v>
      </c>
      <c r="I54" s="192">
        <f>IFERROR(-SUM('2.7.1:2.7.10'!I47)/I45,"")</f>
        <v>0.54662627490996163</v>
      </c>
      <c r="J54" s="192">
        <f>IFERROR(-SUM('2.7.1:2.7.10'!J47)/J45,"")</f>
        <v>0.44820058281037817</v>
      </c>
      <c r="K54" s="192">
        <f>IFERROR(-SUM('2.7.1:2.7.10'!K47)/K45,"")</f>
        <v>3.5860992881122691</v>
      </c>
      <c r="L54" s="192">
        <f>IFERROR(-SUM('2.7.1:2.7.10'!L47)/L45,"")</f>
        <v>0.41033984861336453</v>
      </c>
      <c r="N54" s="50" t="s">
        <v>76</v>
      </c>
      <c r="O54" s="147" t="s">
        <v>630</v>
      </c>
      <c r="P54" s="145"/>
      <c r="Q54" s="145"/>
      <c r="R54" s="145"/>
      <c r="S54" s="145"/>
      <c r="T54" s="145"/>
      <c r="U54" s="145"/>
      <c r="V54" s="145"/>
      <c r="W54" s="145"/>
      <c r="X54" s="145"/>
    </row>
    <row r="55" spans="2:24">
      <c r="B55" s="46" t="str">
        <f t="shared" si="2"/>
        <v>Prima Promedio</v>
      </c>
      <c r="C55" s="159">
        <f>IFERROR(C21/C49,"")</f>
        <v>6.6192752255849854</v>
      </c>
      <c r="D55" s="159">
        <f t="shared" ref="D55:L55" si="4">IFERROR(D21/D49,"")</f>
        <v>7.0539220575027715</v>
      </c>
      <c r="E55" s="159">
        <f t="shared" si="4"/>
        <v>6.1832317745869956</v>
      </c>
      <c r="F55" s="159">
        <f t="shared" si="4"/>
        <v>6.1031875716292303</v>
      </c>
      <c r="G55" s="159">
        <f t="shared" si="4"/>
        <v>5.8961915072348923</v>
      </c>
      <c r="H55" s="159">
        <f t="shared" si="4"/>
        <v>6.426747781119432</v>
      </c>
      <c r="I55" s="159">
        <f t="shared" si="4"/>
        <v>6.4843427647668843</v>
      </c>
      <c r="J55" s="159">
        <f t="shared" si="4"/>
        <v>6.0598836880097817</v>
      </c>
      <c r="K55" s="159">
        <f t="shared" si="4"/>
        <v>6.7691903631766666</v>
      </c>
      <c r="L55" s="159">
        <f t="shared" si="4"/>
        <v>6.950986268208843</v>
      </c>
      <c r="N55" s="50" t="s">
        <v>77</v>
      </c>
      <c r="O55" s="80"/>
      <c r="P55" s="81"/>
      <c r="Q55" s="81"/>
      <c r="R55" s="81"/>
      <c r="S55" s="81"/>
      <c r="T55" s="81"/>
      <c r="U55" s="81"/>
      <c r="V55" s="81"/>
      <c r="W55" s="81"/>
      <c r="X55" s="82"/>
    </row>
    <row r="56" spans="2:24">
      <c r="B56" s="46" t="str">
        <f t="shared" si="2"/>
        <v>Siniestro Promedio</v>
      </c>
      <c r="C56" s="159">
        <f>IFERROR(-C32/C51,"")</f>
        <v>16.245402339654262</v>
      </c>
      <c r="D56" s="159">
        <f t="shared" ref="D56:L56" si="5">IFERROR(-D32/D51,"")</f>
        <v>16.24136975805742</v>
      </c>
      <c r="E56" s="159">
        <f t="shared" si="5"/>
        <v>15.715825767272435</v>
      </c>
      <c r="F56" s="159">
        <f t="shared" si="5"/>
        <v>18.148895355505008</v>
      </c>
      <c r="G56" s="159">
        <f t="shared" si="5"/>
        <v>18.751259681870657</v>
      </c>
      <c r="H56" s="159">
        <f t="shared" si="5"/>
        <v>17.550929845248344</v>
      </c>
      <c r="I56" s="159">
        <f t="shared" si="5"/>
        <v>18.494300338247228</v>
      </c>
      <c r="J56" s="159">
        <f t="shared" si="5"/>
        <v>17.101015510501696</v>
      </c>
      <c r="K56" s="159">
        <f t="shared" si="5"/>
        <v>15.775510953455118</v>
      </c>
      <c r="L56" s="159">
        <f t="shared" si="5"/>
        <v>19.683565421857061</v>
      </c>
      <c r="N56" s="50" t="s">
        <v>78</v>
      </c>
      <c r="O56" s="83"/>
      <c r="P56" s="84"/>
      <c r="Q56" s="84"/>
      <c r="R56" s="84"/>
      <c r="S56" s="84"/>
      <c r="T56" s="84"/>
      <c r="U56" s="84"/>
      <c r="V56" s="84"/>
      <c r="W56" s="84"/>
      <c r="X56" s="85"/>
    </row>
    <row r="58" spans="2:24">
      <c r="B58" s="14" t="s">
        <v>106</v>
      </c>
    </row>
    <row r="59" spans="2:24">
      <c r="B59" s="14" t="s">
        <v>103</v>
      </c>
    </row>
    <row r="60" spans="2:24">
      <c r="B60" s="14" t="s">
        <v>105</v>
      </c>
    </row>
    <row r="61" spans="2:24">
      <c r="B61" s="14" t="s">
        <v>568</v>
      </c>
    </row>
    <row r="62" spans="2:24">
      <c r="B62" s="14" t="s">
        <v>104</v>
      </c>
    </row>
  </sheetData>
  <mergeCells count="2">
    <mergeCell ref="B15:L15"/>
    <mergeCell ref="N15:X15"/>
  </mergeCells>
  <conditionalFormatting sqref="C18:L56">
    <cfRule type="cellIs" dxfId="16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30" orientation="landscape" horizontalDpi="300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1">
    <pageSetUpPr fitToPage="1"/>
  </sheetPr>
  <dimension ref="B3:Y68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12" style="10" hidden="1" customWidth="1"/>
    <col min="26" max="16384" width="11.42578125" style="10"/>
  </cols>
  <sheetData>
    <row r="3" spans="2:24">
      <c r="C3" s="11" t="s">
        <v>1</v>
      </c>
      <c r="E3" s="11"/>
    </row>
    <row r="4" spans="2:24">
      <c r="H4" s="132"/>
      <c r="J4" s="134"/>
    </row>
    <row r="5" spans="2:24">
      <c r="H5" s="132"/>
    </row>
    <row r="6" spans="2:24">
      <c r="H6" s="132"/>
    </row>
    <row r="7" spans="2:24">
      <c r="H7" s="132"/>
      <c r="J7" s="132"/>
    </row>
    <row r="8" spans="2:24">
      <c r="B8" s="12"/>
      <c r="J8" s="132"/>
    </row>
    <row r="9" spans="2:24">
      <c r="B9" s="12"/>
      <c r="I9" s="133"/>
      <c r="J9" s="132"/>
      <c r="O9" s="131"/>
    </row>
    <row r="10" spans="2:24">
      <c r="B10" s="12"/>
      <c r="O10" s="131"/>
    </row>
    <row r="11" spans="2:24" ht="21">
      <c r="B11" s="13" t="s">
        <v>107</v>
      </c>
      <c r="C11" s="135"/>
      <c r="D11" s="135"/>
      <c r="E11" s="135"/>
      <c r="F11" s="135"/>
      <c r="G11" s="135"/>
      <c r="H11" s="135"/>
      <c r="I11" s="135"/>
      <c r="J11" s="135"/>
    </row>
    <row r="12" spans="2:24">
      <c r="B12" s="14" t="str">
        <f>M!E53</f>
        <v>Cifras en UF</v>
      </c>
      <c r="C12" s="139"/>
      <c r="D12" s="139"/>
      <c r="E12" s="139"/>
      <c r="F12" s="139"/>
      <c r="G12" s="139"/>
      <c r="H12" s="139"/>
      <c r="I12" s="139"/>
      <c r="J12" s="139"/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1992908.7345288985</v>
      </c>
      <c r="D17" s="33">
        <f>P17*M!$J$60</f>
        <v>2588427.6595744672</v>
      </c>
      <c r="E17" s="33">
        <f>Q17*M!$J$61</f>
        <v>2675042.8046347382</v>
      </c>
      <c r="F17" s="33">
        <f>R17*M!$J$62</f>
        <v>2436286.5588008966</v>
      </c>
      <c r="G17" s="33">
        <f>S17*M!$J$63</f>
        <v>2278843.7521473672</v>
      </c>
      <c r="H17" s="33">
        <f>T17*M!$J$64</f>
        <v>2559892.0329863513</v>
      </c>
      <c r="I17" s="33">
        <f>U17*M!$J$65</f>
        <v>3254248.372106452</v>
      </c>
      <c r="J17" s="33">
        <f>V17*M!$J$66</f>
        <v>3421175.3111319961</v>
      </c>
      <c r="K17" s="33">
        <f>W17*M!$J$67</f>
        <v>2333861.3552204422</v>
      </c>
      <c r="L17" s="33">
        <f>X17*M!$J$68</f>
        <v>3864757.112105797</v>
      </c>
      <c r="N17" s="46" t="str">
        <f>'2.1'!N17</f>
        <v>Margen de Contribución</v>
      </c>
      <c r="O17" s="200">
        <f>O19+O26</f>
        <v>44515182.763114735</v>
      </c>
      <c r="P17" s="200">
        <f t="shared" ref="P17:X17" si="2">P19+P26</f>
        <v>57873016.713347107</v>
      </c>
      <c r="Q17" s="200">
        <f t="shared" si="2"/>
        <v>59730634.868760221</v>
      </c>
      <c r="R17" s="200">
        <f t="shared" si="2"/>
        <v>54491565.870134577</v>
      </c>
      <c r="S17" s="200">
        <f t="shared" si="2"/>
        <v>50914221.703616083</v>
      </c>
      <c r="T17" s="200">
        <f t="shared" si="2"/>
        <v>56968950.675676234</v>
      </c>
      <c r="U17" s="200">
        <f>U19+U26</f>
        <v>72712848.362002045</v>
      </c>
      <c r="V17" s="200">
        <f t="shared" si="2"/>
        <v>76356331.905418858</v>
      </c>
      <c r="W17" s="200">
        <f t="shared" si="2"/>
        <v>52041045.991499722</v>
      </c>
      <c r="X17" s="200">
        <f t="shared" si="2"/>
        <v>86161011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2157389.5791477859</v>
      </c>
      <c r="D19" s="33">
        <f>P19*M!$J$60</f>
        <v>2464290.6028368785</v>
      </c>
      <c r="E19" s="33">
        <f>Q19*M!$J$61</f>
        <v>2750366.8349978775</v>
      </c>
      <c r="F19" s="33">
        <f>R19*M!$J$62</f>
        <v>2943603.1312709255</v>
      </c>
      <c r="G19" s="33">
        <f>S19*M!$J$63</f>
        <v>2857253.8854452157</v>
      </c>
      <c r="H19" s="33">
        <f>T19*M!$J$64</f>
        <v>3270322.2702732431</v>
      </c>
      <c r="I19" s="33">
        <f>U19*M!$J$65</f>
        <v>4145225.490465696</v>
      </c>
      <c r="J19" s="33">
        <f>V19*M!$J$66</f>
        <v>4031966.854606437</v>
      </c>
      <c r="K19" s="33">
        <f>W19*M!$J$67</f>
        <v>3578408.3372367499</v>
      </c>
      <c r="L19" s="33">
        <f>X19*M!$J$68</f>
        <v>4753884.5152715771</v>
      </c>
      <c r="N19" s="46" t="str">
        <f>'2.1'!N19</f>
        <v>Ingreso por Primas Devengadas</v>
      </c>
      <c r="O19" s="200">
        <f>O20+O24</f>
        <v>48189156.755191222</v>
      </c>
      <c r="P19" s="200">
        <f t="shared" ref="P19:X19" si="4">P20+P24</f>
        <v>55097514.785469681</v>
      </c>
      <c r="Q19" s="200">
        <f t="shared" si="4"/>
        <v>61412533.994512126</v>
      </c>
      <c r="R19" s="200">
        <f t="shared" si="4"/>
        <v>65838537.483920299</v>
      </c>
      <c r="S19" s="200">
        <f t="shared" si="4"/>
        <v>63837135.67461323</v>
      </c>
      <c r="T19" s="200">
        <f t="shared" si="4"/>
        <v>72779174.163614124</v>
      </c>
      <c r="U19" s="200">
        <f t="shared" si="4"/>
        <v>92620819.94050023</v>
      </c>
      <c r="V19" s="200">
        <f t="shared" si="4"/>
        <v>89988431.279807836</v>
      </c>
      <c r="W19" s="200">
        <f t="shared" si="4"/>
        <v>79792277.47953099</v>
      </c>
      <c r="X19" s="200">
        <f t="shared" si="4"/>
        <v>105983244</v>
      </c>
    </row>
    <row r="20" spans="2:24" s="16" customFormat="1">
      <c r="B20" s="61" t="str">
        <f t="shared" si="3"/>
        <v>Prima Retenida Neta</v>
      </c>
      <c r="C20" s="33">
        <f>O20*M!$J$59</f>
        <v>3821632.4894948206</v>
      </c>
      <c r="D20" s="33">
        <f>P20*M!$J$60</f>
        <v>3678450.8865248221</v>
      </c>
      <c r="E20" s="33">
        <f>Q20*M!$J$61</f>
        <v>3935109.6174001922</v>
      </c>
      <c r="F20" s="33">
        <f>R20*M!$J$62</f>
        <v>4527680.1813204121</v>
      </c>
      <c r="G20" s="33">
        <f>S20*M!$J$63</f>
        <v>4735200.3503417764</v>
      </c>
      <c r="H20" s="33">
        <f>T20*M!$J$64</f>
        <v>4961383.2171581201</v>
      </c>
      <c r="I20" s="33">
        <f>U20*M!$J$65</f>
        <v>5889229.4023513114</v>
      </c>
      <c r="J20" s="33">
        <f>V20*M!$J$66</f>
        <v>5909831.2648499189</v>
      </c>
      <c r="K20" s="33">
        <f>W20*M!$J$67</f>
        <v>6978443.9457389805</v>
      </c>
      <c r="L20" s="33">
        <f>X20*M!$J$68</f>
        <v>7645086.0611562822</v>
      </c>
      <c r="N20" s="46" t="str">
        <f>'2.1'!N20</f>
        <v>Prima Retenida Neta</v>
      </c>
      <c r="O20" s="33">
        <v>85363000.209607556</v>
      </c>
      <c r="P20" s="33">
        <v>82244156.543310583</v>
      </c>
      <c r="Q20" s="33">
        <v>87866480.23659265</v>
      </c>
      <c r="R20" s="33">
        <v>101269032.55615222</v>
      </c>
      <c r="S20" s="33">
        <v>105794458.36124666</v>
      </c>
      <c r="T20" s="33">
        <v>110412779.96856666</v>
      </c>
      <c r="U20" s="33">
        <v>131588801.94047062</v>
      </c>
      <c r="V20" s="33">
        <v>131900004.09964126</v>
      </c>
      <c r="W20" s="33">
        <v>155607153.5770396</v>
      </c>
      <c r="X20" s="33">
        <v>170439778</v>
      </c>
    </row>
    <row r="21" spans="2:24" s="16" customFormat="1">
      <c r="B21" s="61" t="str">
        <f t="shared" si="3"/>
        <v>Prima Directa</v>
      </c>
      <c r="C21" s="33">
        <f>O21*M!$J$59</f>
        <v>15168421.929608731</v>
      </c>
      <c r="D21" s="33">
        <f>P21*M!$J$60</f>
        <v>14708661.11111111</v>
      </c>
      <c r="E21" s="33">
        <f>Q21*M!$J$61</f>
        <v>14111370.181410803</v>
      </c>
      <c r="F21" s="33">
        <f>R21*M!$J$62</f>
        <v>13975161.128267828</v>
      </c>
      <c r="G21" s="33">
        <f>S21*M!$J$63</f>
        <v>14592200.36888415</v>
      </c>
      <c r="H21" s="33">
        <f>T21*M!$J$64</f>
        <v>16045373.206282936</v>
      </c>
      <c r="I21" s="33">
        <f>U21*M!$J$65</f>
        <v>19063056.407693762</v>
      </c>
      <c r="J21" s="33">
        <f>V21*M!$J$66</f>
        <v>19146137.207490098</v>
      </c>
      <c r="K21" s="33">
        <f>W21*M!$J$67</f>
        <v>23176628.564637117</v>
      </c>
      <c r="L21" s="33">
        <f>X21*M!$J$68</f>
        <v>27446919.466781016</v>
      </c>
      <c r="N21" s="46" t="str">
        <f>'2.1'!N21</f>
        <v>Prima Directa</v>
      </c>
      <c r="O21" s="33">
        <v>338813846.67832559</v>
      </c>
      <c r="P21" s="33">
        <v>328861649.72222298</v>
      </c>
      <c r="Q21" s="33">
        <v>315090696.24732602</v>
      </c>
      <c r="R21" s="33">
        <v>312577521.07024854</v>
      </c>
      <c r="S21" s="33">
        <v>326020827.02022439</v>
      </c>
      <c r="T21" s="33">
        <v>357080713.94526005</v>
      </c>
      <c r="U21" s="33">
        <v>425944479.76682752</v>
      </c>
      <c r="V21" s="33">
        <v>427317712.2975558</v>
      </c>
      <c r="W21" s="33">
        <v>516798476.63712752</v>
      </c>
      <c r="X21" s="33">
        <v>611902446</v>
      </c>
    </row>
    <row r="22" spans="2:24" s="16" customFormat="1">
      <c r="B22" s="61" t="str">
        <f t="shared" si="3"/>
        <v>Prima Aceptada</v>
      </c>
      <c r="C22" s="33">
        <f>O22*M!$J$59</f>
        <v>580639.83057933196</v>
      </c>
      <c r="D22" s="33">
        <f>P22*M!$J$60</f>
        <v>595561.76122931426</v>
      </c>
      <c r="E22" s="33">
        <f>Q22*M!$J$61</f>
        <v>484944.02915046155</v>
      </c>
      <c r="F22" s="33">
        <f>R22*M!$J$62</f>
        <v>167891.84419751857</v>
      </c>
      <c r="G22" s="33">
        <f>S22*M!$J$63</f>
        <v>156249.65233050357</v>
      </c>
      <c r="H22" s="33">
        <f>T22*M!$J$64</f>
        <v>99671.196463680215</v>
      </c>
      <c r="I22" s="33">
        <f>U22*M!$J$65</f>
        <v>223812.29847985526</v>
      </c>
      <c r="J22" s="33">
        <f>V22*M!$J$66</f>
        <v>362771.2138922633</v>
      </c>
      <c r="K22" s="33">
        <f>W22*M!$J$67</f>
        <v>287978.40185872652</v>
      </c>
      <c r="L22" s="33">
        <f>X22*M!$J$68</f>
        <v>360219.70904318331</v>
      </c>
      <c r="N22" s="46" t="str">
        <f>'2.1'!N22</f>
        <v>Prima Aceptada</v>
      </c>
      <c r="O22" s="33">
        <v>12969629.632283663</v>
      </c>
      <c r="P22" s="33">
        <v>13315788.692785352</v>
      </c>
      <c r="Q22" s="33">
        <v>10828243.45344514</v>
      </c>
      <c r="R22" s="33">
        <v>3755177.9178432529</v>
      </c>
      <c r="S22" s="33">
        <v>3490949.931241157</v>
      </c>
      <c r="T22" s="33">
        <v>2218126.1560867196</v>
      </c>
      <c r="U22" s="33">
        <v>5000856.683346143</v>
      </c>
      <c r="V22" s="33">
        <v>8096597.4247382367</v>
      </c>
      <c r="W22" s="33">
        <v>6421417.1172447493</v>
      </c>
      <c r="X22" s="33">
        <v>8030749</v>
      </c>
    </row>
    <row r="23" spans="2:24">
      <c r="B23" s="61" t="str">
        <f t="shared" si="3"/>
        <v>Prima Cedida</v>
      </c>
      <c r="C23" s="33">
        <f>O23*M!$J$59</f>
        <v>-11927429.270693239</v>
      </c>
      <c r="D23" s="33">
        <f>P23*M!$J$60</f>
        <v>-11625771.985815601</v>
      </c>
      <c r="E23" s="33">
        <f>Q23*M!$J$61</f>
        <v>-10661204.593161076</v>
      </c>
      <c r="F23" s="33">
        <f>R23*M!$J$62</f>
        <v>-9615372.7911449373</v>
      </c>
      <c r="G23" s="33">
        <f>S23*M!$J$63</f>
        <v>-10013249.670872875</v>
      </c>
      <c r="H23" s="33">
        <f>T23*M!$J$64</f>
        <v>-11183661.185588494</v>
      </c>
      <c r="I23" s="33">
        <f>U23*M!$J$65</f>
        <v>-13397639.303822307</v>
      </c>
      <c r="J23" s="33">
        <f>V23*M!$J$66</f>
        <v>-13599077.15653244</v>
      </c>
      <c r="K23" s="33">
        <f>W23*M!$J$67</f>
        <v>-16486163.020756863</v>
      </c>
      <c r="L23" s="33">
        <f>X23*M!$J$68</f>
        <v>-20162053.114667919</v>
      </c>
      <c r="N23" s="46" t="str">
        <f>'2.1'!N23</f>
        <v>Prima Cedida</v>
      </c>
      <c r="O23" s="50">
        <v>-266420476.10100165</v>
      </c>
      <c r="P23" s="50">
        <v>-259933281.87169775</v>
      </c>
      <c r="Q23" s="50">
        <v>-238052459.46417856</v>
      </c>
      <c r="R23" s="50">
        <v>-215063666.4319396</v>
      </c>
      <c r="S23" s="50">
        <v>-223717318.59021884</v>
      </c>
      <c r="T23" s="50">
        <v>-248886060.13278008</v>
      </c>
      <c r="U23" s="50">
        <v>-299356534.50970304</v>
      </c>
      <c r="V23" s="50">
        <v>-303514305.62265277</v>
      </c>
      <c r="W23" s="50">
        <v>-367612740.1773327</v>
      </c>
      <c r="X23" s="50">
        <v>-449493417</v>
      </c>
    </row>
    <row r="24" spans="2:24">
      <c r="B24" s="61" t="str">
        <f t="shared" si="3"/>
        <v>Aj. de Reserva en Curso</v>
      </c>
      <c r="C24" s="33">
        <f>O24*M!$J$59</f>
        <v>-1664242.9103470352</v>
      </c>
      <c r="D24" s="33">
        <f>P24*M!$J$60</f>
        <v>-1214160.2836879434</v>
      </c>
      <c r="E24" s="33">
        <f>Q24*M!$J$61</f>
        <v>-1184742.7824023142</v>
      </c>
      <c r="F24" s="33">
        <f>R24*M!$J$62</f>
        <v>-1584077.0500494863</v>
      </c>
      <c r="G24" s="33">
        <f>S24*M!$J$63</f>
        <v>-1877946.4648965611</v>
      </c>
      <c r="H24" s="33">
        <f>T24*M!$J$64</f>
        <v>-1691060.9468848766</v>
      </c>
      <c r="I24" s="33">
        <f>U24*M!$J$65</f>
        <v>-1744003.9118856157</v>
      </c>
      <c r="J24" s="33">
        <f>V24*M!$J$66</f>
        <v>-1877864.4102434816</v>
      </c>
      <c r="K24" s="33">
        <f>W24*M!$J$67</f>
        <v>-3400035.6085022306</v>
      </c>
      <c r="L24" s="33">
        <f>X24*M!$J$68</f>
        <v>-2891201.5458847056</v>
      </c>
      <c r="N24" s="46" t="str">
        <f>'2.1'!N24</f>
        <v>Aj. de Reserva en Curso</v>
      </c>
      <c r="O24" s="198">
        <v>-37173843.454416335</v>
      </c>
      <c r="P24" s="198">
        <v>-27146641.757840898</v>
      </c>
      <c r="Q24" s="198">
        <v>-26453946.242080521</v>
      </c>
      <c r="R24" s="198">
        <v>-35430495.072231926</v>
      </c>
      <c r="S24" s="198">
        <v>-41957322.68663343</v>
      </c>
      <c r="T24" s="198">
        <v>-37633605.804952525</v>
      </c>
      <c r="U24" s="198">
        <v>-38967981.999970384</v>
      </c>
      <c r="V24" s="198">
        <v>-41911572.819833428</v>
      </c>
      <c r="W24" s="198">
        <v>-75814876.097508609</v>
      </c>
      <c r="X24" s="198">
        <v>-64456534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-164480.84461888726</v>
      </c>
      <c r="D26" s="33">
        <f>P26*M!$J$60</f>
        <v>124137.05673758869</v>
      </c>
      <c r="E26" s="33">
        <f>Q26*M!$J$61</f>
        <v>-75324.030363139362</v>
      </c>
      <c r="F26" s="33">
        <f>R26*M!$J$62</f>
        <v>-507316.57247002877</v>
      </c>
      <c r="G26" s="33">
        <f>S26*M!$J$63</f>
        <v>-578410.13329784817</v>
      </c>
      <c r="H26" s="33">
        <f>T26*M!$J$64</f>
        <v>-710430.23728689156</v>
      </c>
      <c r="I26" s="33">
        <f>U26*M!$J$65</f>
        <v>-890977.11835924338</v>
      </c>
      <c r="J26" s="33">
        <f>V26*M!$J$66</f>
        <v>-610791.54347444128</v>
      </c>
      <c r="K26" s="33">
        <f>W26*M!$J$67</f>
        <v>-1244546.982016308</v>
      </c>
      <c r="L26" s="33">
        <f>X26*M!$J$68</f>
        <v>-889127.40316578024</v>
      </c>
      <c r="N26" s="46" t="str">
        <f>'2.1'!N26</f>
        <v>Costo Exp. Directo</v>
      </c>
      <c r="O26" s="199">
        <f>O27+O32</f>
        <v>-3673973.9920764901</v>
      </c>
      <c r="P26" s="199">
        <f t="shared" ref="P26:X26" si="5">P27+P32</f>
        <v>2775501.9278774261</v>
      </c>
      <c r="Q26" s="199">
        <f t="shared" si="5"/>
        <v>-1681899.1257519033</v>
      </c>
      <c r="R26" s="199">
        <f t="shared" si="5"/>
        <v>-11346971.613785721</v>
      </c>
      <c r="S26" s="199">
        <f t="shared" si="5"/>
        <v>-12922913.970997147</v>
      </c>
      <c r="T26" s="199">
        <f t="shared" si="5"/>
        <v>-15810223.48793789</v>
      </c>
      <c r="U26" s="199">
        <f t="shared" si="5"/>
        <v>-19907971.578498177</v>
      </c>
      <c r="V26" s="199">
        <f t="shared" si="5"/>
        <v>-13632099.374388982</v>
      </c>
      <c r="W26" s="199">
        <f t="shared" si="5"/>
        <v>-27751231.488031268</v>
      </c>
      <c r="X26" s="199">
        <f t="shared" si="5"/>
        <v>-19822233</v>
      </c>
    </row>
    <row r="27" spans="2:24">
      <c r="B27" s="61" t="str">
        <f>N27</f>
        <v>Resultado de Intermediación</v>
      </c>
      <c r="C27" s="33">
        <f>O27*M!$J$59</f>
        <v>730650.46117681952</v>
      </c>
      <c r="D27" s="33">
        <f>P27*M!$J$60</f>
        <v>799856.73758865241</v>
      </c>
      <c r="E27" s="33">
        <f>Q27*M!$J$61</f>
        <v>578233.0708752356</v>
      </c>
      <c r="F27" s="33">
        <f>R27*M!$J$62</f>
        <v>535938.68307926459</v>
      </c>
      <c r="G27" s="33">
        <f>S27*M!$J$63</f>
        <v>575439.64512079244</v>
      </c>
      <c r="H27" s="33">
        <f>T27*M!$J$64</f>
        <v>512441.8911605255</v>
      </c>
      <c r="I27" s="33">
        <f>U27*M!$J$65</f>
        <v>542222.77330874442</v>
      </c>
      <c r="J27" s="33">
        <f>V27*M!$J$66</f>
        <v>475385.38157120731</v>
      </c>
      <c r="K27" s="33">
        <f>W27*M!$J$67</f>
        <v>712311.49982172437</v>
      </c>
      <c r="L27" s="33">
        <f>X27*M!$J$68</f>
        <v>918994.59182570397</v>
      </c>
      <c r="N27" s="46" t="str">
        <f>'2.1'!N27</f>
        <v>Resultado de Intermediación</v>
      </c>
      <c r="O27" s="50">
        <v>16320385.500708211</v>
      </c>
      <c r="P27" s="50">
        <v>17883490.841061939</v>
      </c>
      <c r="Q27" s="50">
        <v>12911280.659004873</v>
      </c>
      <c r="R27" s="50">
        <v>11987152.310088169</v>
      </c>
      <c r="S27" s="50">
        <v>12856546.940141227</v>
      </c>
      <c r="T27" s="50">
        <v>11404104.722189225</v>
      </c>
      <c r="U27" s="50">
        <v>12115412.773027649</v>
      </c>
      <c r="V27" s="50">
        <v>10610004.070859734</v>
      </c>
      <c r="W27" s="50">
        <v>15883306.623839768</v>
      </c>
      <c r="X27" s="50">
        <v>20488093</v>
      </c>
    </row>
    <row r="28" spans="2:24">
      <c r="B28" s="61" t="str">
        <f>N28</f>
        <v>Directo</v>
      </c>
      <c r="C28" s="33">
        <f>O28*M!$J$59</f>
        <v>-1313392.4028255895</v>
      </c>
      <c r="D28" s="33">
        <f>P28*M!$J$60</f>
        <v>-1365200.2955082741</v>
      </c>
      <c r="E28" s="33">
        <f>Q28*M!$J$61</f>
        <v>-1382412.0159034017</v>
      </c>
      <c r="F28" s="33">
        <f>R28*M!$J$62</f>
        <v>-1507198.6852712205</v>
      </c>
      <c r="G28" s="33">
        <f>S28*M!$J$63</f>
        <v>-1575213.4827048734</v>
      </c>
      <c r="H28" s="33">
        <f>T28*M!$J$64</f>
        <v>-1732244.4051927715</v>
      </c>
      <c r="I28" s="33">
        <f>U28*M!$J$65</f>
        <v>-1734416.1561994629</v>
      </c>
      <c r="J28" s="33">
        <f>V28*M!$J$66</f>
        <v>-1823946.2767298487</v>
      </c>
      <c r="K28" s="33">
        <f>W28*M!$J$67</f>
        <v>-2142222.222222222</v>
      </c>
      <c r="L28" s="33">
        <f>X28*M!$J$68</f>
        <v>-2419945.7881773729</v>
      </c>
      <c r="N28" s="46" t="str">
        <f>'2.1'!N28</f>
        <v>Directo</v>
      </c>
      <c r="O28" s="50">
        <v>-29336969.545315489</v>
      </c>
      <c r="P28" s="50">
        <v>-30523649.840770736</v>
      </c>
      <c r="Q28" s="50">
        <v>-30867673.301170822</v>
      </c>
      <c r="R28" s="50">
        <v>-33710983.685868174</v>
      </c>
      <c r="S28" s="50">
        <v>-35193623.263283193</v>
      </c>
      <c r="T28" s="50">
        <v>-38550120.398054019</v>
      </c>
      <c r="U28" s="50">
        <v>-38753753.414557315</v>
      </c>
      <c r="V28" s="50">
        <v>-40708187.864700735</v>
      </c>
      <c r="W28" s="50">
        <v>-47767826.885393269</v>
      </c>
      <c r="X28" s="50">
        <v>-53950344</v>
      </c>
    </row>
    <row r="29" spans="2:24">
      <c r="B29" s="61" t="str">
        <f>N29</f>
        <v>Reaseguro Aceptado</v>
      </c>
      <c r="C29" s="33">
        <f>O29*M!$J$59</f>
        <v>-59568.134963199045</v>
      </c>
      <c r="D29" s="33">
        <f>P29*M!$J$60</f>
        <v>-48618.557919621744</v>
      </c>
      <c r="E29" s="33">
        <f>Q29*M!$J$61</f>
        <v>-32280.555868349402</v>
      </c>
      <c r="F29" s="33">
        <f>R29*M!$J$62</f>
        <v>-13022.613312741545</v>
      </c>
      <c r="G29" s="33">
        <f>S29*M!$J$63</f>
        <v>-25659.59038807005</v>
      </c>
      <c r="H29" s="33">
        <f>T29*M!$J$64</f>
        <v>-8538.6996462253319</v>
      </c>
      <c r="I29" s="33">
        <f>U29*M!$J$65</f>
        <v>-43150.354479672962</v>
      </c>
      <c r="J29" s="33">
        <f>V29*M!$J$66</f>
        <v>-46241.395643770127</v>
      </c>
      <c r="K29" s="33">
        <f>W29*M!$J$67</f>
        <v>-4593.9628674165879</v>
      </c>
      <c r="L29" s="33">
        <f>X29*M!$J$68</f>
        <v>-12222.016387346746</v>
      </c>
      <c r="N29" s="46" t="str">
        <f>'2.1'!N29</f>
        <v>Reaseguro Aceptado</v>
      </c>
      <c r="O29" s="50">
        <v>-1330560.887612106</v>
      </c>
      <c r="P29" s="50">
        <v>-1087031.5825336494</v>
      </c>
      <c r="Q29" s="50">
        <v>-720787.75434633438</v>
      </c>
      <c r="R29" s="50">
        <v>-291272.21860215522</v>
      </c>
      <c r="S29" s="50">
        <v>-573289.88554441731</v>
      </c>
      <c r="T29" s="50">
        <v>-190023.93566292198</v>
      </c>
      <c r="U29" s="50">
        <v>-964150.49599184678</v>
      </c>
      <c r="V29" s="50">
        <v>-1032049.8169318384</v>
      </c>
      <c r="W29" s="50">
        <v>-102437.37586712262</v>
      </c>
      <c r="X29" s="50">
        <v>-272478</v>
      </c>
    </row>
    <row r="30" spans="2:24">
      <c r="B30" s="61" t="str">
        <f>N30</f>
        <v>Reaseguro Cedido</v>
      </c>
      <c r="C30" s="33">
        <f>O30*M!$J$59</f>
        <v>2103610.9989656084</v>
      </c>
      <c r="D30" s="33">
        <f>P30*M!$J$60</f>
        <v>2213675.5910165478</v>
      </c>
      <c r="E30" s="33">
        <f>Q30*M!$J$61</f>
        <v>1992925.6426469868</v>
      </c>
      <c r="F30" s="33">
        <f>R30*M!$J$62</f>
        <v>2056159.9816632271</v>
      </c>
      <c r="G30" s="33">
        <f>S30*M!$J$63</f>
        <v>2176312.7182137361</v>
      </c>
      <c r="H30" s="33">
        <f>T30*M!$J$64</f>
        <v>2253224.995999522</v>
      </c>
      <c r="I30" s="33">
        <f>U30*M!$J$65</f>
        <v>2319789.2839878802</v>
      </c>
      <c r="J30" s="33">
        <f>V30*M!$J$66</f>
        <v>2345573.0539448261</v>
      </c>
      <c r="K30" s="33">
        <f>W30*M!$J$67</f>
        <v>2859127.6849113633</v>
      </c>
      <c r="L30" s="33">
        <f>X30*M!$J$68</f>
        <v>3351162.3963904236</v>
      </c>
      <c r="N30" s="46" t="str">
        <f>'2.1'!N30</f>
        <v>Reaseguro Cedido</v>
      </c>
      <c r="O30" s="50">
        <v>46987915.933635816</v>
      </c>
      <c r="P30" s="50">
        <v>49494172.264366314</v>
      </c>
      <c r="Q30" s="50">
        <v>44499741.714522034</v>
      </c>
      <c r="R30" s="50">
        <v>45989408.214558505</v>
      </c>
      <c r="S30" s="50">
        <v>48623460.088968836</v>
      </c>
      <c r="T30" s="50">
        <v>50144249.055906162</v>
      </c>
      <c r="U30" s="50">
        <v>51833316.683576807</v>
      </c>
      <c r="V30" s="50">
        <v>52350241.752492309</v>
      </c>
      <c r="W30" s="50">
        <v>63753570.885100164</v>
      </c>
      <c r="X30" s="50">
        <v>74710915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-895131.30579570669</v>
      </c>
      <c r="D32" s="33">
        <f>P32*M!$J$60</f>
        <v>-675719.68085106381</v>
      </c>
      <c r="E32" s="33">
        <f>Q32*M!$J$61</f>
        <v>-653557.10123837495</v>
      </c>
      <c r="F32" s="33">
        <f>R32*M!$J$62</f>
        <v>-1043255.2555492934</v>
      </c>
      <c r="G32" s="33">
        <f>S32*M!$J$63</f>
        <v>-1153849.7784186406</v>
      </c>
      <c r="H32" s="33">
        <f>T32*M!$J$64</f>
        <v>-1222872.1284474172</v>
      </c>
      <c r="I32" s="33">
        <f>U32*M!$J$65</f>
        <v>-1433199.8916679879</v>
      </c>
      <c r="J32" s="33">
        <f>V32*M!$J$66</f>
        <v>-1086176.9250456486</v>
      </c>
      <c r="K32" s="33">
        <f>W32*M!$J$67</f>
        <v>-1956858.4818380321</v>
      </c>
      <c r="L32" s="33">
        <f>X32*M!$J$68</f>
        <v>-1808121.9949914843</v>
      </c>
      <c r="N32" s="46" t="str">
        <f>'2.1'!N32</f>
        <v>Costo de Siniestros</v>
      </c>
      <c r="O32" s="50">
        <v>-19994359.492784701</v>
      </c>
      <c r="P32" s="50">
        <v>-15107988.913184512</v>
      </c>
      <c r="Q32" s="50">
        <v>-14593179.784756776</v>
      </c>
      <c r="R32" s="50">
        <v>-23334123.92387389</v>
      </c>
      <c r="S32" s="50">
        <v>-25779460.911138374</v>
      </c>
      <c r="T32" s="50">
        <v>-27214328.210127115</v>
      </c>
      <c r="U32" s="50">
        <v>-32023384.351525828</v>
      </c>
      <c r="V32" s="50">
        <v>-24242103.445248716</v>
      </c>
      <c r="W32" s="50">
        <v>-43634538.111871034</v>
      </c>
      <c r="X32" s="50">
        <v>-40310326</v>
      </c>
    </row>
    <row r="33" spans="2:24">
      <c r="B33" s="61" t="str">
        <f>N33</f>
        <v>Siniestros Pagados</v>
      </c>
      <c r="C33" s="33">
        <f>O33*M!$J$59</f>
        <v>903264.54898794356</v>
      </c>
      <c r="D33" s="33">
        <f>P33*M!$J$60</f>
        <v>693063.65248226945</v>
      </c>
      <c r="E33" s="33">
        <f>Q33*M!$J$61</f>
        <v>594195.37392338761</v>
      </c>
      <c r="F33" s="33">
        <f>R33*M!$J$62</f>
        <v>866284.03860736184</v>
      </c>
      <c r="G33" s="33">
        <f>S33*M!$J$63</f>
        <v>1037332.3414981579</v>
      </c>
      <c r="H33" s="33">
        <f>T33*M!$J$64</f>
        <v>1114715.6909409834</v>
      </c>
      <c r="I33" s="33">
        <f>U33*M!$J$65</f>
        <v>1248935.2557758782</v>
      </c>
      <c r="J33" s="33">
        <f>V33*M!$J$66</f>
        <v>1401732.9994728526</v>
      </c>
      <c r="K33" s="33">
        <f>W33*M!$J$67</f>
        <v>-7562021.0155414324</v>
      </c>
      <c r="L33" s="33">
        <f>X33*M!$J$68</f>
        <v>6168325.1973734675</v>
      </c>
      <c r="N33" s="46" t="str">
        <f>'2.1'!N33</f>
        <v>Siniestros Pagados</v>
      </c>
      <c r="O33" s="50">
        <v>20176030.033380162</v>
      </c>
      <c r="P33" s="50">
        <v>15495771.803842386</v>
      </c>
      <c r="Q33" s="50">
        <v>13267700.561288962</v>
      </c>
      <c r="R33" s="50">
        <v>19375870.864408057</v>
      </c>
      <c r="S33" s="50">
        <v>23176213.27289357</v>
      </c>
      <c r="T33" s="50">
        <v>24807367.809389878</v>
      </c>
      <c r="U33" s="50">
        <v>27906179.702075612</v>
      </c>
      <c r="V33" s="50">
        <v>31284918.315136865</v>
      </c>
      <c r="W33" s="50">
        <v>-168619906.48168054</v>
      </c>
      <c r="X33" s="50">
        <v>137516827</v>
      </c>
    </row>
    <row r="34" spans="2:24">
      <c r="B34" s="61" t="str">
        <f>N34</f>
        <v>Siniestros por Pagar</v>
      </c>
      <c r="C34" s="33">
        <f>O34*M!$J$59</f>
        <v>433429.10824814945</v>
      </c>
      <c r="D34" s="33">
        <f>P34*M!$J$60</f>
        <v>356109.21985815599</v>
      </c>
      <c r="E34" s="33">
        <f>Q34*M!$J$61</f>
        <v>422836.3375979166</v>
      </c>
      <c r="F34" s="33">
        <f>R34*M!$J$62</f>
        <v>596310.39215435355</v>
      </c>
      <c r="G34" s="33">
        <f>S34*M!$J$63</f>
        <v>897461.87633545976</v>
      </c>
      <c r="H34" s="33">
        <f>T34*M!$J$64</f>
        <v>1034099.2505603211</v>
      </c>
      <c r="I34" s="33">
        <f>U34*M!$J$65</f>
        <v>1199985.1299867537</v>
      </c>
      <c r="J34" s="33">
        <f>V34*M!$J$66</f>
        <v>779592.68257278879</v>
      </c>
      <c r="K34" s="33">
        <f>W34*M!$J$67</f>
        <v>10295032.800370999</v>
      </c>
      <c r="L34" s="33">
        <f>X34*M!$J$68</f>
        <v>4826108.2002670672</v>
      </c>
      <c r="N34" s="46" t="str">
        <f>'2.1'!N34</f>
        <v>Siniestros por Pagar</v>
      </c>
      <c r="O34" s="50">
        <v>9681414.7252363469</v>
      </c>
      <c r="P34" s="50">
        <v>7962020.7875603372</v>
      </c>
      <c r="Q34" s="50">
        <v>9441450.0009294562</v>
      </c>
      <c r="R34" s="50">
        <v>13337465.125251003</v>
      </c>
      <c r="S34" s="50">
        <v>20051209.258743417</v>
      </c>
      <c r="T34" s="50">
        <v>23013294.482657891</v>
      </c>
      <c r="U34" s="50">
        <v>26812439.253647078</v>
      </c>
      <c r="V34" s="50">
        <v>17399528.585358437</v>
      </c>
      <c r="W34" s="50">
        <v>229561312.3074744</v>
      </c>
      <c r="X34" s="50">
        <v>107593401</v>
      </c>
    </row>
    <row r="35" spans="2:24">
      <c r="B35" s="61" t="str">
        <f>N35</f>
        <v>Siniestros por Pagar Período Anterior</v>
      </c>
      <c r="C35" s="33">
        <f>O35*M!$J$59</f>
        <v>441562.35144038656</v>
      </c>
      <c r="D35" s="33">
        <f>P35*M!$J$60</f>
        <v>373453.19148936163</v>
      </c>
      <c r="E35" s="33">
        <f>Q35*M!$J$61</f>
        <v>363474.61028292926</v>
      </c>
      <c r="F35" s="33">
        <f>R35*M!$J$62</f>
        <v>419339.17521242198</v>
      </c>
      <c r="G35" s="33">
        <f>S35*M!$J$63</f>
        <v>780944.43941497698</v>
      </c>
      <c r="H35" s="33">
        <f>T35*M!$J$64</f>
        <v>925942.81305388734</v>
      </c>
      <c r="I35" s="33">
        <f>U35*M!$J$65</f>
        <v>1015720.4940946446</v>
      </c>
      <c r="J35" s="33">
        <f>V35*M!$J$66</f>
        <v>1095148.756999993</v>
      </c>
      <c r="K35" s="33">
        <f>W35*M!$J$67</f>
        <v>776153.30299153342</v>
      </c>
      <c r="L35" s="33">
        <f>X35*M!$J$68</f>
        <v>9186311.4026490506</v>
      </c>
      <c r="N35" s="46" t="str">
        <f>'2.1'!N35</f>
        <v>Siniestros por Pagar Período Anterior</v>
      </c>
      <c r="O35" s="50">
        <v>9863085.2658318151</v>
      </c>
      <c r="P35" s="50">
        <v>8349803.678218212</v>
      </c>
      <c r="Q35" s="50">
        <v>8115970.7774616415</v>
      </c>
      <c r="R35" s="50">
        <v>9379212.0657851677</v>
      </c>
      <c r="S35" s="50">
        <v>17447961.620498613</v>
      </c>
      <c r="T35" s="50">
        <v>20606334.081920654</v>
      </c>
      <c r="U35" s="50">
        <v>22695234.604196869</v>
      </c>
      <c r="V35" s="50">
        <v>24442343.455246594</v>
      </c>
      <c r="W35" s="50">
        <v>17306867.713922814</v>
      </c>
      <c r="X35" s="50">
        <v>204799902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1638085.2502251547</v>
      </c>
      <c r="D37" s="33">
        <f>P37*M!$J$60</f>
        <v>1503730.5555555553</v>
      </c>
      <c r="E37" s="33">
        <f>Q37*M!$J$61</f>
        <v>1580683.9502109194</v>
      </c>
      <c r="F37" s="33">
        <f>R37*M!$J$62</f>
        <v>1898242.4292662891</v>
      </c>
      <c r="G37" s="33">
        <f>S37*M!$J$63</f>
        <v>1961818.4723484123</v>
      </c>
      <c r="H37" s="33">
        <f>T37*M!$J$64</f>
        <v>1787542.7694308516</v>
      </c>
      <c r="I37" s="33">
        <f>U37*M!$J$65</f>
        <v>1535700.7575316115</v>
      </c>
      <c r="J37" s="33">
        <f>V37*M!$J$66</f>
        <v>1741101.3671472121</v>
      </c>
      <c r="K37" s="33">
        <f>W37*M!$J$67</f>
        <v>2192757.5848673186</v>
      </c>
      <c r="L37" s="33">
        <f>X37*M!$J$68</f>
        <v>2410008.598714544</v>
      </c>
      <c r="N37" s="46" t="str">
        <f>'2.1'!N37</f>
        <v>Reserva de Riesgo en Curso</v>
      </c>
      <c r="O37" s="50">
        <v>36589565.308203988</v>
      </c>
      <c r="P37" s="50">
        <v>33620960.29693339</v>
      </c>
      <c r="Q37" s="50">
        <v>35294857.97736603</v>
      </c>
      <c r="R37" s="50">
        <v>42457321.778583787</v>
      </c>
      <c r="S37" s="50">
        <v>43831201.919515014</v>
      </c>
      <c r="T37" s="50">
        <v>39780754.246720538</v>
      </c>
      <c r="U37" s="50">
        <v>34313661.264744721</v>
      </c>
      <c r="V37" s="50">
        <v>38859193.633921854</v>
      </c>
      <c r="W37" s="50">
        <v>48894677.512457266</v>
      </c>
      <c r="X37" s="50">
        <v>53728804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1752536.0544477715</v>
      </c>
      <c r="D39" s="33">
        <f>P39*M!$J$60</f>
        <v>1554092.4349881795</v>
      </c>
      <c r="E39" s="33">
        <f>Q39*M!$J$61</f>
        <v>1654132.7189099763</v>
      </c>
      <c r="F39" s="33">
        <f>R39*M!$J$62</f>
        <v>2089852.1875891865</v>
      </c>
      <c r="G39" s="33">
        <f>S39*M!$J$63</f>
        <v>2137283.2587457276</v>
      </c>
      <c r="H39" s="33">
        <f>T39*M!$J$64</f>
        <v>1879343.4223494669</v>
      </c>
      <c r="I39" s="33">
        <f>U39*M!$J$65</f>
        <v>1606790.0023167348</v>
      </c>
      <c r="J39" s="33">
        <f>V39*M!$J$66</f>
        <v>1870418.8249180636</v>
      </c>
      <c r="K39" s="33">
        <f>W39*M!$J$67</f>
        <v>2410061.6390630864</v>
      </c>
      <c r="L39" s="33">
        <f>X39*M!$J$68</f>
        <v>2640028.6085557435</v>
      </c>
      <c r="N39" s="46" t="str">
        <f>'2.1'!N39</f>
        <v>Prima Retenida Neta No Devengada</v>
      </c>
      <c r="O39" s="50">
        <v>39146028.822605513</v>
      </c>
      <c r="P39" s="50">
        <v>34746969.702426679</v>
      </c>
      <c r="Q39" s="50">
        <v>36934884.662966087</v>
      </c>
      <c r="R39" s="50">
        <v>46742989.95226188</v>
      </c>
      <c r="S39" s="50">
        <v>47751458.860076346</v>
      </c>
      <c r="T39" s="50">
        <v>41823725.903620631</v>
      </c>
      <c r="U39" s="50">
        <v>35902077.662379421</v>
      </c>
      <c r="V39" s="50">
        <v>41745396.715823829</v>
      </c>
      <c r="W39" s="50">
        <v>53740179.689887658</v>
      </c>
      <c r="X39" s="50">
        <v>58856877</v>
      </c>
    </row>
    <row r="40" spans="2:24">
      <c r="B40" s="61" t="str">
        <f>N40</f>
        <v>Prima Directa No Devengada</v>
      </c>
      <c r="C40" s="33">
        <f>O40*M!$J$59</f>
        <v>7234173.7875743881</v>
      </c>
      <c r="D40" s="33">
        <f>P40*M!$J$60</f>
        <v>6962162.2340425523</v>
      </c>
      <c r="E40" s="33">
        <f>Q40*M!$J$61</f>
        <v>6754630.1477445653</v>
      </c>
      <c r="F40" s="33">
        <f>R40*M!$J$62</f>
        <v>6694672.0438213209</v>
      </c>
      <c r="G40" s="33">
        <f>S40*M!$J$63</f>
        <v>6518021.8232824551</v>
      </c>
      <c r="H40" s="33">
        <f>T40*M!$J$64</f>
        <v>7226163.1195770586</v>
      </c>
      <c r="I40" s="33">
        <f>U40*M!$J$65</f>
        <v>7313020.8175523784</v>
      </c>
      <c r="J40" s="33">
        <f>V40*M!$J$66</f>
        <v>8249090.8127248995</v>
      </c>
      <c r="K40" s="33">
        <f>W40*M!$J$67</f>
        <v>10764956.945871811</v>
      </c>
      <c r="L40" s="33">
        <f>X40*M!$J$68</f>
        <v>12364468.380099963</v>
      </c>
      <c r="N40" s="46" t="str">
        <f>'2.1'!N40</f>
        <v>Prima Directa No Devengada</v>
      </c>
      <c r="O40" s="50">
        <v>161588216.61752227</v>
      </c>
      <c r="P40" s="50">
        <v>155662581.42907429</v>
      </c>
      <c r="Q40" s="50">
        <v>150823136.85950175</v>
      </c>
      <c r="R40" s="50">
        <v>149737378.52676433</v>
      </c>
      <c r="S40" s="50">
        <v>145626486.18050152</v>
      </c>
      <c r="T40" s="50">
        <v>160814176.93750486</v>
      </c>
      <c r="U40" s="50">
        <v>163401963.51720133</v>
      </c>
      <c r="V40" s="50">
        <v>184109336.33387902</v>
      </c>
      <c r="W40" s="50">
        <v>240039802.82012704</v>
      </c>
      <c r="X40" s="50">
        <v>275653829</v>
      </c>
    </row>
    <row r="41" spans="2:24">
      <c r="B41" s="61" t="str">
        <f>N41</f>
        <v>Prima Aceptada No Devengada</v>
      </c>
      <c r="C41" s="33">
        <f>O41*M!$J$59</f>
        <v>287021.05574972002</v>
      </c>
      <c r="D41" s="33">
        <f>P41*M!$J$60</f>
        <v>248316.01654846332</v>
      </c>
      <c r="E41" s="33">
        <f>Q41*M!$J$61</f>
        <v>210250.30244758772</v>
      </c>
      <c r="F41" s="33">
        <f>R41*M!$J$62</f>
        <v>67156.982466017696</v>
      </c>
      <c r="G41" s="33">
        <f>S41*M!$J$63</f>
        <v>48048.360690605223</v>
      </c>
      <c r="H41" s="33">
        <f>T41*M!$J$64</f>
        <v>34267.474440264457</v>
      </c>
      <c r="I41" s="33">
        <f>U41*M!$J$65</f>
        <v>40878.458851317009</v>
      </c>
      <c r="J41" s="33">
        <f>V41*M!$J$66</f>
        <v>104628.82850878204</v>
      </c>
      <c r="K41" s="33">
        <f>W41*M!$J$67</f>
        <v>33099.268021560856</v>
      </c>
      <c r="L41" s="33">
        <f>X41*M!$J$68</f>
        <v>80469.793931379842</v>
      </c>
      <c r="N41" s="46" t="str">
        <f>'2.1'!N41</f>
        <v>Prima Aceptada No Devengada</v>
      </c>
      <c r="O41" s="50">
        <v>6411128.8852277631</v>
      </c>
      <c r="P41" s="50">
        <v>5551940.7400643863</v>
      </c>
      <c r="Q41" s="50">
        <v>4694647.8855533833</v>
      </c>
      <c r="R41" s="50">
        <v>1502076.6422023939</v>
      </c>
      <c r="S41" s="50">
        <v>1073502.6859088438</v>
      </c>
      <c r="T41" s="50">
        <v>762603.28014303802</v>
      </c>
      <c r="U41" s="50">
        <v>913387.31401258952</v>
      </c>
      <c r="V41" s="50">
        <v>2335183.9148658807</v>
      </c>
      <c r="W41" s="50">
        <v>738056.06555935531</v>
      </c>
      <c r="X41" s="50">
        <v>1793996</v>
      </c>
    </row>
    <row r="42" spans="2:24">
      <c r="B42" s="61" t="str">
        <f>N42</f>
        <v>Prima Cedida No Devengada</v>
      </c>
      <c r="C42" s="33">
        <f>O42*M!$J$59</f>
        <v>5768658.788876337</v>
      </c>
      <c r="D42" s="33">
        <f>P42*M!$J$60</f>
        <v>5656385.8156028371</v>
      </c>
      <c r="E42" s="33">
        <f>Q42*M!$J$61</f>
        <v>5310747.7312821764</v>
      </c>
      <c r="F42" s="33">
        <f>R42*M!$J$62</f>
        <v>4671976.8386981534</v>
      </c>
      <c r="G42" s="33">
        <f>S42*M!$J$63</f>
        <v>4428786.9252273338</v>
      </c>
      <c r="H42" s="33">
        <f>T42*M!$J$64</f>
        <v>5381087.1716678552</v>
      </c>
      <c r="I42" s="33">
        <f>U42*M!$J$65</f>
        <v>5747109.2740869606</v>
      </c>
      <c r="J42" s="33">
        <f>V42*M!$J$66</f>
        <v>6483300.8163156193</v>
      </c>
      <c r="K42" s="33">
        <f>W42*M!$J$67</f>
        <v>8387994.574830289</v>
      </c>
      <c r="L42" s="33">
        <f>X42*M!$J$68</f>
        <v>9804909.5654755998</v>
      </c>
      <c r="N42" s="46" t="str">
        <f>'2.1'!N42</f>
        <v>Prima Cedida No Devengada</v>
      </c>
      <c r="O42" s="50">
        <v>128853316.68014452</v>
      </c>
      <c r="P42" s="50">
        <v>126467552.466712</v>
      </c>
      <c r="Q42" s="50">
        <v>118582900.08208904</v>
      </c>
      <c r="R42" s="50">
        <v>104496465.21670488</v>
      </c>
      <c r="S42" s="50">
        <v>98948530.006334051</v>
      </c>
      <c r="T42" s="50">
        <v>119753054.31402725</v>
      </c>
      <c r="U42" s="50">
        <v>128413273.16883449</v>
      </c>
      <c r="V42" s="50">
        <v>144699123.53292111</v>
      </c>
      <c r="W42" s="50">
        <v>187037679.19579878</v>
      </c>
      <c r="X42" s="50">
        <v>218590948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3375263.4954837891</v>
      </c>
      <c r="D44" s="33">
        <f>P44*M!$J$60</f>
        <v>3452514.6572104013</v>
      </c>
      <c r="E44" s="33">
        <f>Q44*M!$J$61</f>
        <v>3796501.2516566045</v>
      </c>
      <c r="F44" s="33">
        <f>R44*M!$J$62</f>
        <v>3938048.4133072882</v>
      </c>
      <c r="G44" s="33">
        <f>S44*M!$J$63</f>
        <v>4559742.980893719</v>
      </c>
      <c r="H44" s="33">
        <f>T44*M!$J$64</f>
        <v>5131113.5187584143</v>
      </c>
      <c r="I44" s="33">
        <f>U44*M!$J$65</f>
        <v>6036762.3552795611</v>
      </c>
      <c r="J44" s="33">
        <f>V44*M!$J$66</f>
        <v>5046687.8958385885</v>
      </c>
      <c r="K44" s="33">
        <f>W44*M!$J$67</f>
        <v>5686518.499875322</v>
      </c>
      <c r="L44" s="33">
        <f>X44*M!$J$68</f>
        <v>7340882.155446996</v>
      </c>
      <c r="N44" s="46" t="str">
        <f>'2.1'!N44</f>
        <v>Prima Retenida Neta Devengada</v>
      </c>
      <c r="O44" s="50">
        <v>75392549.980793729</v>
      </c>
      <c r="P44" s="50">
        <v>77192591.309529349</v>
      </c>
      <c r="Q44" s="50">
        <v>84771514.552439317</v>
      </c>
      <c r="R44" s="50">
        <v>88080945.871626526</v>
      </c>
      <c r="S44" s="50">
        <v>101874367.13112445</v>
      </c>
      <c r="T44" s="50">
        <v>114190031.9211635</v>
      </c>
      <c r="U44" s="50">
        <v>134885274.73788232</v>
      </c>
      <c r="V44" s="50">
        <v>112635729.2313699</v>
      </c>
      <c r="W44" s="50">
        <v>126799464.81035662</v>
      </c>
      <c r="X44" s="50">
        <v>163657847</v>
      </c>
    </row>
    <row r="45" spans="2:24">
      <c r="B45" s="61" t="str">
        <f>N45</f>
        <v>Prima Directa Devengada</v>
      </c>
      <c r="C45" s="33">
        <f>O45*M!$J$59</f>
        <v>13705183.073222131</v>
      </c>
      <c r="D45" s="33">
        <f>P45*M!$J$60</f>
        <v>14290099.113475177</v>
      </c>
      <c r="E45" s="33">
        <f>Q45*M!$J$61</f>
        <v>14230074.23319792</v>
      </c>
      <c r="F45" s="33">
        <f>R45*M!$J$62</f>
        <v>13073320.274317216</v>
      </c>
      <c r="G45" s="33">
        <f>S45*M!$J$63</f>
        <v>14465103.47189576</v>
      </c>
      <c r="H45" s="33">
        <f>T45*M!$J$64</f>
        <v>16009348.019075902</v>
      </c>
      <c r="I45" s="33">
        <f>U45*M!$J$65</f>
        <v>18407463.860973261</v>
      </c>
      <c r="J45" s="33">
        <f>V45*M!$J$66</f>
        <v>17100357.734943818</v>
      </c>
      <c r="K45" s="33">
        <f>W45*M!$J$67</f>
        <v>17580167.276066098</v>
      </c>
      <c r="L45" s="33">
        <f>X45*M!$J$68</f>
        <v>26016663.295061503</v>
      </c>
      <c r="N45" s="46" t="str">
        <f>'2.1'!N45</f>
        <v>Prima Directa Devengada</v>
      </c>
      <c r="O45" s="50">
        <v>306129788.45247912</v>
      </c>
      <c r="P45" s="50">
        <v>319503286.78124803</v>
      </c>
      <c r="Q45" s="50">
        <v>317741221.45105517</v>
      </c>
      <c r="R45" s="50">
        <v>292406363.40412593</v>
      </c>
      <c r="S45" s="50">
        <v>323181211.71750307</v>
      </c>
      <c r="T45" s="50">
        <v>356278993.76072347</v>
      </c>
      <c r="U45" s="50">
        <v>411295935.46838164</v>
      </c>
      <c r="V45" s="50">
        <v>381658486.38687003</v>
      </c>
      <c r="W45" s="50">
        <v>392007130.88871527</v>
      </c>
      <c r="X45" s="50">
        <v>580016272</v>
      </c>
    </row>
    <row r="46" spans="2:24">
      <c r="B46" s="61" t="str">
        <f>N46</f>
        <v>Prima Aceptada Devengada</v>
      </c>
      <c r="C46" s="33">
        <f>O46*M!$J$59</f>
        <v>465763.14551018528</v>
      </c>
      <c r="D46" s="33">
        <f>P46*M!$J$60</f>
        <v>613273.52245862863</v>
      </c>
      <c r="E46" s="33">
        <f>Q46*M!$J$61</f>
        <v>450652.68045076961</v>
      </c>
      <c r="F46" s="33">
        <f>R46*M!$J$62</f>
        <v>236104.52627871992</v>
      </c>
      <c r="G46" s="33">
        <f>S46*M!$J$63</f>
        <v>135895.03489783691</v>
      </c>
      <c r="H46" s="33">
        <f>T46*M!$J$64</f>
        <v>94599.2541276259</v>
      </c>
      <c r="I46" s="33">
        <f>U46*M!$J$65</f>
        <v>211074.52393815704</v>
      </c>
      <c r="J46" s="33">
        <f>V46*M!$J$66</f>
        <v>304573.43975613685</v>
      </c>
      <c r="K46" s="33">
        <f>W46*M!$J$67</f>
        <v>126686.42845324402</v>
      </c>
      <c r="L46" s="33">
        <f>X46*M!$J$68</f>
        <v>182239.59508442396</v>
      </c>
      <c r="N46" s="46" t="str">
        <f>'2.1'!N46</f>
        <v>Prima Aceptada Devengada</v>
      </c>
      <c r="O46" s="50">
        <v>10403653.307089487</v>
      </c>
      <c r="P46" s="50">
        <v>13711794.75841959</v>
      </c>
      <c r="Q46" s="50">
        <v>10062557.003572309</v>
      </c>
      <c r="R46" s="50">
        <v>5280867.0225911727</v>
      </c>
      <c r="S46" s="50">
        <v>3036184.4372565299</v>
      </c>
      <c r="T46" s="50">
        <v>2105252.9454007698</v>
      </c>
      <c r="U46" s="50">
        <v>4716244.1514144298</v>
      </c>
      <c r="V46" s="50">
        <v>6797696.2711974308</v>
      </c>
      <c r="W46" s="50">
        <v>2824886.8489496829</v>
      </c>
      <c r="X46" s="50">
        <v>4062855</v>
      </c>
    </row>
    <row r="47" spans="2:24">
      <c r="B47" s="61" t="str">
        <f>N47</f>
        <v>Prima Cedida Devengada</v>
      </c>
      <c r="C47" s="33">
        <f>O47*M!$J$59</f>
        <v>10795682.723248528</v>
      </c>
      <c r="D47" s="33">
        <f>P47*M!$J$60</f>
        <v>11450857.978723401</v>
      </c>
      <c r="E47" s="33">
        <f>Q47*M!$J$61</f>
        <v>10884225.661992084</v>
      </c>
      <c r="F47" s="33">
        <f>R47*M!$J$62</f>
        <v>9371376.3872886505</v>
      </c>
      <c r="G47" s="33">
        <f>S47*M!$J$63</f>
        <v>10041255.525899874</v>
      </c>
      <c r="H47" s="33">
        <f>T47*M!$J$64</f>
        <v>10972833.754445111</v>
      </c>
      <c r="I47" s="33">
        <f>U47*M!$J$65</f>
        <v>12581776.029631851</v>
      </c>
      <c r="J47" s="33">
        <f>V47*M!$J$66</f>
        <v>12358243.278861364</v>
      </c>
      <c r="K47" s="33">
        <f>W47*M!$J$67</f>
        <v>12020335.204644015</v>
      </c>
      <c r="L47" s="33">
        <f>X47*M!$J$68</f>
        <v>18858020.734698929</v>
      </c>
      <c r="N47" s="46" t="str">
        <f>'2.1'!N47</f>
        <v>Prima Cedida Devengada</v>
      </c>
      <c r="O47" s="50">
        <v>241140891.77877492</v>
      </c>
      <c r="P47" s="50">
        <v>256022490.23013818</v>
      </c>
      <c r="Q47" s="50">
        <v>243032263.90218812</v>
      </c>
      <c r="R47" s="50">
        <v>209606284.55509064</v>
      </c>
      <c r="S47" s="50">
        <v>224343029.02363506</v>
      </c>
      <c r="T47" s="50">
        <v>244194214.78496072</v>
      </c>
      <c r="U47" s="50">
        <v>281126904.88191366</v>
      </c>
      <c r="V47" s="50">
        <v>275820453.42669755</v>
      </c>
      <c r="W47" s="50">
        <v>268032552.92730823</v>
      </c>
      <c r="X47" s="50">
        <v>420421280</v>
      </c>
    </row>
    <row r="48" spans="2:24">
      <c r="B48" s="46"/>
      <c r="C48" s="17"/>
      <c r="D48" s="17"/>
      <c r="E48" s="17"/>
      <c r="F48" s="17"/>
      <c r="G48" s="17"/>
      <c r="H48" s="17"/>
      <c r="I48" s="17"/>
      <c r="J48" s="17"/>
      <c r="K48" s="17"/>
      <c r="L48" s="17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5">
      <c r="B49" s="46" t="str">
        <f t="shared" ref="B49:C51" si="6">N49</f>
        <v>Número de Pólizas Emitidas</v>
      </c>
      <c r="C49" s="17">
        <f t="shared" si="6"/>
        <v>1515758</v>
      </c>
      <c r="D49" s="17">
        <f t="shared" ref="D49:L51" si="7">P49</f>
        <v>1390279</v>
      </c>
      <c r="E49" s="17">
        <f t="shared" si="7"/>
        <v>1591923</v>
      </c>
      <c r="F49" s="17">
        <f t="shared" si="7"/>
        <v>1639898</v>
      </c>
      <c r="G49" s="17">
        <f t="shared" si="7"/>
        <v>1754542</v>
      </c>
      <c r="H49" s="17">
        <f t="shared" si="7"/>
        <v>1449302</v>
      </c>
      <c r="I49" s="17">
        <f t="shared" si="7"/>
        <v>1526523</v>
      </c>
      <c r="J49" s="17">
        <f t="shared" si="7"/>
        <v>1397565</v>
      </c>
      <c r="K49" s="17">
        <f t="shared" si="7"/>
        <v>1555240</v>
      </c>
      <c r="L49" s="17">
        <f t="shared" si="7"/>
        <v>1852924</v>
      </c>
      <c r="N49" s="46" t="str">
        <f>'2.1'!N49</f>
        <v>Número de Pólizas Emitidas</v>
      </c>
      <c r="O49" s="50">
        <v>1515758</v>
      </c>
      <c r="P49" s="50">
        <v>1390279</v>
      </c>
      <c r="Q49" s="50">
        <v>1591923</v>
      </c>
      <c r="R49" s="50">
        <v>1639898</v>
      </c>
      <c r="S49" s="50">
        <v>1754542</v>
      </c>
      <c r="T49" s="50">
        <v>1449302</v>
      </c>
      <c r="U49" s="50">
        <v>1526523</v>
      </c>
      <c r="V49" s="50">
        <v>1397565</v>
      </c>
      <c r="W49" s="50">
        <v>1555240</v>
      </c>
      <c r="X49" s="50">
        <v>1852924</v>
      </c>
    </row>
    <row r="50" spans="2:25">
      <c r="B50" s="46" t="str">
        <f t="shared" si="6"/>
        <v>Número de Pólizas Vigentes</v>
      </c>
      <c r="C50" s="17">
        <f t="shared" si="6"/>
        <v>1435496</v>
      </c>
      <c r="D50" s="17">
        <f t="shared" si="7"/>
        <v>1444114</v>
      </c>
      <c r="E50" s="17">
        <f t="shared" si="7"/>
        <v>1470456</v>
      </c>
      <c r="F50" s="17">
        <f t="shared" si="7"/>
        <v>1466382</v>
      </c>
      <c r="G50" s="17">
        <f t="shared" si="7"/>
        <v>1383641</v>
      </c>
      <c r="H50" s="17">
        <f t="shared" si="7"/>
        <v>1298712</v>
      </c>
      <c r="I50" s="17">
        <f t="shared" si="7"/>
        <v>1249269</v>
      </c>
      <c r="J50" s="17">
        <f t="shared" si="7"/>
        <v>1093171</v>
      </c>
      <c r="K50" s="17">
        <f t="shared" si="7"/>
        <v>1255424</v>
      </c>
      <c r="L50" s="17">
        <f t="shared" si="7"/>
        <v>1487349</v>
      </c>
      <c r="N50" s="46" t="str">
        <f>'2.1'!N50</f>
        <v>Número de Pólizas Vigentes</v>
      </c>
      <c r="O50" s="50">
        <v>1435496</v>
      </c>
      <c r="P50" s="50">
        <v>1444114</v>
      </c>
      <c r="Q50" s="50">
        <v>1470456</v>
      </c>
      <c r="R50" s="50">
        <v>1466382</v>
      </c>
      <c r="S50" s="50">
        <v>1383641</v>
      </c>
      <c r="T50" s="50">
        <v>1298712</v>
      </c>
      <c r="U50" s="50">
        <v>1249269</v>
      </c>
      <c r="V50" s="50">
        <v>1093171</v>
      </c>
      <c r="W50" s="50">
        <v>1255424</v>
      </c>
      <c r="X50" s="50">
        <v>1487349</v>
      </c>
    </row>
    <row r="51" spans="2:25">
      <c r="B51" s="46" t="str">
        <f t="shared" si="6"/>
        <v>Número de Siniestros</v>
      </c>
      <c r="C51" s="17">
        <f t="shared" si="6"/>
        <v>38925</v>
      </c>
      <c r="D51" s="17">
        <f t="shared" si="7"/>
        <v>23940</v>
      </c>
      <c r="E51" s="17">
        <f t="shared" si="7"/>
        <v>22195</v>
      </c>
      <c r="F51" s="17">
        <f t="shared" si="7"/>
        <v>32138</v>
      </c>
      <c r="G51" s="17">
        <f t="shared" si="7"/>
        <v>35336</v>
      </c>
      <c r="H51" s="17">
        <f t="shared" si="7"/>
        <v>45247</v>
      </c>
      <c r="I51" s="17">
        <f t="shared" si="7"/>
        <v>37707</v>
      </c>
      <c r="J51" s="17">
        <f t="shared" si="7"/>
        <v>26040</v>
      </c>
      <c r="K51" s="17">
        <f t="shared" si="7"/>
        <v>269724</v>
      </c>
      <c r="L51" s="17">
        <f t="shared" si="7"/>
        <v>97937</v>
      </c>
      <c r="N51" s="46" t="str">
        <f>'2.1'!N51</f>
        <v>Número de Siniestros</v>
      </c>
      <c r="O51" s="50">
        <v>38925</v>
      </c>
      <c r="P51" s="50">
        <v>23940</v>
      </c>
      <c r="Q51" s="50">
        <v>22195</v>
      </c>
      <c r="R51" s="50">
        <v>32138</v>
      </c>
      <c r="S51" s="50">
        <v>35336</v>
      </c>
      <c r="T51" s="50">
        <v>45247</v>
      </c>
      <c r="U51" s="50">
        <v>37707</v>
      </c>
      <c r="V51" s="50">
        <v>26040</v>
      </c>
      <c r="W51" s="50">
        <v>269724</v>
      </c>
      <c r="X51" s="50">
        <v>97937</v>
      </c>
    </row>
    <row r="52" spans="2:25">
      <c r="B52" s="46"/>
      <c r="C52" s="17"/>
      <c r="D52" s="17"/>
      <c r="E52" s="17"/>
      <c r="F52" s="17"/>
      <c r="G52" s="17"/>
      <c r="H52" s="17"/>
      <c r="I52" s="17"/>
      <c r="J52" s="17"/>
      <c r="K52" s="17"/>
      <c r="L52" s="17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5">
      <c r="B53" s="46" t="str">
        <f>N53</f>
        <v>Siniestralidad Retenida</v>
      </c>
      <c r="C53" s="193">
        <f>IFERROR(-C32/C44,"")</f>
        <v>0.26520338545225319</v>
      </c>
      <c r="D53" s="193">
        <f t="shared" ref="D53:L53" si="8">IFERROR(-D32/D44,"")</f>
        <v>0.19571812083110426</v>
      </c>
      <c r="E53" s="193">
        <f t="shared" si="8"/>
        <v>0.17214721079130293</v>
      </c>
      <c r="F53" s="193">
        <f t="shared" si="8"/>
        <v>0.26491681819450691</v>
      </c>
      <c r="G53" s="193">
        <f t="shared" si="8"/>
        <v>0.25305149506310193</v>
      </c>
      <c r="H53" s="193">
        <f t="shared" si="8"/>
        <v>0.23832490237778212</v>
      </c>
      <c r="I53" s="193">
        <f t="shared" si="8"/>
        <v>0.23741201116100863</v>
      </c>
      <c r="J53" s="193">
        <f t="shared" si="8"/>
        <v>0.21522569801498748</v>
      </c>
      <c r="K53" s="193">
        <f t="shared" si="8"/>
        <v>0.34412241547810607</v>
      </c>
      <c r="L53" s="193">
        <f t="shared" si="8"/>
        <v>0.24630854394656679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5">
      <c r="B54" s="46" t="str">
        <f>N54</f>
        <v>Siniestralidad Directa</v>
      </c>
      <c r="C54" s="192">
        <f>IFERROR(-O54*M!$J$59/C45,"")</f>
        <v>0.38551176059148706</v>
      </c>
      <c r="D54" s="192">
        <f>IFERROR(-P54*M!$J$60/D45,"")</f>
        <v>0.19170036378532629</v>
      </c>
      <c r="E54" s="192">
        <f>IFERROR(-Q54*M!$J$61/E45,"")</f>
        <v>0.19898238600034043</v>
      </c>
      <c r="F54" s="192">
        <f>IFERROR(-R54*M!$J$62/F45,"")</f>
        <v>0.67949182768484306</v>
      </c>
      <c r="G54" s="192">
        <f>IFERROR(-S54*M!$J$63/G45,"")</f>
        <v>0.66445207771684456</v>
      </c>
      <c r="H54" s="192">
        <f>IFERROR(-T54*M!$J$64/H45,"")</f>
        <v>0.4882541888732605</v>
      </c>
      <c r="I54" s="192">
        <f>IFERROR(-U54*M!$J$65/I45,"")</f>
        <v>0.49945370377435183</v>
      </c>
      <c r="J54" s="192">
        <f>IFERROR(-V54*M!$J$66/J45,"")</f>
        <v>0.17539573117906607</v>
      </c>
      <c r="K54" s="192">
        <f>IFERROR(-W54*M!$J$67/K45,"")</f>
        <v>9.5210136129076108</v>
      </c>
      <c r="L54" s="192">
        <f>IFERROR(-X54*M!$J$68/L45,"")</f>
        <v>0.18876833165811599</v>
      </c>
      <c r="N54" s="46" t="str">
        <f>'2.1'!N54</f>
        <v>Siniestralidad Directa</v>
      </c>
      <c r="O54" s="145">
        <f>SUM('2.7.1'!O17:O46)</f>
        <v>-118016633.71581472</v>
      </c>
      <c r="P54" s="145">
        <f>SUM('2.7.1'!P17:P46)</f>
        <v>-61248896.306572668</v>
      </c>
      <c r="Q54" s="145">
        <f>SUM('2.7.1'!Q17:Q46)</f>
        <v>-63224906.374993503</v>
      </c>
      <c r="R54" s="145">
        <f>SUM('2.7.1'!R17:R46)</f>
        <v>-198687734.29614791</v>
      </c>
      <c r="S54" s="145">
        <f>SUM('2.7.1'!S17:S46)</f>
        <v>-214738427.60474238</v>
      </c>
      <c r="T54" s="145">
        <f>SUM('2.7.1'!T17:T46)</f>
        <v>-173954711.11122349</v>
      </c>
      <c r="U54" s="145">
        <f>SUM('2.7.1'!U17:U46)</f>
        <v>-205423278.31702003</v>
      </c>
      <c r="V54" s="145">
        <f>SUM('2.7.1'!V17:V46)</f>
        <v>-66941269.2805207</v>
      </c>
      <c r="W54" s="145">
        <f>SUM('2.7.1'!W17:W46)</f>
        <v>-3732305229.5483141</v>
      </c>
      <c r="X54" s="145">
        <f>SUM('2.7.1'!X17:X46)</f>
        <v>-109488704</v>
      </c>
      <c r="Y54" s="146" t="s">
        <v>630</v>
      </c>
    </row>
    <row r="55" spans="2:25">
      <c r="B55" s="46" t="str">
        <f>N55</f>
        <v>Prima Promedio</v>
      </c>
      <c r="C55" s="159">
        <f>IFERROR(C21/C49,"")</f>
        <v>10.007152810414809</v>
      </c>
      <c r="D55" s="159">
        <f t="shared" ref="D55:L55" si="9">IFERROR(D21/D49,"")</f>
        <v>10.579647042867734</v>
      </c>
      <c r="E55" s="159">
        <f t="shared" si="9"/>
        <v>8.8643547341239515</v>
      </c>
      <c r="F55" s="159">
        <f t="shared" si="9"/>
        <v>8.5219697373055077</v>
      </c>
      <c r="G55" s="159">
        <f t="shared" si="9"/>
        <v>8.3168145127811979</v>
      </c>
      <c r="H55" s="159">
        <f t="shared" si="9"/>
        <v>11.071104025443239</v>
      </c>
      <c r="I55" s="159">
        <f t="shared" si="9"/>
        <v>12.487893341727418</v>
      </c>
      <c r="J55" s="159">
        <f t="shared" si="9"/>
        <v>13.699639878996754</v>
      </c>
      <c r="K55" s="159">
        <f t="shared" si="9"/>
        <v>14.90228425492986</v>
      </c>
      <c r="L55" s="159">
        <f t="shared" si="9"/>
        <v>14.81276051623327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5">
      <c r="B56" s="46" t="str">
        <f>N56</f>
        <v>Siniestro Promedio</v>
      </c>
      <c r="C56" s="159">
        <f>IFERROR(-C32/C51,"")</f>
        <v>22.996308434057976</v>
      </c>
      <c r="D56" s="159">
        <f t="shared" ref="D56:L56" si="10">IFERROR(-D32/D51,"")</f>
        <v>28.225550578574094</v>
      </c>
      <c r="E56" s="159">
        <f t="shared" si="10"/>
        <v>29.446141078548095</v>
      </c>
      <c r="F56" s="159">
        <f t="shared" si="10"/>
        <v>32.461735501564917</v>
      </c>
      <c r="G56" s="159">
        <f t="shared" si="10"/>
        <v>32.653661377027412</v>
      </c>
      <c r="H56" s="159">
        <f t="shared" si="10"/>
        <v>27.026590236864703</v>
      </c>
      <c r="I56" s="159">
        <f t="shared" si="10"/>
        <v>38.008854898771794</v>
      </c>
      <c r="J56" s="159">
        <f t="shared" si="10"/>
        <v>41.711863481015691</v>
      </c>
      <c r="K56" s="159">
        <f t="shared" si="10"/>
        <v>7.2550402701948364</v>
      </c>
      <c r="L56" s="159">
        <f t="shared" si="10"/>
        <v>18.462092926998828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5">
      <c r="B58" s="14" t="str">
        <f>'2.1'!B58</f>
        <v>Siniestralidad Retenida = Costo Siniestros / Prima Retenida Neta Devengada</v>
      </c>
    </row>
    <row r="59" spans="2:25">
      <c r="B59" s="14" t="str">
        <f>'2.1'!B59</f>
        <v>Siniestralidad Directa = Siniestros Directos / Prima Directa Devengada</v>
      </c>
    </row>
    <row r="60" spans="2:25">
      <c r="B60" s="14" t="str">
        <f>'2.1'!B60</f>
        <v>Prima Promedio = Prima Directa / Número de Pólizas Emitidas</v>
      </c>
    </row>
    <row r="61" spans="2:25">
      <c r="B61" s="14" t="str">
        <f>'2.1'!B61</f>
        <v>Siniestro Promedio = Costo Siniestro / Número de Siniestros</v>
      </c>
    </row>
    <row r="62" spans="2:25">
      <c r="B62" s="14" t="str">
        <f>'2.1'!B62</f>
        <v>Costo Exp. Directo = Resultado de Intermediación + Costo de Siniestros</v>
      </c>
    </row>
    <row r="63" spans="2:25">
      <c r="B63" s="14" t="s">
        <v>704</v>
      </c>
    </row>
    <row r="68" spans="3:12">
      <c r="C68" s="144"/>
      <c r="D68" s="144"/>
      <c r="E68" s="144"/>
      <c r="F68" s="144"/>
      <c r="G68" s="144"/>
      <c r="H68" s="144"/>
      <c r="I68" s="144"/>
      <c r="J68" s="144"/>
      <c r="K68" s="144"/>
      <c r="L68" s="144"/>
    </row>
  </sheetData>
  <mergeCells count="4">
    <mergeCell ref="B15:L15"/>
    <mergeCell ref="N15:X15"/>
    <mergeCell ref="O55:X56"/>
    <mergeCell ref="O53:X53"/>
  </mergeCells>
  <conditionalFormatting sqref="C17:L56">
    <cfRule type="cellIs" dxfId="16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2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108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810507.56922430196</v>
      </c>
      <c r="D17" s="33">
        <f>P17*M!$J$60</f>
        <v>1098722.9905437359</v>
      </c>
      <c r="E17" s="33">
        <f>Q17*M!$J$61</f>
        <v>1337037.0242044686</v>
      </c>
      <c r="F17" s="33">
        <f>R17*M!$J$62</f>
        <v>1659424.3277119461</v>
      </c>
      <c r="G17" s="33">
        <f>S17*M!$J$63</f>
        <v>2429057.9165571383</v>
      </c>
      <c r="H17" s="33">
        <f>T17*M!$J$64</f>
        <v>2609908.9522011792</v>
      </c>
      <c r="I17" s="33">
        <f>U17*M!$J$65</f>
        <v>2735155.1818733057</v>
      </c>
      <c r="J17" s="33">
        <f>V17*M!$J$66</f>
        <v>2221945.0237980671</v>
      </c>
      <c r="K17" s="33">
        <f>W17*M!$J$67</f>
        <v>2634845.1100065019</v>
      </c>
      <c r="L17" s="33">
        <f>X17*M!$J$68</f>
        <v>3298912.5788383707</v>
      </c>
      <c r="N17" s="46" t="str">
        <f>'2.1'!N17</f>
        <v>Margen de Contribución</v>
      </c>
      <c r="O17" s="200">
        <f>O19+O26</f>
        <v>18104136.90792346</v>
      </c>
      <c r="P17" s="200">
        <f t="shared" ref="P17:X17" si="2">P19+P26</f>
        <v>24565652.341054738</v>
      </c>
      <c r="Q17" s="200">
        <f t="shared" si="2"/>
        <v>29854501.827186853</v>
      </c>
      <c r="R17" s="200">
        <f t="shared" si="2"/>
        <v>37115761.170773327</v>
      </c>
      <c r="S17" s="200">
        <f t="shared" si="2"/>
        <v>54270325.983506143</v>
      </c>
      <c r="T17" s="200">
        <f t="shared" si="2"/>
        <v>58082048.949736923</v>
      </c>
      <c r="U17" s="200">
        <f t="shared" si="2"/>
        <v>61114242.444058925</v>
      </c>
      <c r="V17" s="200">
        <f t="shared" si="2"/>
        <v>49591019.542515695</v>
      </c>
      <c r="W17" s="200">
        <f t="shared" si="2"/>
        <v>58752459.842403531</v>
      </c>
      <c r="X17" s="200">
        <f t="shared" si="2"/>
        <v>73546056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7645159.9725754512</v>
      </c>
      <c r="D19" s="33">
        <f>P19*M!$J$60</f>
        <v>7834474.7044917252</v>
      </c>
      <c r="E19" s="33">
        <f>Q19*M!$J$61</f>
        <v>8639807.1842490491</v>
      </c>
      <c r="F19" s="33">
        <f>R19*M!$J$62</f>
        <v>9336753.21185592</v>
      </c>
      <c r="G19" s="33">
        <f>S19*M!$J$63</f>
        <v>10051974.599130251</v>
      </c>
      <c r="H19" s="33">
        <f>T19*M!$J$64</f>
        <v>11088674.165480111</v>
      </c>
      <c r="I19" s="33">
        <f>U19*M!$J$65</f>
        <v>12010446.487297293</v>
      </c>
      <c r="J19" s="33">
        <f>V19*M!$J$66</f>
        <v>12169533.082364993</v>
      </c>
      <c r="K19" s="33">
        <f>W19*M!$J$67</f>
        <v>13814781.163848048</v>
      </c>
      <c r="L19" s="33">
        <f>X19*M!$J$68</f>
        <v>16453424.661220964</v>
      </c>
      <c r="N19" s="46" t="str">
        <f>'2.1'!N19</f>
        <v>Ingreso por Primas Devengadas</v>
      </c>
      <c r="O19" s="200">
        <f>O20+O24</f>
        <v>170768328.49191895</v>
      </c>
      <c r="P19" s="200">
        <f t="shared" ref="P19:X19" si="4">P20+P24</f>
        <v>175166064.16881037</v>
      </c>
      <c r="Q19" s="200">
        <f t="shared" si="4"/>
        <v>192916975.89464799</v>
      </c>
      <c r="R19" s="200">
        <f t="shared" si="4"/>
        <v>208831880.14937305</v>
      </c>
      <c r="S19" s="200">
        <f t="shared" si="4"/>
        <v>224582515.9434357</v>
      </c>
      <c r="T19" s="200">
        <f t="shared" si="4"/>
        <v>246772177.67459249</v>
      </c>
      <c r="U19" s="200">
        <f t="shared" si="4"/>
        <v>268361131.15284386</v>
      </c>
      <c r="V19" s="200">
        <f t="shared" si="4"/>
        <v>271608679.08390713</v>
      </c>
      <c r="W19" s="200">
        <f t="shared" si="4"/>
        <v>308045574.47347343</v>
      </c>
      <c r="X19" s="200">
        <f t="shared" si="4"/>
        <v>366813143</v>
      </c>
    </row>
    <row r="20" spans="2:24" s="16" customFormat="1">
      <c r="B20" s="61" t="str">
        <f t="shared" si="3"/>
        <v>Prima Retenida Neta</v>
      </c>
      <c r="C20" s="33">
        <f>O20*M!$J$59</f>
        <v>7675794.6670234129</v>
      </c>
      <c r="D20" s="33">
        <f>P20*M!$J$60</f>
        <v>8220138.7115839235</v>
      </c>
      <c r="E20" s="33">
        <f>Q20*M!$J$61</f>
        <v>8955260.6246444974</v>
      </c>
      <c r="F20" s="33">
        <f>R20*M!$J$62</f>
        <v>9957377.3519720044</v>
      </c>
      <c r="G20" s="33">
        <f>S20*M!$J$63</f>
        <v>10475938.216812694</v>
      </c>
      <c r="H20" s="33">
        <f>T20*M!$J$64</f>
        <v>12090896.647039695</v>
      </c>
      <c r="I20" s="33">
        <f>U20*M!$J$65</f>
        <v>12581107.671481753</v>
      </c>
      <c r="J20" s="33">
        <f>V20*M!$J$66</f>
        <v>12128066.770186342</v>
      </c>
      <c r="K20" s="33">
        <f>W20*M!$J$67</f>
        <v>14829657.547813967</v>
      </c>
      <c r="L20" s="33">
        <f>X20*M!$J$68</f>
        <v>18013788.175578844</v>
      </c>
      <c r="N20" s="46" t="str">
        <f>'2.1'!N20</f>
        <v>Prima Retenida Neta</v>
      </c>
      <c r="O20" s="33">
        <v>171452609.21115899</v>
      </c>
      <c r="P20" s="33">
        <v>183788881.74906003</v>
      </c>
      <c r="Q20" s="33">
        <v>199960689.07699743</v>
      </c>
      <c r="R20" s="33">
        <v>222713162.3366279</v>
      </c>
      <c r="S20" s="33">
        <v>234054765.89677745</v>
      </c>
      <c r="T20" s="33">
        <v>269076072.67574787</v>
      </c>
      <c r="U20" s="33">
        <v>281111971.10327643</v>
      </c>
      <c r="V20" s="33">
        <v>270683203.12676913</v>
      </c>
      <c r="W20" s="33">
        <v>330675551.38085008</v>
      </c>
      <c r="X20" s="33">
        <v>401599934</v>
      </c>
    </row>
    <row r="21" spans="2:24" s="16" customFormat="1">
      <c r="B21" s="61" t="str">
        <f t="shared" si="3"/>
        <v>Prima Directa</v>
      </c>
      <c r="C21" s="33">
        <f>O21*M!$J$59</f>
        <v>8334631.2616010923</v>
      </c>
      <c r="D21" s="33">
        <f>P21*M!$J$60</f>
        <v>8905386.9385342784</v>
      </c>
      <c r="E21" s="33">
        <f>Q21*M!$J$61</f>
        <v>9542907.4236085247</v>
      </c>
      <c r="F21" s="33">
        <f>R21*M!$J$62</f>
        <v>10823400.136079319</v>
      </c>
      <c r="G21" s="33">
        <f>S21*M!$J$63</f>
        <v>11642601.974871809</v>
      </c>
      <c r="H21" s="33">
        <f>T21*M!$J$64</f>
        <v>13444484.33596668</v>
      </c>
      <c r="I21" s="33">
        <f>U21*M!$J$65</f>
        <v>14027429.627312684</v>
      </c>
      <c r="J21" s="33">
        <f>V21*M!$J$66</f>
        <v>14002868.659897784</v>
      </c>
      <c r="K21" s="33">
        <f>W21*M!$J$67</f>
        <v>16229720.14234079</v>
      </c>
      <c r="L21" s="33">
        <f>X21*M!$J$68</f>
        <v>18871649.629968204</v>
      </c>
      <c r="N21" s="46" t="str">
        <f>'2.1'!N21</f>
        <v>Prima Directa</v>
      </c>
      <c r="O21" s="33">
        <v>186168903.4952454</v>
      </c>
      <c r="P21" s="33">
        <v>199109913.39713356</v>
      </c>
      <c r="Q21" s="33">
        <v>213082167.47723141</v>
      </c>
      <c r="R21" s="33">
        <v>242083189.81338242</v>
      </c>
      <c r="S21" s="33">
        <v>260120518.39754587</v>
      </c>
      <c r="T21" s="33">
        <v>299199401.82089359</v>
      </c>
      <c r="U21" s="33">
        <v>313428554.54490703</v>
      </c>
      <c r="V21" s="33">
        <v>312526424.33847225</v>
      </c>
      <c r="W21" s="33">
        <v>361894510.34333175</v>
      </c>
      <c r="X21" s="33">
        <v>420725123</v>
      </c>
    </row>
    <row r="22" spans="2:24" s="16" customFormat="1">
      <c r="B22" s="61" t="str">
        <f t="shared" si="3"/>
        <v>Prima Aceptada</v>
      </c>
      <c r="C22" s="33">
        <f>O22*M!$J$59</f>
        <v>0</v>
      </c>
      <c r="D22" s="33">
        <f>P22*M!$J$60</f>
        <v>0.23640661938534274</v>
      </c>
      <c r="E22" s="33">
        <f>Q22*M!$J$61</f>
        <v>0</v>
      </c>
      <c r="F22" s="33">
        <f>R22*M!$J$62</f>
        <v>9589.4198603490058</v>
      </c>
      <c r="G22" s="33">
        <f>S22*M!$J$63</f>
        <v>4707.6903947234932</v>
      </c>
      <c r="H22" s="33">
        <f>T22*M!$J$64</f>
        <v>11084.735708614426</v>
      </c>
      <c r="I22" s="33">
        <f>U22*M!$J$65</f>
        <v>12063.682812828456</v>
      </c>
      <c r="J22" s="33">
        <f>V22*M!$J$66</f>
        <v>11825.450940844818</v>
      </c>
      <c r="K22" s="33">
        <f>W22*M!$J$67</f>
        <v>8924.4507831307037</v>
      </c>
      <c r="L22" s="33">
        <f>X22*M!$J$68</f>
        <v>10735.160937703949</v>
      </c>
      <c r="N22" s="46" t="str">
        <f>'2.1'!N22</f>
        <v>Prima Aceptada</v>
      </c>
      <c r="O22" s="33">
        <v>0</v>
      </c>
      <c r="P22" s="33">
        <v>5.2856660622623126</v>
      </c>
      <c r="Q22" s="33">
        <v>0</v>
      </c>
      <c r="R22" s="33">
        <v>214483.18634314186</v>
      </c>
      <c r="S22" s="33">
        <v>105179.82737652642</v>
      </c>
      <c r="T22" s="33">
        <v>246684.52954255088</v>
      </c>
      <c r="U22" s="33">
        <v>269550.64234654291</v>
      </c>
      <c r="V22" s="33">
        <v>263929.19825895381</v>
      </c>
      <c r="W22" s="33">
        <v>198999.71890571571</v>
      </c>
      <c r="X22" s="33">
        <v>239329.99999999997</v>
      </c>
    </row>
    <row r="23" spans="2:24">
      <c r="B23" s="61" t="str">
        <f t="shared" si="3"/>
        <v>Prima Cedida</v>
      </c>
      <c r="C23" s="33">
        <f>O23*M!$J$59</f>
        <v>-658836.59457767894</v>
      </c>
      <c r="D23" s="33">
        <f>P23*M!$J$60</f>
        <v>-685248.46335697384</v>
      </c>
      <c r="E23" s="33">
        <f>Q23*M!$J$61</f>
        <v>-587646.79896402685</v>
      </c>
      <c r="F23" s="33">
        <f>R23*M!$J$62</f>
        <v>-875612.20396766323</v>
      </c>
      <c r="G23" s="33">
        <f>S23*M!$J$63</f>
        <v>-1171371.4484538385</v>
      </c>
      <c r="H23" s="33">
        <f>T23*M!$J$64</f>
        <v>-1364672.4246355996</v>
      </c>
      <c r="I23" s="33">
        <f>U23*M!$J$65</f>
        <v>-1458385.6386437577</v>
      </c>
      <c r="J23" s="33">
        <f>V23*M!$J$66</f>
        <v>-1886627.3406522896</v>
      </c>
      <c r="K23" s="33">
        <f>W23*M!$J$67</f>
        <v>-1408987.0453099543</v>
      </c>
      <c r="L23" s="33">
        <f>X23*M!$J$68</f>
        <v>-868596.6153270629</v>
      </c>
      <c r="N23" s="46" t="str">
        <f>'2.1'!N23</f>
        <v>Prima Cedida</v>
      </c>
      <c r="O23" s="50">
        <v>-14716294.284086406</v>
      </c>
      <c r="P23" s="50">
        <v>-15321036.933739603</v>
      </c>
      <c r="Q23" s="50">
        <v>-13121478.400233975</v>
      </c>
      <c r="R23" s="50">
        <v>-19584510.663097646</v>
      </c>
      <c r="S23" s="50">
        <v>-26170932.32814493</v>
      </c>
      <c r="T23" s="50">
        <v>-30370013.674688235</v>
      </c>
      <c r="U23" s="50">
        <v>-32586134.083977103</v>
      </c>
      <c r="V23" s="50">
        <v>-42107150.409962133</v>
      </c>
      <c r="W23" s="50">
        <v>-31417958.681387395</v>
      </c>
      <c r="X23" s="50">
        <v>-19364519</v>
      </c>
    </row>
    <row r="24" spans="2:24">
      <c r="B24" s="61" t="str">
        <f t="shared" si="3"/>
        <v>Aj. de Reserva en Curso</v>
      </c>
      <c r="C24" s="33">
        <f>O24*M!$J$59</f>
        <v>-30634.694447961429</v>
      </c>
      <c r="D24" s="33">
        <f>P24*M!$J$60</f>
        <v>-385664.00709219859</v>
      </c>
      <c r="E24" s="33">
        <f>Q24*M!$J$61</f>
        <v>-315453.44039544836</v>
      </c>
      <c r="F24" s="33">
        <f>R24*M!$J$62</f>
        <v>-620624.14011608472</v>
      </c>
      <c r="G24" s="33">
        <f>S24*M!$J$63</f>
        <v>-423963.61768244329</v>
      </c>
      <c r="H24" s="33">
        <f>T24*M!$J$64</f>
        <v>-1002222.4815595844</v>
      </c>
      <c r="I24" s="33">
        <f>U24*M!$J$65</f>
        <v>-570661.18418445892</v>
      </c>
      <c r="J24" s="33">
        <f>V24*M!$J$66</f>
        <v>41466.312178649729</v>
      </c>
      <c r="K24" s="33">
        <f>W24*M!$J$67</f>
        <v>-1014876.3839659204</v>
      </c>
      <c r="L24" s="33">
        <f>X24*M!$J$68</f>
        <v>-1560363.5143578798</v>
      </c>
      <c r="N24" s="46" t="str">
        <f>'2.1'!N24</f>
        <v>Aj. de Reserva en Curso</v>
      </c>
      <c r="O24" s="198">
        <v>-684280.7192400333</v>
      </c>
      <c r="P24" s="198">
        <v>-8622817.5802496709</v>
      </c>
      <c r="Q24" s="198">
        <v>-7043713.1823494472</v>
      </c>
      <c r="R24" s="198">
        <v>-13881282.187254831</v>
      </c>
      <c r="S24" s="198">
        <v>-9472249.9533417523</v>
      </c>
      <c r="T24" s="198">
        <v>-22303895.001155391</v>
      </c>
      <c r="U24" s="198">
        <v>-12750839.950432563</v>
      </c>
      <c r="V24" s="198">
        <v>925475.95713797433</v>
      </c>
      <c r="W24" s="198">
        <v>-22629976.907376658</v>
      </c>
      <c r="X24" s="198">
        <v>-34786791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-6834652.4033511495</v>
      </c>
      <c r="D26" s="33">
        <f>P26*M!$J$60</f>
        <v>-6735751.71394799</v>
      </c>
      <c r="E26" s="33">
        <f>Q26*M!$J$61</f>
        <v>-7302770.1600445807</v>
      </c>
      <c r="F26" s="33">
        <f>R26*M!$J$62</f>
        <v>-7677328.8841439728</v>
      </c>
      <c r="G26" s="33">
        <f>S26*M!$J$63</f>
        <v>-7622916.6825731117</v>
      </c>
      <c r="H26" s="33">
        <f>T26*M!$J$64</f>
        <v>-8478765.2132789306</v>
      </c>
      <c r="I26" s="33">
        <f>U26*M!$J$65</f>
        <v>-9275291.305423988</v>
      </c>
      <c r="J26" s="33">
        <f>V26*M!$J$66</f>
        <v>-9947588.058566926</v>
      </c>
      <c r="K26" s="33">
        <f>W26*M!$J$67</f>
        <v>-11179936.053841546</v>
      </c>
      <c r="L26" s="33">
        <f>X26*M!$J$68</f>
        <v>-13154512.082382593</v>
      </c>
      <c r="N26" s="46" t="str">
        <f>'2.1'!N26</f>
        <v>Costo Exp. Directo</v>
      </c>
      <c r="O26" s="199">
        <f>O27+O32</f>
        <v>-152664191.58399549</v>
      </c>
      <c r="P26" s="199">
        <f t="shared" ref="P26:X26" si="5">P27+P32</f>
        <v>-150600411.82775563</v>
      </c>
      <c r="Q26" s="199">
        <f t="shared" si="5"/>
        <v>-163062474.06746113</v>
      </c>
      <c r="R26" s="199">
        <f t="shared" si="5"/>
        <v>-171716118.97859973</v>
      </c>
      <c r="S26" s="199">
        <f t="shared" si="5"/>
        <v>-170312189.95992956</v>
      </c>
      <c r="T26" s="199">
        <f t="shared" si="5"/>
        <v>-188690128.72485557</v>
      </c>
      <c r="U26" s="199">
        <f t="shared" si="5"/>
        <v>-207246888.70878494</v>
      </c>
      <c r="V26" s="199">
        <f t="shared" si="5"/>
        <v>-222017659.54139143</v>
      </c>
      <c r="W26" s="199">
        <f t="shared" si="5"/>
        <v>-249293114.6310699</v>
      </c>
      <c r="X26" s="199">
        <f t="shared" si="5"/>
        <v>-293267087</v>
      </c>
    </row>
    <row r="27" spans="2:24">
      <c r="B27" s="61" t="str">
        <f>N27</f>
        <v>Resultado de Intermediación</v>
      </c>
      <c r="C27" s="33">
        <f>O27*M!$J$59</f>
        <v>-910628.3877564189</v>
      </c>
      <c r="D27" s="33">
        <f>P27*M!$J$60</f>
        <v>-1024619.976359338</v>
      </c>
      <c r="E27" s="33">
        <f>Q27*M!$J$61</f>
        <v>-1119271.4694477408</v>
      </c>
      <c r="F27" s="33">
        <f>R27*M!$J$62</f>
        <v>-1195401.5091119176</v>
      </c>
      <c r="G27" s="33">
        <f>S27*M!$J$63</f>
        <v>-1237297.6563531077</v>
      </c>
      <c r="H27" s="33">
        <f>T27*M!$J$64</f>
        <v>-1448032.937430501</v>
      </c>
      <c r="I27" s="33">
        <f>U27*M!$J$65</f>
        <v>-1514284.3025334456</v>
      </c>
      <c r="J27" s="33">
        <f>V27*M!$J$66</f>
        <v>-1442887.6544200233</v>
      </c>
      <c r="K27" s="33">
        <f>W27*M!$J$67</f>
        <v>-1848325.6779714336</v>
      </c>
      <c r="L27" s="33">
        <f>X27*M!$J$68</f>
        <v>-2269901.5386630413</v>
      </c>
      <c r="N27" s="46" t="str">
        <f>'2.1'!N27</f>
        <v>Resultado de Intermediación</v>
      </c>
      <c r="O27" s="50">
        <v>-20340514.549372952</v>
      </c>
      <c r="P27" s="50">
        <v>-22908829.92125874</v>
      </c>
      <c r="Q27" s="50">
        <v>-24992046.985106975</v>
      </c>
      <c r="R27" s="50">
        <v>-26737125.745622844</v>
      </c>
      <c r="S27" s="50">
        <v>-27643864.187514029</v>
      </c>
      <c r="T27" s="50">
        <v>-32225154.782405857</v>
      </c>
      <c r="U27" s="50">
        <v>-33835132.502748206</v>
      </c>
      <c r="V27" s="50">
        <v>-32203438.474678002</v>
      </c>
      <c r="W27" s="50">
        <v>-41214445.493698098</v>
      </c>
      <c r="X27" s="50">
        <v>-50605253</v>
      </c>
    </row>
    <row r="28" spans="2:24">
      <c r="B28" s="61" t="str">
        <f>N28</f>
        <v>Directo</v>
      </c>
      <c r="C28" s="33">
        <f>O28*M!$J$59</f>
        <v>-1121266.1519387108</v>
      </c>
      <c r="D28" s="33">
        <f>P28*M!$J$60</f>
        <v>-1198375.4137115837</v>
      </c>
      <c r="E28" s="33">
        <f>Q28*M!$J$61</f>
        <v>-1261797.1305736252</v>
      </c>
      <c r="F28" s="33">
        <f>R28*M!$J$62</f>
        <v>-1475064.6599324271</v>
      </c>
      <c r="G28" s="33">
        <f>S28*M!$J$63</f>
        <v>-1602503.0567647482</v>
      </c>
      <c r="H28" s="33">
        <f>T28*M!$J$64</f>
        <v>-1867985.7878595456</v>
      </c>
      <c r="I28" s="33">
        <f>U28*M!$J$65</f>
        <v>-1930018.4080508724</v>
      </c>
      <c r="J28" s="33">
        <f>V28*M!$J$66</f>
        <v>-1923085.4113665367</v>
      </c>
      <c r="K28" s="33">
        <f>W28*M!$J$67</f>
        <v>-2202466.1218192964</v>
      </c>
      <c r="L28" s="33">
        <f>X28*M!$J$68</f>
        <v>-2528026.6062259716</v>
      </c>
      <c r="N28" s="46" t="str">
        <f>'2.1'!N28</f>
        <v>Directo</v>
      </c>
      <c r="O28" s="50">
        <v>-25045485.934630647</v>
      </c>
      <c r="P28" s="50">
        <v>-26793717.834863633</v>
      </c>
      <c r="Q28" s="50">
        <v>-28174481.37807785</v>
      </c>
      <c r="R28" s="50">
        <v>-32992253.226146199</v>
      </c>
      <c r="S28" s="50">
        <v>-35803330.454736069</v>
      </c>
      <c r="T28" s="50">
        <v>-41570968.165907033</v>
      </c>
      <c r="U28" s="50">
        <v>-43124285.485817552</v>
      </c>
      <c r="V28" s="50">
        <v>-42920848.713884242</v>
      </c>
      <c r="W28" s="50">
        <v>-49111160.988177836</v>
      </c>
      <c r="X28" s="50">
        <v>-56359901</v>
      </c>
    </row>
    <row r="29" spans="2:24">
      <c r="B29" s="61" t="str">
        <f>N29</f>
        <v>Reaseguro Aceptado</v>
      </c>
      <c r="C29" s="33">
        <f>O29*M!$J$59</f>
        <v>0</v>
      </c>
      <c r="D29" s="33">
        <f>P29*M!$J$60</f>
        <v>-5.9101654846335686E-2</v>
      </c>
      <c r="E29" s="33">
        <f>Q29*M!$J$61</f>
        <v>0</v>
      </c>
      <c r="F29" s="33">
        <f>R29*M!$J$62</f>
        <v>-400.00422813926804</v>
      </c>
      <c r="G29" s="33">
        <f>S29*M!$J$63</f>
        <v>0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'2.1'!N29</f>
        <v>Reaseguro Aceptado</v>
      </c>
      <c r="O29" s="50">
        <v>0</v>
      </c>
      <c r="P29" s="50">
        <v>-1.3214165155655782</v>
      </c>
      <c r="Q29" s="50">
        <v>0</v>
      </c>
      <c r="R29" s="50">
        <v>-8946.7540947692723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>N30</f>
        <v>Reaseguro Cedido</v>
      </c>
      <c r="C30" s="33">
        <f>O30*M!$J$59</f>
        <v>210637.76418229219</v>
      </c>
      <c r="D30" s="33">
        <f>P30*M!$J$60</f>
        <v>173755.49645390071</v>
      </c>
      <c r="E30" s="33">
        <f>Q30*M!$J$61</f>
        <v>142525.66112588462</v>
      </c>
      <c r="F30" s="33">
        <f>R30*M!$J$62</f>
        <v>280063.15504864848</v>
      </c>
      <c r="G30" s="33">
        <f>S30*M!$J$63</f>
        <v>365205.40041164058</v>
      </c>
      <c r="H30" s="33">
        <f>T30*M!$J$64</f>
        <v>419952.85042904469</v>
      </c>
      <c r="I30" s="33">
        <f>U30*M!$J$65</f>
        <v>415734.10551742645</v>
      </c>
      <c r="J30" s="33">
        <f>V30*M!$J$66</f>
        <v>480197.75694651378</v>
      </c>
      <c r="K30" s="33">
        <f>W30*M!$J$67</f>
        <v>354140.44384786213</v>
      </c>
      <c r="L30" s="33">
        <f>X30*M!$J$68</f>
        <v>258125.06756293052</v>
      </c>
      <c r="N30" s="46" t="str">
        <f>'2.1'!N30</f>
        <v>Reaseguro Cedido</v>
      </c>
      <c r="O30" s="50">
        <v>4704971.3852576986</v>
      </c>
      <c r="P30" s="50">
        <v>3884889.2350214133</v>
      </c>
      <c r="Q30" s="50">
        <v>3182434.3929708777</v>
      </c>
      <c r="R30" s="50">
        <v>6264074.2346181199</v>
      </c>
      <c r="S30" s="50">
        <v>8159466.2672220431</v>
      </c>
      <c r="T30" s="50">
        <v>9345813.3835011795</v>
      </c>
      <c r="U30" s="50">
        <v>9289152.9830693379</v>
      </c>
      <c r="V30" s="50">
        <v>10717410.239206243</v>
      </c>
      <c r="W30" s="50">
        <v>7896715.494479727</v>
      </c>
      <c r="X30" s="50">
        <v>5754648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-5924024.0155947311</v>
      </c>
      <c r="D32" s="33">
        <f>P32*M!$J$60</f>
        <v>-5711131.7375886515</v>
      </c>
      <c r="E32" s="33">
        <f>Q32*M!$J$61</f>
        <v>-6183498.6905968403</v>
      </c>
      <c r="F32" s="33">
        <f>R32*M!$J$62</f>
        <v>-6481927.3750320552</v>
      </c>
      <c r="G32" s="33">
        <f>S32*M!$J$63</f>
        <v>-6385619.0262200041</v>
      </c>
      <c r="H32" s="33">
        <f>T32*M!$J$64</f>
        <v>-7030732.2758484297</v>
      </c>
      <c r="I32" s="33">
        <f>U32*M!$J$65</f>
        <v>-7761007.0028905431</v>
      </c>
      <c r="J32" s="33">
        <f>V32*M!$J$66</f>
        <v>-8504700.4041469023</v>
      </c>
      <c r="K32" s="33">
        <f>W32*M!$J$67</f>
        <v>-9331610.3758701123</v>
      </c>
      <c r="L32" s="33">
        <f>X32*M!$J$68</f>
        <v>-10884610.543719552</v>
      </c>
      <c r="N32" s="46" t="str">
        <f>'2.1'!N32</f>
        <v>Costo de Siniestros</v>
      </c>
      <c r="O32" s="50">
        <v>-132323677.03462255</v>
      </c>
      <c r="P32" s="50">
        <v>-127691581.90649688</v>
      </c>
      <c r="Q32" s="50">
        <v>-138070427.08235416</v>
      </c>
      <c r="R32" s="50">
        <v>-144978993.23297688</v>
      </c>
      <c r="S32" s="50">
        <v>-142668325.77241552</v>
      </c>
      <c r="T32" s="50">
        <v>-156464973.94244972</v>
      </c>
      <c r="U32" s="50">
        <v>-173411756.20603675</v>
      </c>
      <c r="V32" s="50">
        <v>-189814221.06671342</v>
      </c>
      <c r="W32" s="50">
        <v>-208078669.13737181</v>
      </c>
      <c r="X32" s="50">
        <v>-242661834</v>
      </c>
    </row>
    <row r="33" spans="2:24">
      <c r="B33" s="61" t="str">
        <f>N33</f>
        <v>Siniestros Pagados</v>
      </c>
      <c r="C33" s="33">
        <f>O33*M!$J$59</f>
        <v>5740698.9438680597</v>
      </c>
      <c r="D33" s="33">
        <f>P33*M!$J$60</f>
        <v>5651185.6973995259</v>
      </c>
      <c r="E33" s="33">
        <f>Q33*M!$J$61</f>
        <v>5852926.2778591048</v>
      </c>
      <c r="F33" s="33">
        <f>R33*M!$J$62</f>
        <v>6159580.2125307554</v>
      </c>
      <c r="G33" s="33">
        <f>S33*M!$J$63</f>
        <v>6120059.1392630367</v>
      </c>
      <c r="H33" s="33">
        <f>T33*M!$J$64</f>
        <v>6517838.8149211155</v>
      </c>
      <c r="I33" s="33">
        <f>U33*M!$J$65</f>
        <v>7459555.9413161045</v>
      </c>
      <c r="J33" s="33">
        <f>V33*M!$J$66</f>
        <v>8515099.7857028302</v>
      </c>
      <c r="K33" s="33">
        <f>W33*M!$J$67</f>
        <v>8553956.2024744172</v>
      </c>
      <c r="L33" s="33">
        <f>X33*M!$J$68</f>
        <v>10643203.135547947</v>
      </c>
      <c r="N33" s="46" t="str">
        <f>'2.1'!N33</f>
        <v>Siniestros Pagados</v>
      </c>
      <c r="O33" s="50">
        <v>128228783.50960471</v>
      </c>
      <c r="P33" s="50">
        <v>126351286.31317343</v>
      </c>
      <c r="Q33" s="50">
        <v>130689124.60423592</v>
      </c>
      <c r="R33" s="50">
        <v>137769167.45323122</v>
      </c>
      <c r="S33" s="50">
        <v>136735152.44827974</v>
      </c>
      <c r="T33" s="50">
        <v>145050819.79026917</v>
      </c>
      <c r="U33" s="50">
        <v>166676140.84345198</v>
      </c>
      <c r="V33" s="50">
        <v>190046322.18912938</v>
      </c>
      <c r="W33" s="50">
        <v>190738334.62579387</v>
      </c>
      <c r="X33" s="50">
        <v>237279890</v>
      </c>
    </row>
    <row r="34" spans="2:24">
      <c r="B34" s="61" t="str">
        <f>N34</f>
        <v>Siniestros por Pagar</v>
      </c>
      <c r="C34" s="33">
        <f>O34*M!$J$59</f>
        <v>1613154.3491088224</v>
      </c>
      <c r="D34" s="33">
        <f>P34*M!$J$60</f>
        <v>1644265.36643026</v>
      </c>
      <c r="E34" s="33">
        <f>Q34*M!$J$61</f>
        <v>1977717.7983548006</v>
      </c>
      <c r="F34" s="33">
        <f>R34*M!$J$62</f>
        <v>2296507.5013310285</v>
      </c>
      <c r="G34" s="33">
        <f>S34*M!$J$63</f>
        <v>2559766.1588601451</v>
      </c>
      <c r="H34" s="33">
        <f>T34*M!$J$64</f>
        <v>3027894.5362147628</v>
      </c>
      <c r="I34" s="33">
        <f>U34*M!$J$65</f>
        <v>3282343.7471594233</v>
      </c>
      <c r="J34" s="33">
        <f>V34*M!$J$66</f>
        <v>3002790.0651677335</v>
      </c>
      <c r="K34" s="33">
        <f>W34*M!$J$67</f>
        <v>3745367.8418870633</v>
      </c>
      <c r="L34" s="33">
        <f>X34*M!$J$68</f>
        <v>3958559.8027812825</v>
      </c>
      <c r="N34" s="46" t="str">
        <f>'2.1'!N34</f>
        <v>Siniestros por Pagar</v>
      </c>
      <c r="O34" s="50">
        <v>36032689.019584067</v>
      </c>
      <c r="P34" s="50">
        <v>36763089.23705449</v>
      </c>
      <c r="Q34" s="50">
        <v>44160168.010137305</v>
      </c>
      <c r="R34" s="50">
        <v>51365176.780201934</v>
      </c>
      <c r="S34" s="50">
        <v>57190626.430096358</v>
      </c>
      <c r="T34" s="50">
        <v>67384081.93080543</v>
      </c>
      <c r="U34" s="50">
        <v>73340610.755128145</v>
      </c>
      <c r="V34" s="50">
        <v>67018499.201777861</v>
      </c>
      <c r="W34" s="50">
        <v>83515183.829897419</v>
      </c>
      <c r="X34" s="50">
        <v>88252251</v>
      </c>
    </row>
    <row r="35" spans="2:24">
      <c r="B35" s="61" t="str">
        <f>N35</f>
        <v>Siniestros por Pagar Período Anterior</v>
      </c>
      <c r="C35" s="33">
        <f>O35*M!$J$59</f>
        <v>1429829.2773821503</v>
      </c>
      <c r="D35" s="33">
        <f>P35*M!$J$60</f>
        <v>1584319.3262411347</v>
      </c>
      <c r="E35" s="33">
        <f>Q35*M!$J$61</f>
        <v>1647145.3856170652</v>
      </c>
      <c r="F35" s="33">
        <f>R35*M!$J$62</f>
        <v>1974160.3388297278</v>
      </c>
      <c r="G35" s="33">
        <f>S35*M!$J$63</f>
        <v>2294206.2719031777</v>
      </c>
      <c r="H35" s="33">
        <f>T35*M!$J$64</f>
        <v>2515001.0752874473</v>
      </c>
      <c r="I35" s="33">
        <f>U35*M!$J$65</f>
        <v>2980892.6855849833</v>
      </c>
      <c r="J35" s="33">
        <f>V35*M!$J$66</f>
        <v>3013189.4467236614</v>
      </c>
      <c r="K35" s="33">
        <f>W35*M!$J$67</f>
        <v>2967713.6684913686</v>
      </c>
      <c r="L35" s="33">
        <f>X35*M!$J$68</f>
        <v>3717152.3946096781</v>
      </c>
      <c r="N35" s="46" t="str">
        <f>'2.1'!N35</f>
        <v>Siniestros por Pagar Período Anterior</v>
      </c>
      <c r="O35" s="50">
        <v>31937795.494566206</v>
      </c>
      <c r="P35" s="50">
        <v>35422793.643731028</v>
      </c>
      <c r="Q35" s="50">
        <v>36778865.532019064</v>
      </c>
      <c r="R35" s="50">
        <v>44155351.000456259</v>
      </c>
      <c r="S35" s="50">
        <v>51257453.10596057</v>
      </c>
      <c r="T35" s="50">
        <v>55969927.77862487</v>
      </c>
      <c r="U35" s="50">
        <v>66604995.392543346</v>
      </c>
      <c r="V35" s="50">
        <v>67250600.32419382</v>
      </c>
      <c r="W35" s="50">
        <v>66174849.318319492</v>
      </c>
      <c r="X35" s="50">
        <v>82870307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3525515.882590428</v>
      </c>
      <c r="D37" s="33">
        <f>P37*M!$J$60</f>
        <v>3878116.1347517725</v>
      </c>
      <c r="E37" s="33">
        <f>Q37*M!$J$61</f>
        <v>4163828.2501927293</v>
      </c>
      <c r="F37" s="33">
        <f>R37*M!$J$62</f>
        <v>4751233.8099818556</v>
      </c>
      <c r="G37" s="33">
        <f>S37*M!$J$63</f>
        <v>5142855.1873379564</v>
      </c>
      <c r="H37" s="33">
        <f>T37*M!$J$64</f>
        <v>6110800.2686689757</v>
      </c>
      <c r="I37" s="33">
        <f>U37*M!$J$65</f>
        <v>6748912.6477619996</v>
      </c>
      <c r="J37" s="33">
        <f>V37*M!$J$66</f>
        <v>6551177.3452361887</v>
      </c>
      <c r="K37" s="33">
        <f>W37*M!$J$67</f>
        <v>7505532.6011218531</v>
      </c>
      <c r="L37" s="33">
        <f>X37*M!$J$68</f>
        <v>8922403.1276534572</v>
      </c>
      <c r="N37" s="46" t="str">
        <f>'2.1'!N37</f>
        <v>Reserva de Riesgo en Curso</v>
      </c>
      <c r="O37" s="50">
        <v>78748705.913457334</v>
      </c>
      <c r="P37" s="50">
        <v>86708345.528840333</v>
      </c>
      <c r="Q37" s="50">
        <v>92973504.737039283</v>
      </c>
      <c r="R37" s="50">
        <v>106269178.0594416</v>
      </c>
      <c r="S37" s="50">
        <v>114902335.42820969</v>
      </c>
      <c r="T37" s="50">
        <v>135992406.94873792</v>
      </c>
      <c r="U37" s="50">
        <v>150797543.96480444</v>
      </c>
      <c r="V37" s="50">
        <v>146214042.32529712</v>
      </c>
      <c r="W37" s="50">
        <v>167360313.16170007</v>
      </c>
      <c r="X37" s="50">
        <v>198916323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4379293.5669357385</v>
      </c>
      <c r="D39" s="33">
        <f>P39*M!$J$60</f>
        <v>4801866.5484633557</v>
      </c>
      <c r="E39" s="33">
        <f>Q39*M!$J$61</f>
        <v>5175349.3233547276</v>
      </c>
      <c r="F39" s="33">
        <f>R39*M!$J$62</f>
        <v>5888798.3795099892</v>
      </c>
      <c r="G39" s="33">
        <f>S39*M!$J$63</f>
        <v>6358850.9291365007</v>
      </c>
      <c r="H39" s="33">
        <f>T39*M!$J$64</f>
        <v>7560794.3571360856</v>
      </c>
      <c r="I39" s="33">
        <f>U39*M!$J$65</f>
        <v>8358194.5193512728</v>
      </c>
      <c r="J39" s="33">
        <f>V39*M!$J$66</f>
        <v>8090530.1945100231</v>
      </c>
      <c r="K39" s="33">
        <f>W39*M!$J$67</f>
        <v>9310442.286494635</v>
      </c>
      <c r="L39" s="33">
        <f>X39*M!$J$68</f>
        <v>11065194.762902893</v>
      </c>
      <c r="N39" s="46" t="str">
        <f>'2.1'!N39</f>
        <v>Prima Retenida Neta No Devengada</v>
      </c>
      <c r="O39" s="50">
        <v>97819358.271596849</v>
      </c>
      <c r="P39" s="50">
        <v>107361896.70456859</v>
      </c>
      <c r="Q39" s="50">
        <v>115559609.07092701</v>
      </c>
      <c r="R39" s="50">
        <v>131712685.28893721</v>
      </c>
      <c r="S39" s="50">
        <v>142070269.48698166</v>
      </c>
      <c r="T39" s="50">
        <v>168261206.03927571</v>
      </c>
      <c r="U39" s="50">
        <v>186755299.895046</v>
      </c>
      <c r="V39" s="50">
        <v>180570462.67483303</v>
      </c>
      <c r="W39" s="50">
        <v>207606657.58866638</v>
      </c>
      <c r="X39" s="50">
        <v>246687784</v>
      </c>
    </row>
    <row r="40" spans="2:24">
      <c r="B40" s="61" t="str">
        <f>N40</f>
        <v>Prima Directa No Devengada</v>
      </c>
      <c r="C40" s="33">
        <f>O40*M!$J$59</f>
        <v>4744654.8400274273</v>
      </c>
      <c r="D40" s="33">
        <f>P40*M!$J$60</f>
        <v>5121328.42789598</v>
      </c>
      <c r="E40" s="33">
        <f>Q40*M!$J$61</f>
        <v>5488658.2876413707</v>
      </c>
      <c r="F40" s="33">
        <f>R40*M!$J$62</f>
        <v>6180389.4450066481</v>
      </c>
      <c r="G40" s="33">
        <f>S40*M!$J$63</f>
        <v>6631941.0919712596</v>
      </c>
      <c r="H40" s="33">
        <f>T40*M!$J$64</f>
        <v>7931755.9902683916</v>
      </c>
      <c r="I40" s="33">
        <f>U40*M!$J$65</f>
        <v>8750645.5869855955</v>
      </c>
      <c r="J40" s="33">
        <f>V40*M!$J$66</f>
        <v>8889533.0537156351</v>
      </c>
      <c r="K40" s="33">
        <f>W40*M!$J$67</f>
        <v>10074294.809501503</v>
      </c>
      <c r="L40" s="33">
        <f>X40*M!$J$68</f>
        <v>11571556.152028143</v>
      </c>
      <c r="N40" s="46" t="str">
        <f>'2.1'!N40</f>
        <v>Prima Directa No Devengada</v>
      </c>
      <c r="O40" s="50">
        <v>105980356.09575735</v>
      </c>
      <c r="P40" s="50">
        <v>114504542.78907263</v>
      </c>
      <c r="Q40" s="50">
        <v>122555438.56363308</v>
      </c>
      <c r="R40" s="50">
        <v>138234600.24810126</v>
      </c>
      <c r="S40" s="50">
        <v>148171685.20824099</v>
      </c>
      <c r="T40" s="50">
        <v>176516747.56530979</v>
      </c>
      <c r="U40" s="50">
        <v>195524217.23245528</v>
      </c>
      <c r="V40" s="50">
        <v>198403202.00051689</v>
      </c>
      <c r="W40" s="50">
        <v>224639239.31919885</v>
      </c>
      <c r="X40" s="50">
        <v>257976620</v>
      </c>
    </row>
    <row r="41" spans="2:24">
      <c r="B41" s="61" t="str">
        <f>N41</f>
        <v>Prima Aceptada No Devengada</v>
      </c>
      <c r="C41" s="33">
        <f>O41*M!$J$59</f>
        <v>0</v>
      </c>
      <c r="D41" s="33">
        <f>P41*M!$J$60</f>
        <v>0</v>
      </c>
      <c r="E41" s="33">
        <f>Q41*M!$J$61</f>
        <v>0</v>
      </c>
      <c r="F41" s="33">
        <f>R41*M!$J$62</f>
        <v>5818.8654010807322</v>
      </c>
      <c r="G41" s="33">
        <f>S41*M!$J$63</f>
        <v>3477.0221821319142</v>
      </c>
      <c r="H41" s="33">
        <f>T41*M!$J$64</f>
        <v>5533.3986319897485</v>
      </c>
      <c r="I41" s="33">
        <f>U41*M!$J$65</f>
        <v>7020.8371304696657</v>
      </c>
      <c r="J41" s="33">
        <f>V41*M!$J$66</f>
        <v>6850.7769705026267</v>
      </c>
      <c r="K41" s="33">
        <f>W41*M!$J$67</f>
        <v>3499.7471516693809</v>
      </c>
      <c r="L41" s="33">
        <f>X41*M!$J$68</f>
        <v>3488.960946046991</v>
      </c>
      <c r="N41" s="46" t="str">
        <f>'2.1'!N41</f>
        <v>Prima Aceptada No Devengada</v>
      </c>
      <c r="O41" s="50">
        <v>0</v>
      </c>
      <c r="P41" s="50">
        <v>0</v>
      </c>
      <c r="Q41" s="50">
        <v>0</v>
      </c>
      <c r="R41" s="50">
        <v>130148.5189199169</v>
      </c>
      <c r="S41" s="50">
        <v>77684.079078541035</v>
      </c>
      <c r="T41" s="50">
        <v>123142.65979683958</v>
      </c>
      <c r="U41" s="50">
        <v>156873.41815022804</v>
      </c>
      <c r="V41" s="50">
        <v>152900.7293100731</v>
      </c>
      <c r="W41" s="50">
        <v>78038.269956033226</v>
      </c>
      <c r="X41" s="50">
        <v>77783</v>
      </c>
    </row>
    <row r="42" spans="2:24">
      <c r="B42" s="61" t="str">
        <f>N42</f>
        <v>Prima Cedida No Devengada</v>
      </c>
      <c r="C42" s="33">
        <f>O42*M!$J$59</f>
        <v>365361.27309168846</v>
      </c>
      <c r="D42" s="33">
        <f>P42*M!$J$60</f>
        <v>319461.87943262403</v>
      </c>
      <c r="E42" s="33">
        <f>Q42*M!$J$61</f>
        <v>313308.96428664232</v>
      </c>
      <c r="F42" s="33">
        <f>R42*M!$J$62</f>
        <v>297409.93089773954</v>
      </c>
      <c r="G42" s="33">
        <f>S42*M!$J$63</f>
        <v>276567.18501688982</v>
      </c>
      <c r="H42" s="33">
        <f>T42*M!$J$64</f>
        <v>376495.03176429681</v>
      </c>
      <c r="I42" s="33">
        <f>U42*M!$J$65</f>
        <v>399471.90476478933</v>
      </c>
      <c r="J42" s="33">
        <f>V42*M!$J$66</f>
        <v>805853.63617611362</v>
      </c>
      <c r="K42" s="33">
        <f>W42*M!$J$67</f>
        <v>767352.27015853697</v>
      </c>
      <c r="L42" s="33">
        <f>X42*M!$J$68</f>
        <v>509850.35007129709</v>
      </c>
      <c r="N42" s="46" t="str">
        <f>'2.1'!N42</f>
        <v>Prima Cedida No Devengada</v>
      </c>
      <c r="O42" s="50">
        <v>8160997.8241604948</v>
      </c>
      <c r="P42" s="50">
        <v>7142646.0845040418</v>
      </c>
      <c r="Q42" s="50">
        <v>6995829.4927060725</v>
      </c>
      <c r="R42" s="50">
        <v>6652063.4780839812</v>
      </c>
      <c r="S42" s="50">
        <v>6179099.8003378417</v>
      </c>
      <c r="T42" s="50">
        <v>8378684.1858309498</v>
      </c>
      <c r="U42" s="50">
        <v>8925790.755559478</v>
      </c>
      <c r="V42" s="50">
        <v>17985640.054993942</v>
      </c>
      <c r="W42" s="50">
        <v>17110620.000488523</v>
      </c>
      <c r="X42" s="50">
        <v>11366619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7700211.5369455107</v>
      </c>
      <c r="D44" s="33">
        <f>P44*M!$J$60</f>
        <v>7659968.9716312047</v>
      </c>
      <c r="E44" s="33">
        <f>Q44*M!$J$61</f>
        <v>8568690.2214869149</v>
      </c>
      <c r="F44" s="33">
        <f>R44*M!$J$62</f>
        <v>9098984.9127751514</v>
      </c>
      <c r="G44" s="33">
        <f>S44*M!$J$63</f>
        <v>10002541.014093291</v>
      </c>
      <c r="H44" s="33">
        <f>T44*M!$J$64</f>
        <v>10958785.04749101</v>
      </c>
      <c r="I44" s="33">
        <f>U44*M!$J$65</f>
        <v>12000798.738799099</v>
      </c>
      <c r="J44" s="33">
        <f>V44*M!$J$66</f>
        <v>12232628.463707006</v>
      </c>
      <c r="K44" s="33">
        <f>W44*M!$J$67</f>
        <v>13064759.001750126</v>
      </c>
      <c r="L44" s="33">
        <f>X44*M!$J$68</f>
        <v>16217579.549323294</v>
      </c>
      <c r="N44" s="46" t="str">
        <f>'2.1'!N44</f>
        <v>Prima Retenida Neta Devengada</v>
      </c>
      <c r="O44" s="50">
        <v>171998003.69323111</v>
      </c>
      <c r="P44" s="50">
        <v>171264400.87254035</v>
      </c>
      <c r="Q44" s="50">
        <v>191329015.75869784</v>
      </c>
      <c r="R44" s="50">
        <v>203513800.10481274</v>
      </c>
      <c r="S44" s="50">
        <v>223478064.39610842</v>
      </c>
      <c r="T44" s="50">
        <v>243881568.75020134</v>
      </c>
      <c r="U44" s="50">
        <v>268145562.08946291</v>
      </c>
      <c r="V44" s="50">
        <v>273016888.67310107</v>
      </c>
      <c r="W44" s="50">
        <v>291321385.71861261</v>
      </c>
      <c r="X44" s="50">
        <v>361555205</v>
      </c>
    </row>
    <row r="45" spans="2:24">
      <c r="B45" s="61" t="str">
        <f>N45</f>
        <v>Prima Directa Devengada</v>
      </c>
      <c r="C45" s="33">
        <f>O45*M!$J$59</f>
        <v>8247278.7462106142</v>
      </c>
      <c r="D45" s="33">
        <f>P45*M!$J$60</f>
        <v>8380100.295508272</v>
      </c>
      <c r="E45" s="33">
        <f>Q45*M!$J$61</f>
        <v>9161982.901244726</v>
      </c>
      <c r="F45" s="33">
        <f>R45*M!$J$62</f>
        <v>9977284.4886816554</v>
      </c>
      <c r="G45" s="33">
        <f>S45*M!$J$63</f>
        <v>11190568.803656988</v>
      </c>
      <c r="H45" s="33">
        <f>T45*M!$J$64</f>
        <v>12223087.695551975</v>
      </c>
      <c r="I45" s="33">
        <f>U45*M!$J$65</f>
        <v>13389135.707283523</v>
      </c>
      <c r="J45" s="33">
        <f>V45*M!$J$66</f>
        <v>13696222.439320674</v>
      </c>
      <c r="K45" s="33">
        <f>W45*M!$J$67</f>
        <v>14489973.643183229</v>
      </c>
      <c r="L45" s="33">
        <f>X45*M!$J$68</f>
        <v>17339758.491398819</v>
      </c>
      <c r="N45" s="46" t="str">
        <f>'2.1'!N45</f>
        <v>Prima Directa Devengada</v>
      </c>
      <c r="O45" s="50">
        <v>184217728.75249225</v>
      </c>
      <c r="P45" s="50">
        <v>187365361.61926401</v>
      </c>
      <c r="Q45" s="50">
        <v>204576560.19556561</v>
      </c>
      <c r="R45" s="50">
        <v>223158418.27229813</v>
      </c>
      <c r="S45" s="50">
        <v>250021134.85054624</v>
      </c>
      <c r="T45" s="50">
        <v>272017909.76318032</v>
      </c>
      <c r="U45" s="50">
        <v>299166530.35053802</v>
      </c>
      <c r="V45" s="50">
        <v>305682466.20521283</v>
      </c>
      <c r="W45" s="50">
        <v>323101191.54841232</v>
      </c>
      <c r="X45" s="50">
        <v>386573096</v>
      </c>
    </row>
    <row r="46" spans="2:24">
      <c r="B46" s="61" t="str">
        <f>N46</f>
        <v>Prima Aceptada Devengada</v>
      </c>
      <c r="C46" s="33">
        <f>O46*M!$J$59</f>
        <v>33.564021280306179</v>
      </c>
      <c r="D46" s="33">
        <f>P46*M!$J$60</f>
        <v>0</v>
      </c>
      <c r="E46" s="33">
        <f>Q46*M!$J$61</f>
        <v>0.17323966841927463</v>
      </c>
      <c r="F46" s="33">
        <f>R46*M!$J$62</f>
        <v>3456.3925849563902</v>
      </c>
      <c r="G46" s="33">
        <f>S46*M!$J$63</f>
        <v>7363.1218375709905</v>
      </c>
      <c r="H46" s="33">
        <f>T46*M!$J$64</f>
        <v>8887.6329712689276</v>
      </c>
      <c r="I46" s="33">
        <f>U46*M!$J$65</f>
        <v>11928.594103177355</v>
      </c>
      <c r="J46" s="33">
        <f>V46*M!$J$66</f>
        <v>12090.839464295268</v>
      </c>
      <c r="K46" s="33">
        <f>W46*M!$J$67</f>
        <v>11457.641496023172</v>
      </c>
      <c r="L46" s="33">
        <f>X46*M!$J$68</f>
        <v>10553.677374615534</v>
      </c>
      <c r="N46" s="46" t="str">
        <f>'2.1'!N46</f>
        <v>Prima Aceptada Devengada</v>
      </c>
      <c r="O46" s="50">
        <v>749.71247587566643</v>
      </c>
      <c r="P46" s="50">
        <v>0</v>
      </c>
      <c r="Q46" s="50">
        <v>3.8682429160417513</v>
      </c>
      <c r="R46" s="50">
        <v>77307.91910985054</v>
      </c>
      <c r="S46" s="50">
        <v>164507.81994841364</v>
      </c>
      <c r="T46" s="50">
        <v>197789.24963998</v>
      </c>
      <c r="U46" s="50">
        <v>266532.22342545702</v>
      </c>
      <c r="V46" s="50">
        <v>269852.33646076865</v>
      </c>
      <c r="W46" s="50">
        <v>255485.46262823651</v>
      </c>
      <c r="X46" s="50">
        <v>235283.99999999997</v>
      </c>
    </row>
    <row r="47" spans="2:24">
      <c r="B47" s="61" t="str">
        <f>N47</f>
        <v>Prima Cedida Devengada</v>
      </c>
      <c r="C47" s="33">
        <f>O47*M!$J$59</f>
        <v>547100.77328638383</v>
      </c>
      <c r="D47" s="33">
        <f>P47*M!$J$60</f>
        <v>720131.32387706847</v>
      </c>
      <c r="E47" s="33">
        <f>Q47*M!$J$61</f>
        <v>593292.85299747938</v>
      </c>
      <c r="F47" s="33">
        <f>R47*M!$J$62</f>
        <v>881755.96849146066</v>
      </c>
      <c r="G47" s="33">
        <f>S47*M!$J$63</f>
        <v>1195390.9114012688</v>
      </c>
      <c r="H47" s="33">
        <f>T47*M!$J$64</f>
        <v>1273190.2810322347</v>
      </c>
      <c r="I47" s="33">
        <f>U47*M!$J$65</f>
        <v>1400265.5625876025</v>
      </c>
      <c r="J47" s="33">
        <f>V47*M!$J$66</f>
        <v>1475684.8150779651</v>
      </c>
      <c r="K47" s="33">
        <f>W47*M!$J$67</f>
        <v>1436672.2829291255</v>
      </c>
      <c r="L47" s="33">
        <f>X47*M!$J$68</f>
        <v>1132732.6194501398</v>
      </c>
      <c r="N47" s="46" t="str">
        <f>'2.1'!N47</f>
        <v>Prima Cedida Devengada</v>
      </c>
      <c r="O47" s="50">
        <v>12220474.77173703</v>
      </c>
      <c r="P47" s="50">
        <v>16100960.746723689</v>
      </c>
      <c r="Q47" s="50">
        <v>13247548.305110689</v>
      </c>
      <c r="R47" s="50">
        <v>19721926.086595234</v>
      </c>
      <c r="S47" s="50">
        <v>26707578.274386257</v>
      </c>
      <c r="T47" s="50">
        <v>28334130.262618951</v>
      </c>
      <c r="U47" s="50">
        <v>31287500.484500576</v>
      </c>
      <c r="V47" s="50">
        <v>32935429.868572559</v>
      </c>
      <c r="W47" s="50">
        <v>32035291.29242795</v>
      </c>
      <c r="X47" s="50">
        <v>25253175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979052</v>
      </c>
      <c r="D49" s="50">
        <f t="shared" ref="D49:L51" si="7">P49</f>
        <v>1016143</v>
      </c>
      <c r="E49" s="50">
        <f t="shared" si="7"/>
        <v>1092283</v>
      </c>
      <c r="F49" s="50">
        <f t="shared" si="7"/>
        <v>1244572</v>
      </c>
      <c r="G49" s="50">
        <f t="shared" si="7"/>
        <v>1253185</v>
      </c>
      <c r="H49" s="50">
        <f t="shared" si="7"/>
        <v>1557761</v>
      </c>
      <c r="I49" s="50">
        <f t="shared" si="7"/>
        <v>1641510</v>
      </c>
      <c r="J49" s="50">
        <f t="shared" si="7"/>
        <v>1695333</v>
      </c>
      <c r="K49" s="50">
        <f t="shared" si="7"/>
        <v>1835110</v>
      </c>
      <c r="L49" s="50">
        <f t="shared" si="7"/>
        <v>2131233</v>
      </c>
      <c r="N49" s="46" t="str">
        <f>'2.1'!N49</f>
        <v>Número de Pólizas Emitidas</v>
      </c>
      <c r="O49" s="50">
        <v>979052</v>
      </c>
      <c r="P49" s="50">
        <v>1016143</v>
      </c>
      <c r="Q49" s="50">
        <v>1092283</v>
      </c>
      <c r="R49" s="50">
        <v>1244572</v>
      </c>
      <c r="S49" s="50">
        <v>1253185</v>
      </c>
      <c r="T49" s="50">
        <v>1557761</v>
      </c>
      <c r="U49" s="50">
        <v>1641510</v>
      </c>
      <c r="V49" s="50">
        <v>1695333</v>
      </c>
      <c r="W49" s="50">
        <v>1835110</v>
      </c>
      <c r="X49" s="50">
        <v>2131233</v>
      </c>
    </row>
    <row r="50" spans="2:24">
      <c r="B50" s="46" t="str">
        <f t="shared" si="6"/>
        <v>Número de Pólizas Vigentes</v>
      </c>
      <c r="C50" s="50">
        <f t="shared" si="6"/>
        <v>802922</v>
      </c>
      <c r="D50" s="50">
        <f t="shared" si="7"/>
        <v>865473</v>
      </c>
      <c r="E50" s="50">
        <f t="shared" si="7"/>
        <v>865928</v>
      </c>
      <c r="F50" s="50">
        <f t="shared" si="7"/>
        <v>960716</v>
      </c>
      <c r="G50" s="50">
        <f t="shared" si="7"/>
        <v>1053109</v>
      </c>
      <c r="H50" s="50">
        <f t="shared" si="7"/>
        <v>1306919</v>
      </c>
      <c r="I50" s="50">
        <f t="shared" si="7"/>
        <v>1315200</v>
      </c>
      <c r="J50" s="50">
        <f t="shared" si="7"/>
        <v>1296050</v>
      </c>
      <c r="K50" s="50">
        <f t="shared" si="7"/>
        <v>1559188</v>
      </c>
      <c r="L50" s="50">
        <f t="shared" si="7"/>
        <v>1837032</v>
      </c>
      <c r="N50" s="46" t="str">
        <f>'2.1'!N50</f>
        <v>Número de Pólizas Vigentes</v>
      </c>
      <c r="O50" s="50">
        <v>802922</v>
      </c>
      <c r="P50" s="50">
        <v>865473</v>
      </c>
      <c r="Q50" s="50">
        <v>865928</v>
      </c>
      <c r="R50" s="50">
        <v>960716</v>
      </c>
      <c r="S50" s="50">
        <v>1053109</v>
      </c>
      <c r="T50" s="50">
        <v>1306919</v>
      </c>
      <c r="U50" s="50">
        <v>1315200</v>
      </c>
      <c r="V50" s="50">
        <v>1296050</v>
      </c>
      <c r="W50" s="50">
        <v>1559188</v>
      </c>
      <c r="X50" s="50">
        <v>1837032</v>
      </c>
    </row>
    <row r="51" spans="2:24">
      <c r="B51" s="46" t="str">
        <f t="shared" si="6"/>
        <v>Número de Siniestros</v>
      </c>
      <c r="C51" s="50">
        <f t="shared" si="6"/>
        <v>361346</v>
      </c>
      <c r="D51" s="50">
        <f t="shared" si="7"/>
        <v>338222</v>
      </c>
      <c r="E51" s="50">
        <f t="shared" si="7"/>
        <v>331352</v>
      </c>
      <c r="F51" s="50">
        <f t="shared" si="7"/>
        <v>336302</v>
      </c>
      <c r="G51" s="50">
        <f t="shared" si="7"/>
        <v>309702</v>
      </c>
      <c r="H51" s="50">
        <f t="shared" si="7"/>
        <v>362885</v>
      </c>
      <c r="I51" s="50">
        <f t="shared" si="7"/>
        <v>390162</v>
      </c>
      <c r="J51" s="50">
        <f t="shared" si="7"/>
        <v>408705</v>
      </c>
      <c r="K51" s="50">
        <f t="shared" si="7"/>
        <v>440730</v>
      </c>
      <c r="L51" s="50">
        <f t="shared" si="7"/>
        <v>483590</v>
      </c>
      <c r="N51" s="46" t="str">
        <f>'2.1'!N51</f>
        <v>Número de Siniestros</v>
      </c>
      <c r="O51" s="50">
        <v>361346</v>
      </c>
      <c r="P51" s="50">
        <v>338222</v>
      </c>
      <c r="Q51" s="50">
        <v>331352</v>
      </c>
      <c r="R51" s="50">
        <v>336302</v>
      </c>
      <c r="S51" s="50">
        <v>309702</v>
      </c>
      <c r="T51" s="50">
        <v>362885</v>
      </c>
      <c r="U51" s="50">
        <v>390162</v>
      </c>
      <c r="V51" s="50">
        <v>408705</v>
      </c>
      <c r="W51" s="50">
        <v>440730</v>
      </c>
      <c r="X51" s="50">
        <v>483590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17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0.76933263289863452</v>
      </c>
      <c r="D53" s="193">
        <f t="shared" ref="D53:L53" si="8">IFERROR(-D32/D44,"")</f>
        <v>0.74558157594892394</v>
      </c>
      <c r="E53" s="193">
        <f t="shared" si="8"/>
        <v>0.72163872549518138</v>
      </c>
      <c r="F53" s="193">
        <f t="shared" si="8"/>
        <v>0.71237917604757239</v>
      </c>
      <c r="G53" s="193">
        <f t="shared" si="8"/>
        <v>0.63839968436248862</v>
      </c>
      <c r="H53" s="193">
        <f t="shared" si="8"/>
        <v>0.64156129036020282</v>
      </c>
      <c r="I53" s="193">
        <f t="shared" si="8"/>
        <v>0.64670753770737555</v>
      </c>
      <c r="J53" s="193">
        <f t="shared" si="8"/>
        <v>0.69524717679274772</v>
      </c>
      <c r="K53" s="193">
        <f t="shared" si="8"/>
        <v>0.71425813324379506</v>
      </c>
      <c r="L53" s="193">
        <f t="shared" si="8"/>
        <v>0.67116122418981639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0.7720058503871563</v>
      </c>
      <c r="D54" s="192">
        <f>IFERROR(-P54*M!$J$60/D45,"")</f>
        <v>0.74446517687189218</v>
      </c>
      <c r="E54" s="192">
        <f>IFERROR(-Q54*M!$J$61/E45,"")</f>
        <v>0.71439187039919128</v>
      </c>
      <c r="F54" s="192">
        <f>IFERROR(-R54*M!$J$62/F45,"")</f>
        <v>0.70003690145889719</v>
      </c>
      <c r="G54" s="192">
        <f>IFERROR(-S54*M!$J$63/G45,"")</f>
        <v>0.63663342825497082</v>
      </c>
      <c r="H54" s="192">
        <f>IFERROR(-T54*M!$J$64/H45,"")</f>
        <v>0.6320321526298488</v>
      </c>
      <c r="I54" s="192">
        <f>IFERROR(-U54*M!$J$65/I45,"")</f>
        <v>0.63955852510274724</v>
      </c>
      <c r="J54" s="192">
        <f>IFERROR(-V54*M!$J$66/J45,"")</f>
        <v>0.68627128068439558</v>
      </c>
      <c r="K54" s="192">
        <f>IFERROR(-W54*M!$J$67/K45,"")</f>
        <v>0.71972387409613892</v>
      </c>
      <c r="L54" s="192">
        <f>-X54*M!$J$68/L45</f>
        <v>0.65885541346622845</v>
      </c>
      <c r="N54" s="46" t="str">
        <f>'2.1'!N54</f>
        <v>Siniestralidad Directa</v>
      </c>
      <c r="O54" s="145">
        <f>SUM('2.7.2'!O17:O46)</f>
        <v>-142217164.34195828</v>
      </c>
      <c r="P54" s="145">
        <f>SUM('2.7.2'!P17:P46)</f>
        <v>-139486987.07755142</v>
      </c>
      <c r="Q54" s="145">
        <f>SUM('2.7.2'!Q17:Q46)</f>
        <v>-146147831.47794285</v>
      </c>
      <c r="R54" s="145">
        <f>SUM('2.7.2'!R17:R46)</f>
        <v>-156219127.66180813</v>
      </c>
      <c r="S54" s="145">
        <f>SUM('2.7.2'!S17:S46)</f>
        <v>-159171812.21610159</v>
      </c>
      <c r="T54" s="145">
        <f>SUM('2.7.2'!T17:T46)</f>
        <v>-171924065.0614948</v>
      </c>
      <c r="U54" s="145">
        <f>SUM('2.7.2'!U17:U46)</f>
        <v>-191334504.91109636</v>
      </c>
      <c r="V54" s="145">
        <f>SUM('2.7.2'!V17:V46)</f>
        <v>-209781097.56541592</v>
      </c>
      <c r="W54" s="145">
        <f>SUM('2.7.2'!W17:W46)</f>
        <v>-232543641.30630198</v>
      </c>
      <c r="X54" s="145">
        <f>SUM('2.7.2'!X17:X46)</f>
        <v>-254695777</v>
      </c>
    </row>
    <row r="55" spans="2:24">
      <c r="B55" s="46" t="str">
        <f>N55</f>
        <v>Prima Promedio</v>
      </c>
      <c r="C55" s="159">
        <f>IFERROR(C21/C49,"")</f>
        <v>8.5129607636786329</v>
      </c>
      <c r="D55" s="159">
        <f t="shared" ref="D55:L55" si="9">IFERROR(D21/D49,"")</f>
        <v>8.7639111213030834</v>
      </c>
      <c r="E55" s="159">
        <f t="shared" si="9"/>
        <v>8.7366620405229458</v>
      </c>
      <c r="F55" s="159">
        <f t="shared" si="9"/>
        <v>8.6964837197681764</v>
      </c>
      <c r="G55" s="159">
        <f t="shared" si="9"/>
        <v>9.2904096161953813</v>
      </c>
      <c r="H55" s="159">
        <f t="shared" si="9"/>
        <v>8.630646380264162</v>
      </c>
      <c r="I55" s="159">
        <f t="shared" si="9"/>
        <v>8.5454426883251919</v>
      </c>
      <c r="J55" s="159">
        <f t="shared" si="9"/>
        <v>8.2596567517400903</v>
      </c>
      <c r="K55" s="159">
        <f t="shared" si="9"/>
        <v>8.8440039792387317</v>
      </c>
      <c r="L55" s="159">
        <f t="shared" si="9"/>
        <v>8.8548035948993871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16.394325703327922</v>
      </c>
      <c r="D56" s="159">
        <f t="shared" ref="D56:L56" si="10">IFERROR(-D32/D51,"")</f>
        <v>16.88574882056357</v>
      </c>
      <c r="E56" s="159">
        <f t="shared" si="10"/>
        <v>18.661419549593305</v>
      </c>
      <c r="F56" s="159">
        <f t="shared" si="10"/>
        <v>19.274126752240711</v>
      </c>
      <c r="G56" s="159">
        <f t="shared" si="10"/>
        <v>20.618591504801405</v>
      </c>
      <c r="H56" s="159">
        <f t="shared" si="10"/>
        <v>19.374546415113411</v>
      </c>
      <c r="I56" s="159">
        <f t="shared" si="10"/>
        <v>19.89175522703529</v>
      </c>
      <c r="J56" s="159">
        <f t="shared" si="10"/>
        <v>20.808897381110832</v>
      </c>
      <c r="K56" s="159">
        <f t="shared" si="10"/>
        <v>21.173077339573236</v>
      </c>
      <c r="L56" s="159">
        <f t="shared" si="10"/>
        <v>22.507931395850932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 t="s">
        <v>711</v>
      </c>
    </row>
  </sheetData>
  <mergeCells count="4">
    <mergeCell ref="B15:L15"/>
    <mergeCell ref="N15:X15"/>
    <mergeCell ref="O53:X53"/>
    <mergeCell ref="O55:X56"/>
  </mergeCells>
  <conditionalFormatting sqref="C17:L56">
    <cfRule type="cellIs" dxfId="16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3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109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77820.870848990642</v>
      </c>
      <c r="D17" s="33">
        <f>P17*M!$J$60</f>
        <v>154448.75886524818</v>
      </c>
      <c r="E17" s="33">
        <f>Q17*M!$J$61</f>
        <v>191171.2445249047</v>
      </c>
      <c r="F17" s="33">
        <f>R17*M!$J$62</f>
        <v>218156.35325213429</v>
      </c>
      <c r="G17" s="33">
        <f>S17*M!$J$63</f>
        <v>353402.41639843845</v>
      </c>
      <c r="H17" s="33">
        <f>T17*M!$J$64</f>
        <v>405319.76806406461</v>
      </c>
      <c r="I17" s="33">
        <f>U17*M!$J$65</f>
        <v>481215.25765910442</v>
      </c>
      <c r="J17" s="33">
        <f>V17*M!$J$66</f>
        <v>595468.2928040463</v>
      </c>
      <c r="K17" s="33">
        <f>W17*M!$J$67</f>
        <v>589265.62124951323</v>
      </c>
      <c r="L17" s="33">
        <f>X17*M!$J$68</f>
        <v>675283.02419975214</v>
      </c>
      <c r="N17" s="46" t="str">
        <f>'2.1'!N17</f>
        <v>Margen de Contribución</v>
      </c>
      <c r="O17" s="200">
        <f>O19+O26</f>
        <v>1738268.4056761218</v>
      </c>
      <c r="P17" s="200">
        <f t="shared" ref="P17:X17" si="2">P19+P26</f>
        <v>3453222.1018816051</v>
      </c>
      <c r="Q17" s="200">
        <f t="shared" si="2"/>
        <v>4268634.4249667916</v>
      </c>
      <c r="R17" s="200">
        <f t="shared" si="2"/>
        <v>4879426.5396587662</v>
      </c>
      <c r="S17" s="200">
        <f t="shared" si="2"/>
        <v>7895762.4725910407</v>
      </c>
      <c r="T17" s="200">
        <f t="shared" si="2"/>
        <v>9020162.4041857943</v>
      </c>
      <c r="U17" s="200">
        <f t="shared" si="2"/>
        <v>10752262.291829642</v>
      </c>
      <c r="V17" s="200">
        <f t="shared" si="2"/>
        <v>13290103.683536332</v>
      </c>
      <c r="W17" s="200">
        <f t="shared" si="2"/>
        <v>13139597.700635072</v>
      </c>
      <c r="X17" s="200">
        <f t="shared" si="2"/>
        <v>15054780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206849.27007212097</v>
      </c>
      <c r="D19" s="33">
        <f>P19*M!$J$60</f>
        <v>336819.68085106375</v>
      </c>
      <c r="E19" s="33">
        <f>Q19*M!$J$61</f>
        <v>487570.74674959079</v>
      </c>
      <c r="F19" s="33">
        <f>R19*M!$J$62</f>
        <v>595846.07570260786</v>
      </c>
      <c r="G19" s="33">
        <f>S19*M!$J$63</f>
        <v>655324.16976524249</v>
      </c>
      <c r="H19" s="33">
        <f>T19*M!$J$64</f>
        <v>797320.59771712893</v>
      </c>
      <c r="I19" s="33">
        <f>U19*M!$J$65</f>
        <v>876696.59159718174</v>
      </c>
      <c r="J19" s="33">
        <f>V19*M!$J$66</f>
        <v>1107753.3748939978</v>
      </c>
      <c r="K19" s="33">
        <f>W19*M!$J$67</f>
        <v>1275417.7823453601</v>
      </c>
      <c r="L19" s="33">
        <f>X19*M!$J$68</f>
        <v>1539733.372566557</v>
      </c>
      <c r="N19" s="46" t="str">
        <f>'2.1'!N19</f>
        <v>Ingreso por Primas Devengadas</v>
      </c>
      <c r="O19" s="200">
        <f>O20+O24</f>
        <v>4620348.5900492063</v>
      </c>
      <c r="P19" s="200">
        <f t="shared" ref="P19:X19" si="4">P20+P24</f>
        <v>7530738.1866265591</v>
      </c>
      <c r="Q19" s="200">
        <f t="shared" si="4"/>
        <v>10886895.041952472</v>
      </c>
      <c r="R19" s="200">
        <f t="shared" si="4"/>
        <v>13327079.922236403</v>
      </c>
      <c r="S19" s="200">
        <f t="shared" si="4"/>
        <v>14641337.316665687</v>
      </c>
      <c r="T19" s="200">
        <f t="shared" si="4"/>
        <v>17743919.360168573</v>
      </c>
      <c r="U19" s="200">
        <f t="shared" si="4"/>
        <v>19588887.827583626</v>
      </c>
      <c r="V19" s="200">
        <f t="shared" si="4"/>
        <v>24723662.680345632</v>
      </c>
      <c r="W19" s="200">
        <f t="shared" si="4"/>
        <v>28439596.602833413</v>
      </c>
      <c r="X19" s="200">
        <f t="shared" si="4"/>
        <v>34326862</v>
      </c>
    </row>
    <row r="20" spans="2:24" s="16" customFormat="1">
      <c r="B20" s="61" t="str">
        <f t="shared" si="3"/>
        <v>Prima Retenida Neta</v>
      </c>
      <c r="C20" s="33">
        <f>O20*M!$J$59</f>
        <v>245273.08691050962</v>
      </c>
      <c r="D20" s="33">
        <f>P20*M!$J$60</f>
        <v>383897.57683215127</v>
      </c>
      <c r="E20" s="33">
        <f>Q20*M!$J$61</f>
        <v>526283.46052012325</v>
      </c>
      <c r="F20" s="33">
        <f>R20*M!$J$62</f>
        <v>644211.4826248507</v>
      </c>
      <c r="G20" s="33">
        <f>S20*M!$J$63</f>
        <v>676994.09589024645</v>
      </c>
      <c r="H20" s="33">
        <f>T20*M!$J$64</f>
        <v>852208.0084962995</v>
      </c>
      <c r="I20" s="33">
        <f>U20*M!$J$65</f>
        <v>891093.65451318666</v>
      </c>
      <c r="J20" s="33">
        <f>V20*M!$J$66</f>
        <v>1185753.3443346859</v>
      </c>
      <c r="K20" s="33">
        <f>W20*M!$J$67</f>
        <v>1343241.026214662</v>
      </c>
      <c r="L20" s="33">
        <f>X20*M!$J$68</f>
        <v>1614165.182338052</v>
      </c>
      <c r="N20" s="46" t="str">
        <f>'2.1'!N20</f>
        <v>Prima Retenida Neta</v>
      </c>
      <c r="O20" s="33">
        <v>5478613.2959950333</v>
      </c>
      <c r="P20" s="33">
        <v>8583323.0834324453</v>
      </c>
      <c r="Q20" s="33">
        <v>11751305.498114215</v>
      </c>
      <c r="R20" s="33">
        <v>14408851.993595865</v>
      </c>
      <c r="S20" s="33">
        <v>15125489.607488513</v>
      </c>
      <c r="T20" s="33">
        <v>18965407.671824574</v>
      </c>
      <c r="U20" s="33">
        <v>19910575.459555015</v>
      </c>
      <c r="V20" s="33">
        <v>26464523.938126389</v>
      </c>
      <c r="W20" s="33">
        <v>29951936.890571568</v>
      </c>
      <c r="X20" s="33">
        <v>35986247</v>
      </c>
    </row>
    <row r="21" spans="2:24" s="16" customFormat="1">
      <c r="B21" s="61" t="str">
        <f t="shared" si="3"/>
        <v>Prima Directa</v>
      </c>
      <c r="C21" s="33">
        <f>O21*M!$J$59</f>
        <v>588159.06718298758</v>
      </c>
      <c r="D21" s="33">
        <f>P21*M!$J$60</f>
        <v>748529.25531914877</v>
      </c>
      <c r="E21" s="33">
        <f>Q21*M!$J$61</f>
        <v>879610.96145128633</v>
      </c>
      <c r="F21" s="33">
        <f>R21*M!$J$62</f>
        <v>940369.21669825667</v>
      </c>
      <c r="G21" s="33">
        <f>S21*M!$J$63</f>
        <v>936991.10729598731</v>
      </c>
      <c r="H21" s="33">
        <f>T21*M!$J$64</f>
        <v>1113048.0271278203</v>
      </c>
      <c r="I21" s="33">
        <f>U21*M!$J$65</f>
        <v>1142681.9723697412</v>
      </c>
      <c r="J21" s="33">
        <f>V21*M!$J$66</f>
        <v>1478049.0553352747</v>
      </c>
      <c r="K21" s="33">
        <f>W21*M!$J$67</f>
        <v>1681130.1504738862</v>
      </c>
      <c r="L21" s="33">
        <f>X21*M!$J$68</f>
        <v>1964918.0520525002</v>
      </c>
      <c r="N21" s="46" t="str">
        <f>'2.1'!N21</f>
        <v>Prima Directa</v>
      </c>
      <c r="O21" s="33">
        <v>13137585.236999277</v>
      </c>
      <c r="P21" s="33">
        <v>16735892.132537337</v>
      </c>
      <c r="Q21" s="33">
        <v>19640702.972668845</v>
      </c>
      <c r="R21" s="33">
        <v>21032908.025064398</v>
      </c>
      <c r="S21" s="33">
        <v>20934376.446928766</v>
      </c>
      <c r="T21" s="33">
        <v>24770254.893574886</v>
      </c>
      <c r="U21" s="33">
        <v>25532058.860378977</v>
      </c>
      <c r="V21" s="33">
        <v>32988196.738836084</v>
      </c>
      <c r="W21" s="33">
        <v>37486276.244650707</v>
      </c>
      <c r="X21" s="33">
        <v>43805942</v>
      </c>
    </row>
    <row r="22" spans="2:24" s="16" customFormat="1">
      <c r="B22" s="61" t="str">
        <f t="shared" si="3"/>
        <v>Prima Aceptada</v>
      </c>
      <c r="C22" s="33">
        <f>O22*M!$J$59</f>
        <v>0</v>
      </c>
      <c r="D22" s="33">
        <f>P22*M!$J$60</f>
        <v>102.12765957446807</v>
      </c>
      <c r="E22" s="33">
        <f>Q22*M!$J$61</f>
        <v>580.12190298001099</v>
      </c>
      <c r="F22" s="33">
        <f>R22*M!$J$62</f>
        <v>1968.3100961846039</v>
      </c>
      <c r="G22" s="33">
        <f>S22*M!$J$63</f>
        <v>1262.7901472373496</v>
      </c>
      <c r="H22" s="33">
        <f>T22*M!$J$64</f>
        <v>89.233569760674612</v>
      </c>
      <c r="I22" s="33">
        <f>U22*M!$J$65</f>
        <v>3.8223858493411185</v>
      </c>
      <c r="J22" s="33">
        <f>V22*M!$J$66</f>
        <v>-3.5334204273719769</v>
      </c>
      <c r="K22" s="33">
        <f>W22*M!$J$67</f>
        <v>0</v>
      </c>
      <c r="L22" s="33">
        <f>X22*M!$J$68</f>
        <v>0</v>
      </c>
      <c r="N22" s="46" t="str">
        <f>'2.1'!N22</f>
        <v>Prima Aceptada</v>
      </c>
      <c r="O22" s="33">
        <v>0</v>
      </c>
      <c r="P22" s="33">
        <v>2283.4077388973192</v>
      </c>
      <c r="Q22" s="33">
        <v>12953.456111518477</v>
      </c>
      <c r="R22" s="33">
        <v>44024.500677738084</v>
      </c>
      <c r="S22" s="33">
        <v>28213.420714342454</v>
      </c>
      <c r="T22" s="33">
        <v>1985.8426718020455</v>
      </c>
      <c r="U22" s="33">
        <v>85.407298664267827</v>
      </c>
      <c r="V22" s="33">
        <v>-78.861501787387425</v>
      </c>
      <c r="W22" s="33">
        <v>0</v>
      </c>
      <c r="X22" s="33">
        <v>0</v>
      </c>
    </row>
    <row r="23" spans="2:24">
      <c r="B23" s="61" t="str">
        <f t="shared" si="3"/>
        <v>Prima Cedida</v>
      </c>
      <c r="C23" s="33">
        <f>O23*M!$J$59</f>
        <v>-342885.98027247796</v>
      </c>
      <c r="D23" s="33">
        <f>P23*M!$J$60</f>
        <v>-364733.80614657205</v>
      </c>
      <c r="E23" s="33">
        <f>Q23*M!$J$61</f>
        <v>-353907.62283414329</v>
      </c>
      <c r="F23" s="33">
        <f>R23*M!$J$62</f>
        <v>-298126.04416959052</v>
      </c>
      <c r="G23" s="33">
        <f>S23*M!$J$63</f>
        <v>-261259.80155297823</v>
      </c>
      <c r="H23" s="33">
        <f>T23*M!$J$64</f>
        <v>-260929.25220128152</v>
      </c>
      <c r="I23" s="33">
        <f>U23*M!$J$65</f>
        <v>-251592.14024240393</v>
      </c>
      <c r="J23" s="33">
        <f>V23*M!$J$66</f>
        <v>-292292.17758016102</v>
      </c>
      <c r="K23" s="33">
        <f>W23*M!$J$67</f>
        <v>-337889.12425922428</v>
      </c>
      <c r="L23" s="33">
        <f>X23*M!$J$68</f>
        <v>-350752.86971444823</v>
      </c>
      <c r="N23" s="46" t="str">
        <f>'2.1'!N23</f>
        <v>Prima Cedida</v>
      </c>
      <c r="O23" s="50">
        <v>-7658971.9410042437</v>
      </c>
      <c r="P23" s="50">
        <v>-8154852.4568437906</v>
      </c>
      <c r="Q23" s="50">
        <v>-7902350.9306661524</v>
      </c>
      <c r="R23" s="50">
        <v>-6668080.5321462713</v>
      </c>
      <c r="S23" s="50">
        <v>-5837100.2601545965</v>
      </c>
      <c r="T23" s="50">
        <v>-5806833.0644221138</v>
      </c>
      <c r="U23" s="50">
        <v>-5621568.8081226274</v>
      </c>
      <c r="V23" s="50">
        <v>-6523593.939207904</v>
      </c>
      <c r="W23" s="50">
        <v>-7534339.3540791413</v>
      </c>
      <c r="X23" s="50">
        <v>-7819695</v>
      </c>
    </row>
    <row r="24" spans="2:24">
      <c r="B24" s="61" t="str">
        <f t="shared" si="3"/>
        <v>Aj. de Reserva en Curso</v>
      </c>
      <c r="C24" s="33">
        <f>O24*M!$J$59</f>
        <v>-38423.816838388637</v>
      </c>
      <c r="D24" s="33">
        <f>P24*M!$J$60</f>
        <v>-47077.895981087473</v>
      </c>
      <c r="E24" s="33">
        <f>Q24*M!$J$61</f>
        <v>-38712.7137705325</v>
      </c>
      <c r="F24" s="33">
        <f>R24*M!$J$62</f>
        <v>-48365.406922242866</v>
      </c>
      <c r="G24" s="33">
        <f>S24*M!$J$63</f>
        <v>-21669.926125003953</v>
      </c>
      <c r="H24" s="33">
        <f>T24*M!$J$64</f>
        <v>-54887.410779170605</v>
      </c>
      <c r="I24" s="33">
        <f>U24*M!$J$65</f>
        <v>-14397.062916004936</v>
      </c>
      <c r="J24" s="33">
        <f>V24*M!$J$66</f>
        <v>-77999.96944068819</v>
      </c>
      <c r="K24" s="33">
        <f>W24*M!$J$67</f>
        <v>-67823.243869301892</v>
      </c>
      <c r="L24" s="33">
        <f>X24*M!$J$68</f>
        <v>-74431.809771494882</v>
      </c>
      <c r="N24" s="46" t="str">
        <f>'2.1'!N24</f>
        <v>Aj. de Reserva en Curso</v>
      </c>
      <c r="O24" s="198">
        <v>-858264.70594582707</v>
      </c>
      <c r="P24" s="198">
        <v>-1052584.8968058862</v>
      </c>
      <c r="Q24" s="198">
        <v>-864410.45616174303</v>
      </c>
      <c r="R24" s="198">
        <v>-1081772.0713594612</v>
      </c>
      <c r="S24" s="198">
        <v>-484152.29082282656</v>
      </c>
      <c r="T24" s="198">
        <v>-1221488.3116560024</v>
      </c>
      <c r="U24" s="198">
        <v>-321687.6319713883</v>
      </c>
      <c r="V24" s="198">
        <v>-1740861.2577807561</v>
      </c>
      <c r="W24" s="198">
        <v>-1512340.2877381539</v>
      </c>
      <c r="X24" s="198">
        <v>-1659385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-129028.39922313034</v>
      </c>
      <c r="D26" s="33">
        <f>P26*M!$J$60</f>
        <v>-182370.92198581557</v>
      </c>
      <c r="E26" s="33">
        <f>Q26*M!$J$61</f>
        <v>-296399.50222468609</v>
      </c>
      <c r="F26" s="33">
        <f>R26*M!$J$62</f>
        <v>-377689.72245047358</v>
      </c>
      <c r="G26" s="33">
        <f>S26*M!$J$63</f>
        <v>-301921.7533668041</v>
      </c>
      <c r="H26" s="33">
        <f>T26*M!$J$64</f>
        <v>-392000.82965306425</v>
      </c>
      <c r="I26" s="33">
        <f>U26*M!$J$65</f>
        <v>-395481.33393807733</v>
      </c>
      <c r="J26" s="33">
        <f>V26*M!$J$66</f>
        <v>-512285.08208995155</v>
      </c>
      <c r="K26" s="33">
        <f>W26*M!$J$67</f>
        <v>-686152.16109584691</v>
      </c>
      <c r="L26" s="33">
        <f>X26*M!$J$68</f>
        <v>-864450.34836680489</v>
      </c>
      <c r="N26" s="46" t="str">
        <f>'2.1'!N26</f>
        <v>Costo Exp. Directo</v>
      </c>
      <c r="O26" s="199">
        <f>O27+O32</f>
        <v>-2882080.1843730845</v>
      </c>
      <c r="P26" s="199">
        <f t="shared" ref="P26:X26" si="5">P27+P32</f>
        <v>-4077516.084744954</v>
      </c>
      <c r="Q26" s="199">
        <f t="shared" si="5"/>
        <v>-6618260.6169856805</v>
      </c>
      <c r="R26" s="199">
        <f t="shared" si="5"/>
        <v>-8447653.3825776372</v>
      </c>
      <c r="S26" s="199">
        <f t="shared" si="5"/>
        <v>-6745574.844074646</v>
      </c>
      <c r="T26" s="199">
        <f t="shared" si="5"/>
        <v>-8723756.9559827782</v>
      </c>
      <c r="U26" s="199">
        <f t="shared" si="5"/>
        <v>-8836625.535753984</v>
      </c>
      <c r="V26" s="199">
        <f t="shared" si="5"/>
        <v>-11433558.9968093</v>
      </c>
      <c r="W26" s="199">
        <f t="shared" si="5"/>
        <v>-15299998.902198341</v>
      </c>
      <c r="X26" s="199">
        <f t="shared" si="5"/>
        <v>-19272082</v>
      </c>
    </row>
    <row r="27" spans="2:24">
      <c r="B27" s="61" t="str">
        <f>N27</f>
        <v>Resultado de Intermediación</v>
      </c>
      <c r="C27" s="33">
        <f>O27*M!$J$59</f>
        <v>27313.94662723393</v>
      </c>
      <c r="D27" s="33">
        <f>P27*M!$J$60</f>
        <v>-14042.671394799054</v>
      </c>
      <c r="E27" s="33">
        <f>Q27*M!$J$61</f>
        <v>-79392.794962190441</v>
      </c>
      <c r="F27" s="33">
        <f>R27*M!$J$62</f>
        <v>-109974.51433422658</v>
      </c>
      <c r="G27" s="33">
        <f>S27*M!$J$63</f>
        <v>-92593.739876682288</v>
      </c>
      <c r="H27" s="33">
        <f>T27*M!$J$64</f>
        <v>-125158.92340793752</v>
      </c>
      <c r="I27" s="33">
        <f>U27*M!$J$65</f>
        <v>-148222.66050174838</v>
      </c>
      <c r="J27" s="33">
        <f>V27*M!$J$66</f>
        <v>-192791.72683031188</v>
      </c>
      <c r="K27" s="33">
        <f>W27*M!$J$67</f>
        <v>-230777.53774664362</v>
      </c>
      <c r="L27" s="33">
        <f>X27*M!$J$68</f>
        <v>-292653.99750516168</v>
      </c>
      <c r="N27" s="46" t="str">
        <f>'2.1'!N27</f>
        <v>Resultado de Intermediación</v>
      </c>
      <c r="O27" s="50">
        <v>610105.87440708943</v>
      </c>
      <c r="P27" s="50">
        <v>-313971.20693141257</v>
      </c>
      <c r="Q27" s="50">
        <v>-1772749.9682923618</v>
      </c>
      <c r="R27" s="50">
        <v>-2459761.340566224</v>
      </c>
      <c r="S27" s="50">
        <v>-2068741.3062023283</v>
      </c>
      <c r="T27" s="50">
        <v>-2785341.1168788727</v>
      </c>
      <c r="U27" s="50">
        <v>-3311883.6070584911</v>
      </c>
      <c r="V27" s="50">
        <v>-4302868.9686186556</v>
      </c>
      <c r="W27" s="50">
        <v>-5145937.4091841727</v>
      </c>
      <c r="X27" s="50">
        <v>-6524437</v>
      </c>
    </row>
    <row r="28" spans="2:24">
      <c r="B28" s="61" t="str">
        <f>N28</f>
        <v>Directo</v>
      </c>
      <c r="C28" s="33">
        <f>O28*M!$J$59</f>
        <v>-67345.67119681419</v>
      </c>
      <c r="D28" s="33">
        <f>P28*M!$J$60</f>
        <v>-100599.82269503544</v>
      </c>
      <c r="E28" s="33">
        <f>Q28*M!$J$61</f>
        <v>-145708.18932785897</v>
      </c>
      <c r="F28" s="33">
        <f>R28*M!$J$62</f>
        <v>-188494.00911609072</v>
      </c>
      <c r="G28" s="33">
        <f>S28*M!$J$63</f>
        <v>-168886.87952583874</v>
      </c>
      <c r="H28" s="33">
        <f>T28*M!$J$64</f>
        <v>-209694.71009536929</v>
      </c>
      <c r="I28" s="33">
        <f>U28*M!$J$65</f>
        <v>-212169.31118276218</v>
      </c>
      <c r="J28" s="33">
        <f>V28*M!$J$66</f>
        <v>-270332.20836866769</v>
      </c>
      <c r="K28" s="33">
        <f>W28*M!$J$67</f>
        <v>-335694.44735744357</v>
      </c>
      <c r="L28" s="33">
        <f>X28*M!$J$68</f>
        <v>-389900.83892414247</v>
      </c>
      <c r="N28" s="46" t="str">
        <f>'2.1'!N28</f>
        <v>Directo</v>
      </c>
      <c r="O28" s="50">
        <v>-1504286.0767728467</v>
      </c>
      <c r="P28" s="50">
        <v>-2249247.8005534336</v>
      </c>
      <c r="Q28" s="50">
        <v>-3253496.5941671752</v>
      </c>
      <c r="R28" s="50">
        <v>-4215979.305378017</v>
      </c>
      <c r="S28" s="50">
        <v>-3773292.4948925562</v>
      </c>
      <c r="T28" s="50">
        <v>-4666637.2809626274</v>
      </c>
      <c r="U28" s="50">
        <v>-4740706.0516147818</v>
      </c>
      <c r="V28" s="50">
        <v>-6033475.0340791419</v>
      </c>
      <c r="W28" s="50">
        <v>-7485401.8791402057</v>
      </c>
      <c r="X28" s="50">
        <v>-8692461</v>
      </c>
    </row>
    <row r="29" spans="2:24">
      <c r="B29" s="61" t="str">
        <f>N29</f>
        <v>Reaseguro Aceptado</v>
      </c>
      <c r="C29" s="33">
        <f>O29*M!$J$59</f>
        <v>0</v>
      </c>
      <c r="D29" s="33">
        <f>P29*M!$J$60</f>
        <v>-23.81796690307328</v>
      </c>
      <c r="E29" s="33">
        <f>Q29*M!$J$61</f>
        <v>-21.94369133310812</v>
      </c>
      <c r="F29" s="33">
        <f>R29*M!$J$62</f>
        <v>-5.5633411424098479E-2</v>
      </c>
      <c r="G29" s="33">
        <f>S29*M!$J$63</f>
        <v>-50.50069861117624</v>
      </c>
      <c r="H29" s="33">
        <f>T29*M!$J$64</f>
        <v>-287.47376757279585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'2.1'!N29</f>
        <v>Reaseguro Aceptado</v>
      </c>
      <c r="O29" s="50">
        <v>0</v>
      </c>
      <c r="P29" s="50">
        <v>-532.53085577292802</v>
      </c>
      <c r="Q29" s="50">
        <v>-489.97743603195516</v>
      </c>
      <c r="R29" s="50">
        <v>-1.2443329756285497</v>
      </c>
      <c r="S29" s="50">
        <v>-1128.2931367515057</v>
      </c>
      <c r="T29" s="50">
        <v>-6397.5662545033356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>N30</f>
        <v>Reaseguro Cedido</v>
      </c>
      <c r="C30" s="33">
        <f>O30*M!$J$59</f>
        <v>94659.617824048109</v>
      </c>
      <c r="D30" s="33">
        <f>P30*M!$J$60</f>
        <v>86580.969267139473</v>
      </c>
      <c r="E30" s="33">
        <f>Q30*M!$J$61</f>
        <v>66337.338057001631</v>
      </c>
      <c r="F30" s="33">
        <f>R30*M!$J$62</f>
        <v>78519.55041527556</v>
      </c>
      <c r="G30" s="33">
        <f>S30*M!$J$63</f>
        <v>76343.640347767636</v>
      </c>
      <c r="H30" s="33">
        <f>T30*M!$J$64</f>
        <v>84823.260455004536</v>
      </c>
      <c r="I30" s="33">
        <f>U30*M!$J$65</f>
        <v>63946.650681013823</v>
      </c>
      <c r="J30" s="33">
        <f>V30*M!$J$66</f>
        <v>77540.481538355802</v>
      </c>
      <c r="K30" s="33">
        <f>W30*M!$J$67</f>
        <v>104916.90961079998</v>
      </c>
      <c r="L30" s="33">
        <f>X30*M!$J$68</f>
        <v>97246.841418980781</v>
      </c>
      <c r="N30" s="46" t="str">
        <f>'2.1'!N30</f>
        <v>Reaseguro Cedido</v>
      </c>
      <c r="O30" s="50">
        <v>2114391.9511799361</v>
      </c>
      <c r="P30" s="50">
        <v>1935809.1244777939</v>
      </c>
      <c r="Q30" s="50">
        <v>1481236.6033108449</v>
      </c>
      <c r="R30" s="50">
        <v>1756219.2091447688</v>
      </c>
      <c r="S30" s="50">
        <v>1705679.4818269797</v>
      </c>
      <c r="T30" s="50">
        <v>1887693.7303382577</v>
      </c>
      <c r="U30" s="50">
        <v>1428822.4445562914</v>
      </c>
      <c r="V30" s="50">
        <v>1730606.0654604863</v>
      </c>
      <c r="W30" s="50">
        <v>2339464.4699560334</v>
      </c>
      <c r="X30" s="50">
        <v>2168024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-156342.34585036428</v>
      </c>
      <c r="D32" s="33">
        <f>P32*M!$J$60</f>
        <v>-168328.25059101652</v>
      </c>
      <c r="E32" s="33">
        <f>Q32*M!$J$61</f>
        <v>-217006.70726249565</v>
      </c>
      <c r="F32" s="33">
        <f>R32*M!$J$62</f>
        <v>-267715.20811624697</v>
      </c>
      <c r="G32" s="33">
        <f>S32*M!$J$63</f>
        <v>-209328.01349012178</v>
      </c>
      <c r="H32" s="33">
        <f>T32*M!$J$64</f>
        <v>-266841.90624512674</v>
      </c>
      <c r="I32" s="33">
        <f>U32*M!$J$65</f>
        <v>-247258.67343632891</v>
      </c>
      <c r="J32" s="33">
        <f>V32*M!$J$66</f>
        <v>-319493.35525963968</v>
      </c>
      <c r="K32" s="33">
        <f>W32*M!$J$67</f>
        <v>-455374.62334920326</v>
      </c>
      <c r="L32" s="33">
        <f>X32*M!$J$68</f>
        <v>-571796.35086164321</v>
      </c>
      <c r="N32" s="46" t="str">
        <f>'2.1'!N32</f>
        <v>Costo de Siniestros</v>
      </c>
      <c r="O32" s="50">
        <v>-3492186.0587801738</v>
      </c>
      <c r="P32" s="50">
        <v>-3763544.8778135413</v>
      </c>
      <c r="Q32" s="50">
        <v>-4845510.6486933185</v>
      </c>
      <c r="R32" s="50">
        <v>-5987892.0420114128</v>
      </c>
      <c r="S32" s="50">
        <v>-4676833.5378723172</v>
      </c>
      <c r="T32" s="50">
        <v>-5938415.8391039055</v>
      </c>
      <c r="U32" s="50">
        <v>-5524741.9286954924</v>
      </c>
      <c r="V32" s="50">
        <v>-7130690.0281906445</v>
      </c>
      <c r="W32" s="50">
        <v>-10154061.493014168</v>
      </c>
      <c r="X32" s="50">
        <v>-12747645</v>
      </c>
    </row>
    <row r="33" spans="2:24">
      <c r="B33" s="61" t="str">
        <f>N33</f>
        <v>Siniestros Pagados</v>
      </c>
      <c r="C33" s="33">
        <f>O33*M!$J$59</f>
        <v>156550.00083611449</v>
      </c>
      <c r="D33" s="33">
        <f>P33*M!$J$60</f>
        <v>165667.96690307328</v>
      </c>
      <c r="E33" s="33">
        <f>Q33*M!$J$61</f>
        <v>207656.55813201438</v>
      </c>
      <c r="F33" s="33">
        <f>R33*M!$J$62</f>
        <v>233764.08429351953</v>
      </c>
      <c r="G33" s="33">
        <f>S33*M!$J$63</f>
        <v>214792.39631813907</v>
      </c>
      <c r="H33" s="33">
        <f>T33*M!$J$64</f>
        <v>231653.25190366639</v>
      </c>
      <c r="I33" s="33">
        <f>U33*M!$J$65</f>
        <v>245047.88936710087</v>
      </c>
      <c r="J33" s="33">
        <f>V33*M!$J$66</f>
        <v>295750.01145974203</v>
      </c>
      <c r="K33" s="33">
        <f>W33*M!$J$67</f>
        <v>306009.02796712267</v>
      </c>
      <c r="L33" s="33">
        <f>X33*M!$J$68</f>
        <v>433241.94862929673</v>
      </c>
      <c r="N33" s="46" t="str">
        <f>'2.1'!N33</f>
        <v>Siniestros Pagados</v>
      </c>
      <c r="O33" s="50">
        <v>3496824.4044716679</v>
      </c>
      <c r="P33" s="50">
        <v>3704065.2776149036</v>
      </c>
      <c r="Q33" s="50">
        <v>4636732.5526144067</v>
      </c>
      <c r="R33" s="50">
        <v>5228519.1786394557</v>
      </c>
      <c r="S33" s="50">
        <v>4798919.4854134517</v>
      </c>
      <c r="T33" s="50">
        <v>5155312.2207909673</v>
      </c>
      <c r="U33" s="50">
        <v>5475344.2219424415</v>
      </c>
      <c r="V33" s="50">
        <v>6600768.4442746229</v>
      </c>
      <c r="W33" s="50">
        <v>6823468.6960429903</v>
      </c>
      <c r="X33" s="50">
        <v>9658709</v>
      </c>
    </row>
    <row r="34" spans="2:24">
      <c r="B34" s="61" t="str">
        <f>N34</f>
        <v>Siniestros por Pagar</v>
      </c>
      <c r="C34" s="33">
        <f>O34*M!$J$59</f>
        <v>62449.862996681855</v>
      </c>
      <c r="D34" s="33">
        <f>P34*M!$J$60</f>
        <v>63551.004728132379</v>
      </c>
      <c r="E34" s="33">
        <f>Q34*M!$J$61</f>
        <v>72856.751005511906</v>
      </c>
      <c r="F34" s="33">
        <f>R34*M!$J$62</f>
        <v>106654.97994137344</v>
      </c>
      <c r="G34" s="33">
        <f>S34*M!$J$63</f>
        <v>102738.32675806238</v>
      </c>
      <c r="H34" s="33">
        <f>T34*M!$J$64</f>
        <v>136672.50005860568</v>
      </c>
      <c r="I34" s="33">
        <f>U34*M!$J$65</f>
        <v>137884.27214082007</v>
      </c>
      <c r="J34" s="33">
        <f>V34*M!$J$66</f>
        <v>147972.48515963426</v>
      </c>
      <c r="K34" s="33">
        <f>W34*M!$J$67</f>
        <v>297995.11082214152</v>
      </c>
      <c r="L34" s="33">
        <f>X34*M!$J$68</f>
        <v>378131.00637255801</v>
      </c>
      <c r="N34" s="46" t="str">
        <f>'2.1'!N34</f>
        <v>Siniestros por Pagar</v>
      </c>
      <c r="O34" s="50">
        <v>1394929.4399002783</v>
      </c>
      <c r="P34" s="50">
        <v>1420896.7151069017</v>
      </c>
      <c r="Q34" s="50">
        <v>1626807.6101416333</v>
      </c>
      <c r="R34" s="50">
        <v>2385514.4805764193</v>
      </c>
      <c r="S34" s="50">
        <v>2295392.9777280642</v>
      </c>
      <c r="T34" s="50">
        <v>3041569.2592616375</v>
      </c>
      <c r="U34" s="50">
        <v>3080882.9029822149</v>
      </c>
      <c r="V34" s="50">
        <v>3302559.8404602706</v>
      </c>
      <c r="W34" s="50">
        <v>6644772.292427944</v>
      </c>
      <c r="X34" s="50">
        <v>8430064</v>
      </c>
    </row>
    <row r="35" spans="2:24">
      <c r="B35" s="61" t="str">
        <f>N35</f>
        <v>Siniestros por Pagar Período Anterior</v>
      </c>
      <c r="C35" s="33">
        <f>O35*M!$J$59</f>
        <v>62657.517982432073</v>
      </c>
      <c r="D35" s="33">
        <f>P35*M!$J$60</f>
        <v>60890.721040189121</v>
      </c>
      <c r="E35" s="33">
        <f>Q35*M!$J$61</f>
        <v>63506.601875030676</v>
      </c>
      <c r="F35" s="33">
        <f>R35*M!$J$62</f>
        <v>72703.856118645999</v>
      </c>
      <c r="G35" s="33">
        <f>S35*M!$J$63</f>
        <v>108202.70958607967</v>
      </c>
      <c r="H35" s="33">
        <f>T35*M!$J$64</f>
        <v>101483.84571714535</v>
      </c>
      <c r="I35" s="33">
        <f>U35*M!$J$65</f>
        <v>135673.48807159203</v>
      </c>
      <c r="J35" s="33">
        <f>V35*M!$J$66</f>
        <v>124229.14135973663</v>
      </c>
      <c r="K35" s="33">
        <f>W35*M!$J$67</f>
        <v>148629.51544006093</v>
      </c>
      <c r="L35" s="33">
        <f>X35*M!$J$68</f>
        <v>239576.60414021154</v>
      </c>
      <c r="N35" s="46" t="str">
        <f>'2.1'!N35</f>
        <v>Siniestros por Pagar Período Anterior</v>
      </c>
      <c r="O35" s="50">
        <v>1399567.7855917723</v>
      </c>
      <c r="P35" s="50">
        <v>1361417.114908264</v>
      </c>
      <c r="Q35" s="50">
        <v>1418029.5140627227</v>
      </c>
      <c r="R35" s="50">
        <v>1626141.6172044626</v>
      </c>
      <c r="S35" s="50">
        <v>2417478.9252691986</v>
      </c>
      <c r="T35" s="50">
        <v>2258465.6409486998</v>
      </c>
      <c r="U35" s="50">
        <v>3031485.1962291636</v>
      </c>
      <c r="V35" s="50">
        <v>2772638.2565442496</v>
      </c>
      <c r="W35" s="50">
        <v>3314179.4954567663</v>
      </c>
      <c r="X35" s="50">
        <v>5341128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104472.19680699857</v>
      </c>
      <c r="D37" s="33">
        <f>P37*M!$J$60</f>
        <v>147468.20330969265</v>
      </c>
      <c r="E37" s="33">
        <f>Q37*M!$J$61</f>
        <v>182354.03836103724</v>
      </c>
      <c r="F37" s="33">
        <f>R37*M!$J$62</f>
        <v>226915.55571380159</v>
      </c>
      <c r="G37" s="33">
        <f>S37*M!$J$63</f>
        <v>203812.63913596899</v>
      </c>
      <c r="H37" s="33">
        <f>T37*M!$J$64</f>
        <v>250362.64196597194</v>
      </c>
      <c r="I37" s="33">
        <f>U37*M!$J$65</f>
        <v>247063.40545678147</v>
      </c>
      <c r="J37" s="33">
        <f>V37*M!$J$66</f>
        <v>306927.50949248637</v>
      </c>
      <c r="K37" s="33">
        <f>W37*M!$J$67</f>
        <v>356461.89447485609</v>
      </c>
      <c r="L37" s="33">
        <f>X37*M!$J$68</f>
        <v>407330.52749996301</v>
      </c>
      <c r="N37" s="46" t="str">
        <f>'2.1'!N37</f>
        <v>Reserva de Riesgo en Curso</v>
      </c>
      <c r="O37" s="50">
        <v>2333573.4617205053</v>
      </c>
      <c r="P37" s="50">
        <v>3297148.2758116391</v>
      </c>
      <c r="Q37" s="50">
        <v>4071756.3335119295</v>
      </c>
      <c r="R37" s="50">
        <v>5075340.5450066058</v>
      </c>
      <c r="S37" s="50">
        <v>4553608.3310624324</v>
      </c>
      <c r="T37" s="50">
        <v>5571679.124510752</v>
      </c>
      <c r="U37" s="50">
        <v>5520378.8655966558</v>
      </c>
      <c r="V37" s="50">
        <v>6850236.1482193228</v>
      </c>
      <c r="W37" s="50">
        <v>7948479.8028334156</v>
      </c>
      <c r="X37" s="50">
        <v>9081039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129988.6168995445</v>
      </c>
      <c r="D39" s="33">
        <f>P39*M!$J$60</f>
        <v>183184.51536643025</v>
      </c>
      <c r="E39" s="33">
        <f>Q39*M!$J$61</f>
        <v>227415.23527390635</v>
      </c>
      <c r="F39" s="33">
        <f>R39*M!$J$62</f>
        <v>283009.55615108018</v>
      </c>
      <c r="G39" s="33">
        <f>S39*M!$J$63</f>
        <v>253273.60144150586</v>
      </c>
      <c r="H39" s="33">
        <f>T39*M!$J$64</f>
        <v>311877.2378464489</v>
      </c>
      <c r="I39" s="33">
        <f>U39*M!$J$65</f>
        <v>307969.06850787502</v>
      </c>
      <c r="J39" s="33">
        <f>V39*M!$J$66</f>
        <v>381555.92736051604</v>
      </c>
      <c r="K39" s="33">
        <f>W39*M!$J$67</f>
        <v>444786.03438271215</v>
      </c>
      <c r="L39" s="33">
        <f>X39*M!$J$68</f>
        <v>506479.26821664814</v>
      </c>
      <c r="N39" s="46" t="str">
        <f>'2.1'!N39</f>
        <v>Prima Retenida Neta No Devengada</v>
      </c>
      <c r="O39" s="50">
        <v>2903528.3644213565</v>
      </c>
      <c r="P39" s="50">
        <v>4095706.70449823</v>
      </c>
      <c r="Q39" s="50">
        <v>5077921.1301606335</v>
      </c>
      <c r="R39" s="50">
        <v>6329975.3533403846</v>
      </c>
      <c r="S39" s="50">
        <v>5658671.5448634336</v>
      </c>
      <c r="T39" s="50">
        <v>6940651.6957722101</v>
      </c>
      <c r="U39" s="50">
        <v>6881253.5547509864</v>
      </c>
      <c r="V39" s="50">
        <v>8515848.6135513317</v>
      </c>
      <c r="W39" s="50">
        <v>9917954.3891548626</v>
      </c>
      <c r="X39" s="50">
        <v>11291464</v>
      </c>
    </row>
    <row r="40" spans="2:24">
      <c r="B40" s="61" t="str">
        <f>N40</f>
        <v>Prima Directa No Devengada</v>
      </c>
      <c r="C40" s="33">
        <f>O40*M!$J$59</f>
        <v>310055.52994125715</v>
      </c>
      <c r="D40" s="33">
        <f>P40*M!$J$60</f>
        <v>376732.15130023635</v>
      </c>
      <c r="E40" s="33">
        <f>Q40*M!$J$61</f>
        <v>415118.91459573078</v>
      </c>
      <c r="F40" s="33">
        <f>R40*M!$J$62</f>
        <v>428469.73069534509</v>
      </c>
      <c r="G40" s="33">
        <f>S40*M!$J$63</f>
        <v>359049.60521106125</v>
      </c>
      <c r="H40" s="33">
        <f>T40*M!$J$64</f>
        <v>432567.19527321978</v>
      </c>
      <c r="I40" s="33">
        <f>U40*M!$J$65</f>
        <v>420674.63245662302</v>
      </c>
      <c r="J40" s="33">
        <f>V40*M!$J$66</f>
        <v>518242.90641974763</v>
      </c>
      <c r="K40" s="33">
        <f>W40*M!$J$67</f>
        <v>596064.93424778187</v>
      </c>
      <c r="L40" s="33">
        <f>X40*M!$J$68</f>
        <v>695343.50675943284</v>
      </c>
      <c r="N40" s="46" t="str">
        <f>'2.1'!N40</f>
        <v>Prima Directa No Devengada</v>
      </c>
      <c r="O40" s="50">
        <v>6925645.0849527419</v>
      </c>
      <c r="P40" s="50">
        <v>8423115.8665017895</v>
      </c>
      <c r="Q40" s="50">
        <v>9269128.804919932</v>
      </c>
      <c r="R40" s="50">
        <v>9583431.993745327</v>
      </c>
      <c r="S40" s="50">
        <v>8021932.6950721228</v>
      </c>
      <c r="T40" s="50">
        <v>9626538.5000192523</v>
      </c>
      <c r="U40" s="50">
        <v>9399543.9996977504</v>
      </c>
      <c r="V40" s="50">
        <v>11566530.145782536</v>
      </c>
      <c r="W40" s="50">
        <v>13291210.545872008</v>
      </c>
      <c r="X40" s="50">
        <v>15502008.999999998</v>
      </c>
    </row>
    <row r="41" spans="2:24">
      <c r="B41" s="61" t="str">
        <f>N41</f>
        <v>Prima Aceptada No Devengada</v>
      </c>
      <c r="C41" s="33">
        <f>O41*M!$J$59</f>
        <v>0</v>
      </c>
      <c r="D41" s="33">
        <f>P41*M!$J$60</f>
        <v>81.087470449172571</v>
      </c>
      <c r="E41" s="33">
        <f>Q41*M!$J$61</f>
        <v>110.12268255851892</v>
      </c>
      <c r="F41" s="33">
        <f>R41*M!$J$62</f>
        <v>1206.5774269658477</v>
      </c>
      <c r="G41" s="33">
        <f>S41*M!$J$63</f>
        <v>576.28604991824977</v>
      </c>
      <c r="H41" s="33">
        <f>T41*M!$J$64</f>
        <v>15.288447132040197</v>
      </c>
      <c r="I41" s="33">
        <f>U41*M!$J$65</f>
        <v>3014.5106157444002</v>
      </c>
      <c r="J41" s="33">
        <f>V41*M!$J$66</f>
        <v>0</v>
      </c>
      <c r="K41" s="33">
        <f>W41*M!$J$67</f>
        <v>0</v>
      </c>
      <c r="L41" s="33">
        <f>X41*M!$J$68</f>
        <v>0</v>
      </c>
      <c r="N41" s="46" t="str">
        <f>'2.1'!N41</f>
        <v>Prima Aceptada No Devengada</v>
      </c>
      <c r="O41" s="50">
        <v>0</v>
      </c>
      <c r="P41" s="50">
        <v>1812.9834593559735</v>
      </c>
      <c r="Q41" s="50">
        <v>2458.9130802972068</v>
      </c>
      <c r="R41" s="50">
        <v>26987.093575431983</v>
      </c>
      <c r="S41" s="50">
        <v>12875.457425543369</v>
      </c>
      <c r="T41" s="50">
        <v>340.23575187927679</v>
      </c>
      <c r="U41" s="50">
        <v>67356.153625848005</v>
      </c>
      <c r="V41" s="50">
        <v>0</v>
      </c>
      <c r="W41" s="50">
        <v>0</v>
      </c>
      <c r="X41" s="50">
        <v>0</v>
      </c>
    </row>
    <row r="42" spans="2:24">
      <c r="B42" s="61" t="str">
        <f>N42</f>
        <v>Prima Cedida No Devengada</v>
      </c>
      <c r="C42" s="33">
        <f>O42*M!$J$59</f>
        <v>180066.91304171266</v>
      </c>
      <c r="D42" s="33">
        <f>P42*M!$J$60</f>
        <v>193628.72340425529</v>
      </c>
      <c r="E42" s="33">
        <f>Q42*M!$J$61</f>
        <v>187813.802004383</v>
      </c>
      <c r="F42" s="33">
        <f>R42*M!$J$62</f>
        <v>146666.75197123078</v>
      </c>
      <c r="G42" s="33">
        <f>S42*M!$J$63</f>
        <v>106352.2898194736</v>
      </c>
      <c r="H42" s="33">
        <f>T42*M!$J$64</f>
        <v>120705.2458739029</v>
      </c>
      <c r="I42" s="33">
        <f>U42*M!$J$65</f>
        <v>115720.07456449245</v>
      </c>
      <c r="J42" s="33">
        <f>V42*M!$J$66</f>
        <v>136686.97905923164</v>
      </c>
      <c r="K42" s="33">
        <f>W42*M!$J$67</f>
        <v>151278.89986506986</v>
      </c>
      <c r="L42" s="33">
        <f>X42*M!$J$68</f>
        <v>188864.23854278476</v>
      </c>
      <c r="N42" s="46" t="str">
        <f>'2.1'!N42</f>
        <v>Prima Cedida No Devengada</v>
      </c>
      <c r="O42" s="50">
        <v>4022116.7205313854</v>
      </c>
      <c r="P42" s="50">
        <v>4329222.1454629162</v>
      </c>
      <c r="Q42" s="50">
        <v>4193666.5878395964</v>
      </c>
      <c r="R42" s="50">
        <v>3280443.7339803749</v>
      </c>
      <c r="S42" s="50">
        <v>2376136.6076342324</v>
      </c>
      <c r="T42" s="50">
        <v>2686227.0399989206</v>
      </c>
      <c r="U42" s="50">
        <v>2585646.5985726123</v>
      </c>
      <c r="V42" s="50">
        <v>3050681.5322312056</v>
      </c>
      <c r="W42" s="50">
        <v>3373256.1567171477</v>
      </c>
      <c r="X42" s="50">
        <v>4210545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206969.13304491376</v>
      </c>
      <c r="D44" s="33">
        <f>P44*M!$J$60</f>
        <v>320052.65957446804</v>
      </c>
      <c r="E44" s="33">
        <f>Q44*M!$J$61</f>
        <v>477114.86656214547</v>
      </c>
      <c r="F44" s="33">
        <f>R44*M!$J$62</f>
        <v>558028.04035202565</v>
      </c>
      <c r="G44" s="33">
        <f>S44*M!$J$63</f>
        <v>646615.96236552671</v>
      </c>
      <c r="H44" s="33">
        <f>T44*M!$J$64</f>
        <v>751325.15163591458</v>
      </c>
      <c r="I44" s="33">
        <f>U44*M!$J$65</f>
        <v>868797.8643118263</v>
      </c>
      <c r="J44" s="33">
        <f>V44*M!$J$66</f>
        <v>1037601.1322225028</v>
      </c>
      <c r="K44" s="33">
        <f>W44*M!$J$67</f>
        <v>1106995.2529765025</v>
      </c>
      <c r="L44" s="33">
        <f>X44*M!$J$68</f>
        <v>1544907.8520123998</v>
      </c>
      <c r="N44" s="46" t="str">
        <f>'2.1'!N44</f>
        <v>Prima Retenida Neta Devengada</v>
      </c>
      <c r="O44" s="50">
        <v>4623025.9440333378</v>
      </c>
      <c r="P44" s="50">
        <v>7155854.963993636</v>
      </c>
      <c r="Q44" s="50">
        <v>10653427.240754772</v>
      </c>
      <c r="R44" s="50">
        <v>12481217.206727434</v>
      </c>
      <c r="S44" s="50">
        <v>14446777.421204487</v>
      </c>
      <c r="T44" s="50">
        <v>16720316.698282247</v>
      </c>
      <c r="U44" s="50">
        <v>19412398.852656033</v>
      </c>
      <c r="V44" s="50">
        <v>23157952.818034664</v>
      </c>
      <c r="W44" s="50">
        <v>24684067.347728387</v>
      </c>
      <c r="X44" s="50">
        <v>34442222</v>
      </c>
    </row>
    <row r="45" spans="2:24">
      <c r="B45" s="61" t="str">
        <f>N45</f>
        <v>Prima Directa Devengada</v>
      </c>
      <c r="C45" s="33">
        <f>O45*M!$J$59</f>
        <v>512329.46252176911</v>
      </c>
      <c r="D45" s="33">
        <f>P45*M!$J$60</f>
        <v>668304.4326241134</v>
      </c>
      <c r="E45" s="33">
        <f>Q45*M!$J$61</f>
        <v>838130.97496398061</v>
      </c>
      <c r="F45" s="33">
        <f>R45*M!$J$62</f>
        <v>887908.41182744037</v>
      </c>
      <c r="G45" s="33">
        <f>S45*M!$J$63</f>
        <v>925036.51211416826</v>
      </c>
      <c r="H45" s="33">
        <f>T45*M!$J$64</f>
        <v>992576.49064907583</v>
      </c>
      <c r="I45" s="33">
        <f>U45*M!$J$65</f>
        <v>1122219.9950868329</v>
      </c>
      <c r="J45" s="33">
        <f>V45*M!$J$66</f>
        <v>1306480.7705530475</v>
      </c>
      <c r="K45" s="33">
        <f>W45*M!$J$67</f>
        <v>1424392.1968907809</v>
      </c>
      <c r="L45" s="33">
        <f>X45*M!$J$68</f>
        <v>1850976.1133361713</v>
      </c>
      <c r="N45" s="46" t="str">
        <f>'2.1'!N45</f>
        <v>Prima Directa Devengada</v>
      </c>
      <c r="O45" s="50">
        <v>11443795.324865231</v>
      </c>
      <c r="P45" s="50">
        <v>14942196.06864256</v>
      </c>
      <c r="Q45" s="50">
        <v>18714502.493580557</v>
      </c>
      <c r="R45" s="50">
        <v>19859535.62603702</v>
      </c>
      <c r="S45" s="50">
        <v>20667285.335969284</v>
      </c>
      <c r="T45" s="50">
        <v>22089228.924103025</v>
      </c>
      <c r="U45" s="50">
        <v>25074856.925790388</v>
      </c>
      <c r="V45" s="50">
        <v>29159008.315007396</v>
      </c>
      <c r="W45" s="50">
        <v>31761466.748021498</v>
      </c>
      <c r="X45" s="50">
        <v>41265717</v>
      </c>
    </row>
    <row r="46" spans="2:24">
      <c r="B46" s="61" t="str">
        <f>N46</f>
        <v>Prima Aceptada Devengada</v>
      </c>
      <c r="C46" s="33">
        <f>O46*M!$J$59</f>
        <v>0</v>
      </c>
      <c r="D46" s="33">
        <f>P46*M!$J$60</f>
        <v>20.981087470449172</v>
      </c>
      <c r="E46" s="33">
        <f>Q46*M!$J$61</f>
        <v>504.70490066148682</v>
      </c>
      <c r="F46" s="33">
        <f>R46*M!$J$62</f>
        <v>712.2189330513088</v>
      </c>
      <c r="G46" s="33">
        <f>S46*M!$J$63</f>
        <v>1870.4346223191271</v>
      </c>
      <c r="H46" s="33">
        <f>T46*M!$J$64</f>
        <v>646.44650623309963</v>
      </c>
      <c r="I46" s="33">
        <f>U46*M!$J$65</f>
        <v>0</v>
      </c>
      <c r="J46" s="33">
        <f>V46*M!$J$66</f>
        <v>0</v>
      </c>
      <c r="K46" s="33">
        <f>W46*M!$J$67</f>
        <v>0</v>
      </c>
      <c r="L46" s="33">
        <f>X46*M!$J$68</f>
        <v>0</v>
      </c>
      <c r="N46" s="46" t="str">
        <f>'2.1'!N46</f>
        <v>Prima Aceptada Devengada</v>
      </c>
      <c r="O46" s="50">
        <v>0</v>
      </c>
      <c r="P46" s="50">
        <v>469.10286302578032</v>
      </c>
      <c r="Q46" s="50">
        <v>11269.48102873497</v>
      </c>
      <c r="R46" s="50">
        <v>15929.950753996694</v>
      </c>
      <c r="S46" s="50">
        <v>41789.49212868941</v>
      </c>
      <c r="T46" s="50">
        <v>14386.301708628755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61" t="str">
        <f>N47</f>
        <v>Prima Cedida Devengada</v>
      </c>
      <c r="C47" s="33">
        <f>O47*M!$J$59</f>
        <v>305360.32947685529</v>
      </c>
      <c r="D47" s="33">
        <f>P47*M!$J$60</f>
        <v>348272.75413711579</v>
      </c>
      <c r="E47" s="33">
        <f>Q47*M!$J$61</f>
        <v>361520.81330249668</v>
      </c>
      <c r="F47" s="33">
        <f>R47*M!$J$62</f>
        <v>330592.59040846594</v>
      </c>
      <c r="G47" s="33">
        <f>S47*M!$J$63</f>
        <v>280290.9843709608</v>
      </c>
      <c r="H47" s="33">
        <f>T47*M!$J$64</f>
        <v>241897.78551939433</v>
      </c>
      <c r="I47" s="33">
        <f>U47*M!$J$65</f>
        <v>253422.13077500678</v>
      </c>
      <c r="J47" s="33">
        <f>V47*M!$J$66</f>
        <v>268879.63833054493</v>
      </c>
      <c r="K47" s="33">
        <f>W47*M!$J$67</f>
        <v>317396.94391427853</v>
      </c>
      <c r="L47" s="33">
        <f>X47*M!$J$68</f>
        <v>306068.26132377144</v>
      </c>
      <c r="N47" s="46" t="str">
        <f>'2.1'!N47</f>
        <v>Prima Cedida Devengada</v>
      </c>
      <c r="O47" s="50">
        <v>6820769.3808318926</v>
      </c>
      <c r="P47" s="50">
        <v>7786810.2075119503</v>
      </c>
      <c r="Q47" s="50">
        <v>8072344.7338545229</v>
      </c>
      <c r="R47" s="50">
        <v>7394248.3700635806</v>
      </c>
      <c r="S47" s="50">
        <v>6262297.4068934899</v>
      </c>
      <c r="T47" s="50">
        <v>5383298.5275294064</v>
      </c>
      <c r="U47" s="50">
        <v>5662458.0731343571</v>
      </c>
      <c r="V47" s="50">
        <v>6001055.496972735</v>
      </c>
      <c r="W47" s="50">
        <v>7077399.4002931127</v>
      </c>
      <c r="X47" s="50">
        <v>6823495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115902</v>
      </c>
      <c r="D49" s="50">
        <f t="shared" ref="D49:L51" si="7">P49</f>
        <v>134598</v>
      </c>
      <c r="E49" s="50">
        <f t="shared" si="7"/>
        <v>175501</v>
      </c>
      <c r="F49" s="50">
        <f t="shared" si="7"/>
        <v>200609</v>
      </c>
      <c r="G49" s="50">
        <f t="shared" si="7"/>
        <v>261013</v>
      </c>
      <c r="H49" s="50">
        <f t="shared" si="7"/>
        <v>304824</v>
      </c>
      <c r="I49" s="50">
        <f t="shared" si="7"/>
        <v>434562</v>
      </c>
      <c r="J49" s="50">
        <f t="shared" si="7"/>
        <v>414261</v>
      </c>
      <c r="K49" s="50">
        <f t="shared" si="7"/>
        <v>400619</v>
      </c>
      <c r="L49" s="50">
        <f t="shared" si="7"/>
        <v>508189</v>
      </c>
      <c r="N49" s="46" t="str">
        <f>'2.1'!N49</f>
        <v>Número de Pólizas Emitidas</v>
      </c>
      <c r="O49" s="50">
        <v>115902</v>
      </c>
      <c r="P49" s="50">
        <v>134598</v>
      </c>
      <c r="Q49" s="50">
        <v>175501</v>
      </c>
      <c r="R49" s="50">
        <v>200609</v>
      </c>
      <c r="S49" s="50">
        <v>261013</v>
      </c>
      <c r="T49" s="50">
        <v>304824</v>
      </c>
      <c r="U49" s="50">
        <v>434562</v>
      </c>
      <c r="V49" s="50">
        <v>414261</v>
      </c>
      <c r="W49" s="50">
        <v>400619</v>
      </c>
      <c r="X49" s="50">
        <v>508189</v>
      </c>
    </row>
    <row r="50" spans="2:24">
      <c r="B50" s="46" t="str">
        <f t="shared" si="6"/>
        <v>Número de Pólizas Vigentes</v>
      </c>
      <c r="C50" s="50">
        <f t="shared" si="6"/>
        <v>107870</v>
      </c>
      <c r="D50" s="50">
        <f t="shared" si="7"/>
        <v>142972</v>
      </c>
      <c r="E50" s="50">
        <f t="shared" si="7"/>
        <v>178008</v>
      </c>
      <c r="F50" s="50">
        <f t="shared" si="7"/>
        <v>209385</v>
      </c>
      <c r="G50" s="50">
        <f t="shared" si="7"/>
        <v>280476</v>
      </c>
      <c r="H50" s="50">
        <f t="shared" si="7"/>
        <v>308329</v>
      </c>
      <c r="I50" s="50">
        <f t="shared" si="7"/>
        <v>387417</v>
      </c>
      <c r="J50" s="50">
        <f t="shared" si="7"/>
        <v>376874</v>
      </c>
      <c r="K50" s="50">
        <f t="shared" si="7"/>
        <v>528185</v>
      </c>
      <c r="L50" s="50">
        <f t="shared" si="7"/>
        <v>535280</v>
      </c>
      <c r="N50" s="46" t="str">
        <f>'2.1'!N50</f>
        <v>Número de Pólizas Vigentes</v>
      </c>
      <c r="O50" s="50">
        <v>107870</v>
      </c>
      <c r="P50" s="50">
        <v>142972</v>
      </c>
      <c r="Q50" s="50">
        <v>178008</v>
      </c>
      <c r="R50" s="50">
        <v>209385</v>
      </c>
      <c r="S50" s="50">
        <v>280476</v>
      </c>
      <c r="T50" s="50">
        <v>308329</v>
      </c>
      <c r="U50" s="50">
        <v>387417</v>
      </c>
      <c r="V50" s="50">
        <v>376874</v>
      </c>
      <c r="W50" s="50">
        <v>528185</v>
      </c>
      <c r="X50" s="50">
        <v>535280</v>
      </c>
    </row>
    <row r="51" spans="2:24">
      <c r="B51" s="46" t="str">
        <f t="shared" si="6"/>
        <v>Número de Siniestros</v>
      </c>
      <c r="C51" s="50">
        <f t="shared" si="6"/>
        <v>3626</v>
      </c>
      <c r="D51" s="50">
        <f t="shared" si="7"/>
        <v>17458</v>
      </c>
      <c r="E51" s="50">
        <f t="shared" si="7"/>
        <v>16953</v>
      </c>
      <c r="F51" s="50">
        <f t="shared" si="7"/>
        <v>17245</v>
      </c>
      <c r="G51" s="50">
        <f t="shared" si="7"/>
        <v>20685</v>
      </c>
      <c r="H51" s="50">
        <f t="shared" si="7"/>
        <v>6667</v>
      </c>
      <c r="I51" s="50">
        <f t="shared" si="7"/>
        <v>8591</v>
      </c>
      <c r="J51" s="50">
        <f t="shared" si="7"/>
        <v>9541</v>
      </c>
      <c r="K51" s="50">
        <f t="shared" si="7"/>
        <v>11350</v>
      </c>
      <c r="L51" s="50">
        <f t="shared" si="7"/>
        <v>16119</v>
      </c>
      <c r="N51" s="46" t="str">
        <f>'2.1'!N51</f>
        <v>Número de Siniestros</v>
      </c>
      <c r="O51" s="50">
        <v>3626</v>
      </c>
      <c r="P51" s="50">
        <v>17458</v>
      </c>
      <c r="Q51" s="50">
        <v>16953</v>
      </c>
      <c r="R51" s="50">
        <v>17245</v>
      </c>
      <c r="S51" s="50">
        <v>20685</v>
      </c>
      <c r="T51" s="50">
        <v>6667</v>
      </c>
      <c r="U51" s="50">
        <v>8591</v>
      </c>
      <c r="V51" s="50">
        <v>9541</v>
      </c>
      <c r="W51" s="50">
        <v>11350</v>
      </c>
      <c r="X51" s="50">
        <v>16119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0.75538967357242048</v>
      </c>
      <c r="D53" s="193">
        <f t="shared" ref="D53:L53" si="8">IFERROR(-D32/D44,"")</f>
        <v>0.52593923392113184</v>
      </c>
      <c r="E53" s="193">
        <f t="shared" si="8"/>
        <v>0.4548311580105206</v>
      </c>
      <c r="F53" s="193">
        <f t="shared" si="8"/>
        <v>0.47975225034814001</v>
      </c>
      <c r="G53" s="193">
        <f t="shared" si="8"/>
        <v>0.32372849677934545</v>
      </c>
      <c r="H53" s="193">
        <f t="shared" si="8"/>
        <v>0.35516168421104038</v>
      </c>
      <c r="I53" s="193">
        <f t="shared" si="8"/>
        <v>0.28459862022356858</v>
      </c>
      <c r="J53" s="193">
        <f t="shared" si="8"/>
        <v>0.30791538804058244</v>
      </c>
      <c r="K53" s="193">
        <f t="shared" si="8"/>
        <v>0.41136095401022393</v>
      </c>
      <c r="L53" s="193">
        <f t="shared" si="8"/>
        <v>0.37011680024593069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0.852659892060459</v>
      </c>
      <c r="D54" s="192">
        <f>IFERROR(-P54*M!$J$60/D45,"")</f>
        <v>0.55334797643837907</v>
      </c>
      <c r="E54" s="192">
        <f>IFERROR(-Q54*M!$J$61/E45,"")</f>
        <v>0.51350031652293826</v>
      </c>
      <c r="F54" s="192">
        <f>IFERROR(-R54*M!$J$62/F45,"")</f>
        <v>0.56038317078618805</v>
      </c>
      <c r="G54" s="192">
        <f>IFERROR(-S54*M!$J$63/G45,"")</f>
        <v>0.42126337732251756</v>
      </c>
      <c r="H54" s="192">
        <f>IFERROR(-T54*M!$J$64/H45,"")</f>
        <v>0.47417699171293964</v>
      </c>
      <c r="I54" s="192">
        <f>IFERROR(-U54*M!$J$65/I45,"")</f>
        <v>0.35362150570668066</v>
      </c>
      <c r="J54" s="192">
        <f>IFERROR(-V54*M!$J$66/J45,"")</f>
        <v>0.37010401853409192</v>
      </c>
      <c r="K54" s="192">
        <f>IFERROR(-W54*M!$J$67/K45,"")</f>
        <v>0.53901035295894595</v>
      </c>
      <c r="L54" s="192">
        <f>IFERROR(-X54*M!$J$68/L45,"")</f>
        <v>0.43342974023691383</v>
      </c>
      <c r="N54" s="46" t="str">
        <f>'2.1'!N54</f>
        <v>Siniestralidad Directa</v>
      </c>
      <c r="O54" s="145">
        <f>SUM('2.7.3'!O17:O46)</f>
        <v>-9757665.2864615731</v>
      </c>
      <c r="P54" s="145">
        <f>SUM('2.7.3'!P17:P46)</f>
        <v>-8268233.9581288639</v>
      </c>
      <c r="Q54" s="145">
        <f>SUM('2.7.3'!Q17:Q46)</f>
        <v>-9609902.9540229347</v>
      </c>
      <c r="R54" s="145">
        <f>SUM('2.7.3'!R17:R46)</f>
        <v>-11128949.544459889</v>
      </c>
      <c r="S54" s="145">
        <f>SUM('2.7.3'!S17:S46)</f>
        <v>-8706370.4207185619</v>
      </c>
      <c r="T54" s="145">
        <f>SUM('2.7.3'!T17:T46)</f>
        <v>-10474204.120489627</v>
      </c>
      <c r="U54" s="145">
        <f>SUM('2.7.3'!U17:U46)</f>
        <v>-8867008.6614775863</v>
      </c>
      <c r="V54" s="145">
        <f>SUM('2.7.3'!V17:V46)</f>
        <v>-10791866.153853238</v>
      </c>
      <c r="W54" s="145">
        <f>SUM('2.7.3'!W17:W46)</f>
        <v>-17119759.402344894</v>
      </c>
      <c r="X54" s="145">
        <f>SUM('2.7.3'!X17:X46)</f>
        <v>-17885789</v>
      </c>
    </row>
    <row r="55" spans="2:24">
      <c r="B55" s="46" t="str">
        <f>N55</f>
        <v>Prima Promedio</v>
      </c>
      <c r="C55" s="159">
        <f>IFERROR(C21/C49,"")</f>
        <v>5.0746239683783507</v>
      </c>
      <c r="D55" s="159">
        <f t="shared" ref="D55:L55" si="9">IFERROR(D21/D49,"")</f>
        <v>5.5612212315127172</v>
      </c>
      <c r="E55" s="159">
        <f t="shared" si="9"/>
        <v>5.0119997119747826</v>
      </c>
      <c r="F55" s="159">
        <f t="shared" si="9"/>
        <v>4.6875724254557705</v>
      </c>
      <c r="G55" s="159">
        <f t="shared" si="9"/>
        <v>3.5898254389474369</v>
      </c>
      <c r="H55" s="159">
        <f t="shared" si="9"/>
        <v>3.6514448571235216</v>
      </c>
      <c r="I55" s="159">
        <f t="shared" si="9"/>
        <v>2.6295027461437979</v>
      </c>
      <c r="J55" s="159">
        <f t="shared" si="9"/>
        <v>3.5679174610578226</v>
      </c>
      <c r="K55" s="159">
        <f t="shared" si="9"/>
        <v>4.1963315531062833</v>
      </c>
      <c r="L55" s="159">
        <f t="shared" si="9"/>
        <v>3.8665103968257877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43.117028640475532</v>
      </c>
      <c r="D56" s="159">
        <f t="shared" ref="D56:L56" si="10">IFERROR(-D32/D51,"")</f>
        <v>9.6418977311843577</v>
      </c>
      <c r="E56" s="159">
        <f t="shared" si="10"/>
        <v>12.800490017253328</v>
      </c>
      <c r="F56" s="159">
        <f t="shared" si="10"/>
        <v>15.524221984125658</v>
      </c>
      <c r="G56" s="159">
        <f t="shared" si="10"/>
        <v>10.119797606484012</v>
      </c>
      <c r="H56" s="159">
        <f t="shared" si="10"/>
        <v>40.024284722532883</v>
      </c>
      <c r="I56" s="159">
        <f t="shared" si="10"/>
        <v>28.781128324563952</v>
      </c>
      <c r="J56" s="159">
        <f t="shared" si="10"/>
        <v>33.486359423502741</v>
      </c>
      <c r="K56" s="159">
        <f t="shared" si="10"/>
        <v>40.121112189357113</v>
      </c>
      <c r="L56" s="159">
        <f t="shared" si="10"/>
        <v>35.473438232002181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/>
    </row>
  </sheetData>
  <mergeCells count="4">
    <mergeCell ref="B15:L15"/>
    <mergeCell ref="N15:X15"/>
    <mergeCell ref="O53:X53"/>
    <mergeCell ref="O55:X56"/>
  </mergeCells>
  <conditionalFormatting sqref="C17:L56">
    <cfRule type="cellIs" dxfId="16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4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110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364585.71725477389</v>
      </c>
      <c r="D17" s="33">
        <f>P17*M!$J$60</f>
        <v>386404.25531914877</v>
      </c>
      <c r="E17" s="33">
        <f>Q17*M!$J$61</f>
        <v>334977.03130729537</v>
      </c>
      <c r="F17" s="33">
        <f>R17*M!$J$62</f>
        <v>328215.43037172552</v>
      </c>
      <c r="G17" s="33">
        <f>S17*M!$J$63</f>
        <v>394634.76433189091</v>
      </c>
      <c r="H17" s="33">
        <f>T17*M!$J$64</f>
        <v>427378.24535511469</v>
      </c>
      <c r="I17" s="33">
        <f>U17*M!$J$65</f>
        <v>612295.12361455837</v>
      </c>
      <c r="J17" s="33">
        <f>V17*M!$J$66</f>
        <v>482073.04821495444</v>
      </c>
      <c r="K17" s="33">
        <f>W17*M!$J$67</f>
        <v>499295.84652921959</v>
      </c>
      <c r="L17" s="33">
        <f>X17*M!$J$68</f>
        <v>735918.76390226441</v>
      </c>
      <c r="N17" s="46" t="str">
        <f>'2.1'!N17</f>
        <v>Margen de Contribución</v>
      </c>
      <c r="O17" s="200">
        <f>O19+O26</f>
        <v>8143674.3967375048</v>
      </c>
      <c r="P17" s="200">
        <f t="shared" ref="P17:W17" si="2">P19+P26</f>
        <v>8639368.3221071251</v>
      </c>
      <c r="Q17" s="200">
        <f t="shared" si="2"/>
        <v>7479652.5542586045</v>
      </c>
      <c r="R17" s="200">
        <f t="shared" si="2"/>
        <v>7341079.2663479466</v>
      </c>
      <c r="S17" s="200">
        <f t="shared" si="2"/>
        <v>8816980.9203526489</v>
      </c>
      <c r="T17" s="200">
        <f t="shared" si="2"/>
        <v>9511061.3517122492</v>
      </c>
      <c r="U17" s="200">
        <f t="shared" si="2"/>
        <v>13681107.704560388</v>
      </c>
      <c r="V17" s="200">
        <f t="shared" si="2"/>
        <v>10759264.382735945</v>
      </c>
      <c r="W17" s="200">
        <f t="shared" si="2"/>
        <v>11133428.322325354</v>
      </c>
      <c r="X17" s="200">
        <f>X19+X26</f>
        <v>16406595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580131.65218596172</v>
      </c>
      <c r="D19" s="33">
        <f>P19*M!$J$60</f>
        <v>469304.19621749391</v>
      </c>
      <c r="E19" s="33">
        <f>Q19*M!$J$61</f>
        <v>498718.60391925875</v>
      </c>
      <c r="F19" s="33">
        <f>R19*M!$J$62</f>
        <v>499934.51947475359</v>
      </c>
      <c r="G19" s="33">
        <f>S19*M!$J$63</f>
        <v>602556.50242850534</v>
      </c>
      <c r="H19" s="33">
        <f>T19*M!$J$64</f>
        <v>649760.68484089291</v>
      </c>
      <c r="I19" s="33">
        <f>U19*M!$J$65</f>
        <v>879562.21562264813</v>
      </c>
      <c r="J19" s="33">
        <f>V19*M!$J$66</f>
        <v>637997.73479101283</v>
      </c>
      <c r="K19" s="33">
        <f>W19*M!$J$67</f>
        <v>715074.98059942515</v>
      </c>
      <c r="L19" s="33">
        <f>X19*M!$J$68</f>
        <v>885787.04702559381</v>
      </c>
      <c r="N19" s="46" t="str">
        <f>'2.1'!N19</f>
        <v>Ingreso por Primas Devengadas</v>
      </c>
      <c r="O19" s="200">
        <f>O20+O24</f>
        <v>12958278.558516359</v>
      </c>
      <c r="P19" s="200">
        <f t="shared" ref="P19:X19" si="4">P20+P24</f>
        <v>10492875.661745949</v>
      </c>
      <c r="Q19" s="200">
        <f t="shared" si="4"/>
        <v>11135813.894771146</v>
      </c>
      <c r="R19" s="200">
        <f t="shared" si="4"/>
        <v>11181859.82691659</v>
      </c>
      <c r="S19" s="200">
        <f t="shared" si="4"/>
        <v>13462395.27158968</v>
      </c>
      <c r="T19" s="200">
        <f t="shared" si="4"/>
        <v>14460056.88080197</v>
      </c>
      <c r="U19" s="200">
        <f t="shared" si="4"/>
        <v>19652917.26277126</v>
      </c>
      <c r="V19" s="200">
        <f t="shared" si="4"/>
        <v>14239307.361448582</v>
      </c>
      <c r="W19" s="200">
        <f t="shared" si="4"/>
        <v>15944927.435173426</v>
      </c>
      <c r="X19" s="200">
        <f t="shared" si="4"/>
        <v>19747763</v>
      </c>
    </row>
    <row r="20" spans="2:24" s="16" customFormat="1">
      <c r="B20" s="61" t="str">
        <f t="shared" si="3"/>
        <v>Prima Retenida Neta</v>
      </c>
      <c r="C20" s="33">
        <f>O20*M!$J$59</f>
        <v>665296.47422498197</v>
      </c>
      <c r="D20" s="33">
        <f>P20*M!$J$60</f>
        <v>497508.51063829777</v>
      </c>
      <c r="E20" s="33">
        <f>Q20*M!$J$61</f>
        <v>551659.02968461718</v>
      </c>
      <c r="F20" s="33">
        <f>R20*M!$J$62</f>
        <v>564179.92735389119</v>
      </c>
      <c r="G20" s="33">
        <f>S20*M!$J$63</f>
        <v>667170.45567336609</v>
      </c>
      <c r="H20" s="33">
        <f>T20*M!$J$64</f>
        <v>687535.58386069955</v>
      </c>
      <c r="I20" s="33">
        <f>U20*M!$J$65</f>
        <v>938197.28825031</v>
      </c>
      <c r="J20" s="33">
        <f>V20*M!$J$66</f>
        <v>663476.51325892168</v>
      </c>
      <c r="K20" s="33">
        <f>W20*M!$J$67</f>
        <v>786267.3760402319</v>
      </c>
      <c r="L20" s="33">
        <f>X20*M!$J$68</f>
        <v>937911.58440174337</v>
      </c>
      <c r="N20" s="46" t="str">
        <f>'2.1'!N20</f>
        <v>Prima Retenida Neta</v>
      </c>
      <c r="O20" s="33">
        <v>14860587.255533189</v>
      </c>
      <c r="P20" s="33">
        <v>11123478.087054608</v>
      </c>
      <c r="Q20" s="33">
        <v>12317912.826312955</v>
      </c>
      <c r="R20" s="33">
        <v>12618814.302839465</v>
      </c>
      <c r="S20" s="33">
        <v>14906008.567830792</v>
      </c>
      <c r="T20" s="33">
        <v>15300715.91302198</v>
      </c>
      <c r="U20" s="33">
        <v>20963057.933414172</v>
      </c>
      <c r="V20" s="33">
        <v>14807961.665397881</v>
      </c>
      <c r="W20" s="33">
        <v>17532393.93873962</v>
      </c>
      <c r="X20" s="33">
        <v>20909829</v>
      </c>
    </row>
    <row r="21" spans="2:24" s="16" customFormat="1">
      <c r="B21" s="61" t="str">
        <f t="shared" si="3"/>
        <v>Prima Directa</v>
      </c>
      <c r="C21" s="33">
        <f>O21*M!$J$59</f>
        <v>1800245.1606892457</v>
      </c>
      <c r="D21" s="33">
        <f>P21*M!$J$60</f>
        <v>1692153.6052009454</v>
      </c>
      <c r="E21" s="33">
        <f>Q21*M!$J$61</f>
        <v>1749175.0038257095</v>
      </c>
      <c r="F21" s="33">
        <f>R21*M!$J$62</f>
        <v>1908129.376610934</v>
      </c>
      <c r="G21" s="33">
        <f>S21*M!$J$63</f>
        <v>2100612.3891411498</v>
      </c>
      <c r="H21" s="33">
        <f>T21*M!$J$64</f>
        <v>2246585.4272560389</v>
      </c>
      <c r="I21" s="33">
        <f>U21*M!$J$65</f>
        <v>2996693.9159270818</v>
      </c>
      <c r="J21" s="33">
        <f>V21*M!$J$66</f>
        <v>1960315.5344441654</v>
      </c>
      <c r="K21" s="33">
        <f>W21*M!$J$67</f>
        <v>2252338.3926303447</v>
      </c>
      <c r="L21" s="33">
        <f>X21*M!$J$68</f>
        <v>2857131.0794863021</v>
      </c>
      <c r="N21" s="46" t="str">
        <f>'2.1'!N21</f>
        <v>Prima Directa</v>
      </c>
      <c r="O21" s="33">
        <v>40211697.082776055</v>
      </c>
      <c r="P21" s="33">
        <v>37833792.07570529</v>
      </c>
      <c r="Q21" s="33">
        <v>39057069.776250467</v>
      </c>
      <c r="R21" s="33">
        <v>42678459.657680586</v>
      </c>
      <c r="S21" s="33">
        <v>46932153.550814785</v>
      </c>
      <c r="T21" s="33">
        <v>49996489.205341682</v>
      </c>
      <c r="U21" s="33">
        <v>66958057.708144777</v>
      </c>
      <c r="V21" s="33">
        <v>43751778.255946904</v>
      </c>
      <c r="W21" s="33">
        <v>50223225.821494877</v>
      </c>
      <c r="X21" s="33">
        <v>63696966</v>
      </c>
    </row>
    <row r="22" spans="2:24" s="16" customFormat="1">
      <c r="B22" s="61" t="str">
        <f t="shared" si="3"/>
        <v>Prima Aceptada</v>
      </c>
      <c r="C22" s="33">
        <f>O22*M!$J$59</f>
        <v>20435.352828336167</v>
      </c>
      <c r="D22" s="33">
        <f>P22*M!$J$60</f>
        <v>6834.042553191488</v>
      </c>
      <c r="E22" s="33">
        <f>Q22*M!$J$61</f>
        <v>47762.349822862438</v>
      </c>
      <c r="F22" s="33">
        <f>R22*M!$J$62</f>
        <v>-4415.2344308507272</v>
      </c>
      <c r="G22" s="33">
        <f>S22*M!$J$63</f>
        <v>-848.96800786196604</v>
      </c>
      <c r="H22" s="33">
        <f>T22*M!$J$64</f>
        <v>571.02350038170141</v>
      </c>
      <c r="I22" s="33">
        <f>U22*M!$J$65</f>
        <v>435.00615543965029</v>
      </c>
      <c r="J22" s="33">
        <f>V22*M!$J$66</f>
        <v>244.04475411213744</v>
      </c>
      <c r="K22" s="33">
        <f>W22*M!$J$67</f>
        <v>6420.4366702321768</v>
      </c>
      <c r="L22" s="33">
        <f>X22*M!$J$68</f>
        <v>40058.257748823344</v>
      </c>
      <c r="N22" s="46" t="str">
        <f>'2.1'!N22</f>
        <v>Prima Aceptada</v>
      </c>
      <c r="O22" s="33">
        <v>456460.17312336038</v>
      </c>
      <c r="P22" s="33">
        <v>152798.03452787895</v>
      </c>
      <c r="Q22" s="33">
        <v>1066478.4401956268</v>
      </c>
      <c r="R22" s="33">
        <v>-98753.99794480858</v>
      </c>
      <c r="S22" s="33">
        <v>-18967.752980357116</v>
      </c>
      <c r="T22" s="33">
        <v>12707.80533269099</v>
      </c>
      <c r="U22" s="33">
        <v>9719.767208962774</v>
      </c>
      <c r="V22" s="33">
        <v>5446.7721031802303</v>
      </c>
      <c r="W22" s="33">
        <v>143164.56257938448</v>
      </c>
      <c r="X22" s="33">
        <v>893060.00000000012</v>
      </c>
    </row>
    <row r="23" spans="2:24">
      <c r="B23" s="61" t="str">
        <f t="shared" si="3"/>
        <v>Prima Cedida</v>
      </c>
      <c r="C23" s="33">
        <f>O23*M!$J$59</f>
        <v>-1155384.0392926</v>
      </c>
      <c r="D23" s="33">
        <f>P23*M!$J$60</f>
        <v>-1201479.1371158392</v>
      </c>
      <c r="E23" s="33">
        <f>Q23*M!$J$61</f>
        <v>-1245278.3239639546</v>
      </c>
      <c r="F23" s="33">
        <f>R23*M!$J$62</f>
        <v>-1339534.2148261922</v>
      </c>
      <c r="G23" s="33">
        <f>S23*M!$J$63</f>
        <v>-1432592.9654599214</v>
      </c>
      <c r="H23" s="33">
        <f>T23*M!$J$64</f>
        <v>-1559620.8668957208</v>
      </c>
      <c r="I23" s="33">
        <f>U23*M!$J$65</f>
        <v>-2058931.6338322118</v>
      </c>
      <c r="J23" s="33">
        <f>V23*M!$J$66</f>
        <v>-1297083.0659393556</v>
      </c>
      <c r="K23" s="33">
        <f>W23*M!$J$67</f>
        <v>-1472491.4532603449</v>
      </c>
      <c r="L23" s="33">
        <f>X23*M!$J$68</f>
        <v>-1959277.7528333818</v>
      </c>
      <c r="N23" s="46" t="str">
        <f>'2.1'!N23</f>
        <v>Prima Cedida</v>
      </c>
      <c r="O23" s="50">
        <v>-25807570.00036623</v>
      </c>
      <c r="P23" s="50">
        <v>-26863112.023178563</v>
      </c>
      <c r="Q23" s="50">
        <v>-27805635.390133135</v>
      </c>
      <c r="R23" s="50">
        <v>-29960891.356896315</v>
      </c>
      <c r="S23" s="50">
        <v>-32007177.230003629</v>
      </c>
      <c r="T23" s="50">
        <v>-34708481.097652391</v>
      </c>
      <c r="U23" s="50">
        <v>-46004719.541939571</v>
      </c>
      <c r="V23" s="50">
        <v>-28949263.362652201</v>
      </c>
      <c r="W23" s="50">
        <v>-32833996.445334639</v>
      </c>
      <c r="X23" s="50">
        <v>-43680197</v>
      </c>
    </row>
    <row r="24" spans="2:24">
      <c r="B24" s="61" t="str">
        <f t="shared" si="3"/>
        <v>Aj. de Reserva en Curso</v>
      </c>
      <c r="C24" s="33">
        <f>O24*M!$J$59</f>
        <v>-85164.822039020248</v>
      </c>
      <c r="D24" s="33">
        <f>P24*M!$J$60</f>
        <v>-28204.314420803792</v>
      </c>
      <c r="E24" s="33">
        <f>Q24*M!$J$61</f>
        <v>-52940.425765358399</v>
      </c>
      <c r="F24" s="33">
        <f>R24*M!$J$62</f>
        <v>-64245.407879137543</v>
      </c>
      <c r="G24" s="33">
        <f>S24*M!$J$63</f>
        <v>-64613.953244860779</v>
      </c>
      <c r="H24" s="33">
        <f>T24*M!$J$64</f>
        <v>-37774.899019806689</v>
      </c>
      <c r="I24" s="33">
        <f>U24*M!$J$65</f>
        <v>-58635.072627661873</v>
      </c>
      <c r="J24" s="33">
        <f>V24*M!$J$66</f>
        <v>-25478.778467908898</v>
      </c>
      <c r="K24" s="33">
        <f>W24*M!$J$67</f>
        <v>-71192.395440806693</v>
      </c>
      <c r="L24" s="33">
        <f>X24*M!$J$68</f>
        <v>-52124.537376149579</v>
      </c>
      <c r="N24" s="46" t="str">
        <f>'2.1'!N24</f>
        <v>Aj. de Reserva en Curso</v>
      </c>
      <c r="O24" s="198">
        <v>-1902308.6970168299</v>
      </c>
      <c r="P24" s="198">
        <v>-630602.42530865886</v>
      </c>
      <c r="Q24" s="198">
        <v>-1182098.9315418091</v>
      </c>
      <c r="R24" s="198">
        <v>-1436954.4759228746</v>
      </c>
      <c r="S24" s="198">
        <v>-1443613.2962411123</v>
      </c>
      <c r="T24" s="198">
        <v>-840659.03222000913</v>
      </c>
      <c r="U24" s="198">
        <v>-1310140.6706429129</v>
      </c>
      <c r="V24" s="198">
        <v>-568654.30394929892</v>
      </c>
      <c r="W24" s="198">
        <v>-1587466.503566195</v>
      </c>
      <c r="X24" s="198">
        <v>-1162066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-215545.93493118786</v>
      </c>
      <c r="D26" s="33">
        <f>P26*M!$J$60</f>
        <v>-82899.940898345129</v>
      </c>
      <c r="E26" s="33">
        <f>Q26*M!$J$61</f>
        <v>-163741.57261196335</v>
      </c>
      <c r="F26" s="33">
        <f>R26*M!$J$62</f>
        <v>-171719.089103028</v>
      </c>
      <c r="G26" s="33">
        <f>S26*M!$J$63</f>
        <v>-207921.73809661443</v>
      </c>
      <c r="H26" s="33">
        <f>T26*M!$J$64</f>
        <v>-222382.43948577813</v>
      </c>
      <c r="I26" s="33">
        <f>U26*M!$J$65</f>
        <v>-267267.09200808976</v>
      </c>
      <c r="J26" s="33">
        <f>V26*M!$J$66</f>
        <v>-155924.68657605839</v>
      </c>
      <c r="K26" s="33">
        <f>W26*M!$J$67</f>
        <v>-215779.13407020559</v>
      </c>
      <c r="L26" s="33">
        <f>X26*M!$J$68</f>
        <v>-149868.28312332943</v>
      </c>
      <c r="N26" s="46" t="str">
        <f>'2.1'!N26</f>
        <v>Costo Exp. Directo</v>
      </c>
      <c r="O26" s="199">
        <f>O27+O32</f>
        <v>-4814604.1617788542</v>
      </c>
      <c r="P26" s="199">
        <f t="shared" ref="P26:X26" si="5">P27+P32</f>
        <v>-1853507.3396388227</v>
      </c>
      <c r="Q26" s="199">
        <f t="shared" si="5"/>
        <v>-3656161.3405125411</v>
      </c>
      <c r="R26" s="199">
        <f t="shared" si="5"/>
        <v>-3840780.5605686433</v>
      </c>
      <c r="S26" s="199">
        <f t="shared" si="5"/>
        <v>-4645414.3512370316</v>
      </c>
      <c r="T26" s="199">
        <f t="shared" si="5"/>
        <v>-4948995.5290897209</v>
      </c>
      <c r="U26" s="199">
        <f t="shared" si="5"/>
        <v>-5971809.5582108721</v>
      </c>
      <c r="V26" s="199">
        <f t="shared" si="5"/>
        <v>-3480042.978712637</v>
      </c>
      <c r="W26" s="199">
        <f t="shared" si="5"/>
        <v>-4811499.1128480714</v>
      </c>
      <c r="X26" s="199">
        <f t="shared" si="5"/>
        <v>-3341168</v>
      </c>
    </row>
    <row r="27" spans="2:24">
      <c r="B27" s="61" t="str">
        <f>N27</f>
        <v>Resultado de Intermediación</v>
      </c>
      <c r="C27" s="33">
        <f>O27*M!$J$59</f>
        <v>94957.692610898681</v>
      </c>
      <c r="D27" s="33">
        <f>P27*M!$J$60</f>
        <v>118593.73522458627</v>
      </c>
      <c r="E27" s="33">
        <f>Q27*M!$J$61</f>
        <v>97852.809803055367</v>
      </c>
      <c r="F27" s="33">
        <f>R27*M!$J$62</f>
        <v>124289.15799388138</v>
      </c>
      <c r="G27" s="33">
        <f>S27*M!$J$63</f>
        <v>144527.98207716024</v>
      </c>
      <c r="H27" s="33">
        <f>T27*M!$J$64</f>
        <v>144118.94208022763</v>
      </c>
      <c r="I27" s="33">
        <f>U27*M!$J$65</f>
        <v>181843.10784209025</v>
      </c>
      <c r="J27" s="33">
        <f>V27*M!$J$66</f>
        <v>106976.45214029786</v>
      </c>
      <c r="K27" s="33">
        <f>W27*M!$J$67</f>
        <v>149535.80775137432</v>
      </c>
      <c r="L27" s="33">
        <f>X27*M!$J$68</f>
        <v>180106.7370950878</v>
      </c>
      <c r="N27" s="46" t="str">
        <f>'2.1'!N27</f>
        <v>Resultado de Intermediación</v>
      </c>
      <c r="O27" s="50">
        <v>2121049.9849292166</v>
      </c>
      <c r="P27" s="50">
        <v>2651562.3086329829</v>
      </c>
      <c r="Q27" s="50">
        <v>2184940.9075256335</v>
      </c>
      <c r="R27" s="50">
        <v>2779931.9481943767</v>
      </c>
      <c r="S27" s="50">
        <v>3229062.859144601</v>
      </c>
      <c r="T27" s="50">
        <v>3207285.618691131</v>
      </c>
      <c r="U27" s="50">
        <v>4063098.0841939771</v>
      </c>
      <c r="V27" s="50">
        <v>2387579.922931809</v>
      </c>
      <c r="W27" s="50">
        <v>3334388.2365412801</v>
      </c>
      <c r="X27" s="50">
        <v>4015305</v>
      </c>
    </row>
    <row r="28" spans="2:24">
      <c r="B28" s="61" t="str">
        <f>N28</f>
        <v>Directo</v>
      </c>
      <c r="C28" s="33">
        <f>O28*M!$J$59</f>
        <v>-216575.78899339004</v>
      </c>
      <c r="D28" s="33">
        <f>P28*M!$J$60</f>
        <v>-192178.25059101652</v>
      </c>
      <c r="E28" s="33">
        <f>Q28*M!$J$61</f>
        <v>-207573.05661183628</v>
      </c>
      <c r="F28" s="33">
        <f>R28*M!$J$62</f>
        <v>-211282.45583680709</v>
      </c>
      <c r="G28" s="33">
        <f>S28*M!$J$63</f>
        <v>-240793.38451755466</v>
      </c>
      <c r="H28" s="33">
        <f>T28*M!$J$64</f>
        <v>-257333.15462837345</v>
      </c>
      <c r="I28" s="33">
        <f>U28*M!$J$65</f>
        <v>-347985.4861212424</v>
      </c>
      <c r="J28" s="33">
        <f>V28*M!$J$66</f>
        <v>-244683.39597992267</v>
      </c>
      <c r="K28" s="33">
        <f>W28*M!$J$67</f>
        <v>-267940.46295713692</v>
      </c>
      <c r="L28" s="33">
        <f>X28*M!$J$68</f>
        <v>-343087.99261506333</v>
      </c>
      <c r="N28" s="46" t="str">
        <f>'2.1'!N28</f>
        <v>Directo</v>
      </c>
      <c r="O28" s="50">
        <v>-4837607.7951133745</v>
      </c>
      <c r="P28" s="50">
        <v>-4296791.9413379058</v>
      </c>
      <c r="Q28" s="50">
        <v>-4634868.0595288742</v>
      </c>
      <c r="R28" s="50">
        <v>-4725680.4901890326</v>
      </c>
      <c r="S28" s="50">
        <v>-5379836.9249924961</v>
      </c>
      <c r="T28" s="50">
        <v>-5726803.9449842433</v>
      </c>
      <c r="U28" s="50">
        <v>-7775379.439809937</v>
      </c>
      <c r="V28" s="50">
        <v>-5461025.7867803173</v>
      </c>
      <c r="W28" s="50">
        <v>-5974605.9570102599</v>
      </c>
      <c r="X28" s="50">
        <v>-7648814</v>
      </c>
    </row>
    <row r="29" spans="2:24">
      <c r="B29" s="61" t="str">
        <f>N29</f>
        <v>Reaseguro Aceptado</v>
      </c>
      <c r="C29" s="33">
        <f>O29*M!$J$59</f>
        <v>-430.30030840677227</v>
      </c>
      <c r="D29" s="33">
        <f>P29*M!$J$60</f>
        <v>-347.10401891252951</v>
      </c>
      <c r="E29" s="33">
        <f>Q29*M!$J$61</f>
        <v>-4909.3812167776841</v>
      </c>
      <c r="F29" s="33">
        <f>R29*M!$J$62</f>
        <v>441.50675306164555</v>
      </c>
      <c r="G29" s="33">
        <f>S29*M!$J$63</f>
        <v>-37.466501021466598</v>
      </c>
      <c r="H29" s="33">
        <f>T29*M!$J$64</f>
        <v>-23.493247092901772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-1064.0965316723805</v>
      </c>
      <c r="N29" s="46" t="str">
        <f>'2.1'!N29</f>
        <v>Reaseguro Aceptado</v>
      </c>
      <c r="O29" s="50">
        <v>-9611.5273820003149</v>
      </c>
      <c r="P29" s="50">
        <v>-7760.6791959166412</v>
      </c>
      <c r="Q29" s="50">
        <v>-109620.84658340184</v>
      </c>
      <c r="R29" s="50">
        <v>9875.0264945881718</v>
      </c>
      <c r="S29" s="50">
        <v>-837.08140923140854</v>
      </c>
      <c r="T29" s="50">
        <v>-522.8289387211554</v>
      </c>
      <c r="U29" s="50">
        <v>0</v>
      </c>
      <c r="V29" s="50">
        <v>0</v>
      </c>
      <c r="W29" s="50">
        <v>0</v>
      </c>
      <c r="X29" s="50">
        <v>-23723</v>
      </c>
    </row>
    <row r="30" spans="2:24">
      <c r="B30" s="61" t="str">
        <f>N30</f>
        <v>Reaseguro Cedido</v>
      </c>
      <c r="C30" s="33">
        <f>O30*M!$J$59</f>
        <v>311963.7819126955</v>
      </c>
      <c r="D30" s="33">
        <f>P30*M!$J$60</f>
        <v>311119.0898345153</v>
      </c>
      <c r="E30" s="33">
        <f>Q30*M!$J$61</f>
        <v>310335.24763166939</v>
      </c>
      <c r="F30" s="33">
        <f>R30*M!$J$62</f>
        <v>335130.1070776268</v>
      </c>
      <c r="G30" s="33">
        <f>S30*M!$J$63</f>
        <v>385358.83309573634</v>
      </c>
      <c r="H30" s="33">
        <f>T30*M!$J$64</f>
        <v>401475.58995569393</v>
      </c>
      <c r="I30" s="33">
        <f>U30*M!$J$65</f>
        <v>529828.59396333259</v>
      </c>
      <c r="J30" s="33">
        <f>V30*M!$J$66</f>
        <v>351659.84812022053</v>
      </c>
      <c r="K30" s="33">
        <f>W30*M!$J$67</f>
        <v>417476.27070851118</v>
      </c>
      <c r="L30" s="33">
        <f>X30*M!$J$68</f>
        <v>524258.8262418235</v>
      </c>
      <c r="N30" s="46" t="str">
        <f>'2.1'!N30</f>
        <v>Reaseguro Cedido</v>
      </c>
      <c r="O30" s="50">
        <v>6968269.3074245909</v>
      </c>
      <c r="P30" s="50">
        <v>6956114.929166805</v>
      </c>
      <c r="Q30" s="50">
        <v>6929429.8136379113</v>
      </c>
      <c r="R30" s="50">
        <v>7495737.4118888201</v>
      </c>
      <c r="S30" s="50">
        <v>8609736.8655463271</v>
      </c>
      <c r="T30" s="50">
        <v>8934612.3926140945</v>
      </c>
      <c r="U30" s="50">
        <v>11838477.524003914</v>
      </c>
      <c r="V30" s="50">
        <v>7848605.7097121263</v>
      </c>
      <c r="W30" s="50">
        <v>9308994.1935515385</v>
      </c>
      <c r="X30" s="50">
        <v>11687842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-310503.62754208653</v>
      </c>
      <c r="D32" s="33">
        <f>P32*M!$J$60</f>
        <v>-201493.67612293141</v>
      </c>
      <c r="E32" s="33">
        <f>Q32*M!$J$61</f>
        <v>-261594.38241501871</v>
      </c>
      <c r="F32" s="33">
        <f>R32*M!$J$62</f>
        <v>-296008.24709690938</v>
      </c>
      <c r="G32" s="33">
        <f>S32*M!$J$63</f>
        <v>-352449.72017377469</v>
      </c>
      <c r="H32" s="33">
        <f>T32*M!$J$64</f>
        <v>-366501.38156600576</v>
      </c>
      <c r="I32" s="33">
        <f>U32*M!$J$65</f>
        <v>-449110.19985018001</v>
      </c>
      <c r="J32" s="33">
        <f>V32*M!$J$66</f>
        <v>-262901.13871635625</v>
      </c>
      <c r="K32" s="33">
        <f>W32*M!$J$67</f>
        <v>-365314.94182157988</v>
      </c>
      <c r="L32" s="33">
        <f>X32*M!$J$68</f>
        <v>-329975.02021841722</v>
      </c>
      <c r="N32" s="46" t="str">
        <f>'2.1'!N32</f>
        <v>Costo de Siniestros</v>
      </c>
      <c r="O32" s="50">
        <v>-6935654.1467080703</v>
      </c>
      <c r="P32" s="50">
        <v>-4505069.6482718056</v>
      </c>
      <c r="Q32" s="50">
        <v>-5841102.2480381746</v>
      </c>
      <c r="R32" s="50">
        <v>-6620712.5087630199</v>
      </c>
      <c r="S32" s="50">
        <v>-7874477.2103816327</v>
      </c>
      <c r="T32" s="50">
        <v>-8156281.1477808515</v>
      </c>
      <c r="U32" s="50">
        <v>-10034907.642404849</v>
      </c>
      <c r="V32" s="50">
        <v>-5867622.901644446</v>
      </c>
      <c r="W32" s="50">
        <v>-8145887.349389351</v>
      </c>
      <c r="X32" s="50">
        <v>-7356473</v>
      </c>
    </row>
    <row r="33" spans="2:24">
      <c r="B33" s="61" t="str">
        <f>N33</f>
        <v>Siniestros Pagados</v>
      </c>
      <c r="C33" s="33">
        <f>O33*M!$J$59</f>
        <v>316055.96472074988</v>
      </c>
      <c r="D33" s="33">
        <f>P33*M!$J$60</f>
        <v>244942.43498817959</v>
      </c>
      <c r="E33" s="33">
        <f>Q33*M!$J$61</f>
        <v>228328.78579203732</v>
      </c>
      <c r="F33" s="33">
        <f>R33*M!$J$62</f>
        <v>255442.58882291373</v>
      </c>
      <c r="G33" s="33">
        <f>S33*M!$J$63</f>
        <v>310501.58210071991</v>
      </c>
      <c r="H33" s="33">
        <f>T33*M!$J$64</f>
        <v>287200.51206105587</v>
      </c>
      <c r="I33" s="33">
        <f>U33*M!$J$65</f>
        <v>352797.40376094711</v>
      </c>
      <c r="J33" s="33">
        <f>V33*M!$J$66</f>
        <v>411749.29140595772</v>
      </c>
      <c r="K33" s="33">
        <f>W33*M!$J$67</f>
        <v>258160.52256875255</v>
      </c>
      <c r="L33" s="33">
        <f>X33*M!$J$68</f>
        <v>331753.47839757998</v>
      </c>
      <c r="N33" s="46" t="str">
        <f>'2.1'!N33</f>
        <v>Siniestros Pagados</v>
      </c>
      <c r="O33" s="50">
        <v>7059675.5331309978</v>
      </c>
      <c r="P33" s="50">
        <v>5476512.9639393864</v>
      </c>
      <c r="Q33" s="50">
        <v>5098319.6644712267</v>
      </c>
      <c r="R33" s="50">
        <v>5713394.6762537062</v>
      </c>
      <c r="S33" s="50">
        <v>6937266.4867886379</v>
      </c>
      <c r="T33" s="50">
        <v>6391485.1074980795</v>
      </c>
      <c r="U33" s="50">
        <v>7882896.8133040238</v>
      </c>
      <c r="V33" s="50">
        <v>9189726.5405003764</v>
      </c>
      <c r="W33" s="50">
        <v>5756530.3089399124</v>
      </c>
      <c r="X33" s="50">
        <v>7396122</v>
      </c>
    </row>
    <row r="34" spans="2:24">
      <c r="B34" s="61" t="str">
        <f>N34</f>
        <v>Siniestros por Pagar</v>
      </c>
      <c r="C34" s="33">
        <f>O34*M!$J$59</f>
        <v>219801.45866130927</v>
      </c>
      <c r="D34" s="33">
        <f>P34*M!$J$60</f>
        <v>148788.35697399525</v>
      </c>
      <c r="E34" s="33">
        <f>Q34*M!$J$61</f>
        <v>176427.27831818929</v>
      </c>
      <c r="F34" s="33">
        <f>R34*M!$J$62</f>
        <v>209243.26877446819</v>
      </c>
      <c r="G34" s="33">
        <f>S34*M!$J$63</f>
        <v>255403.08392387151</v>
      </c>
      <c r="H34" s="33">
        <f>T34*M!$J$64</f>
        <v>322298.81167996582</v>
      </c>
      <c r="I34" s="33">
        <f>U34*M!$J$65</f>
        <v>424166.61500230402</v>
      </c>
      <c r="J34" s="33">
        <f>V34*M!$J$66</f>
        <v>262331.35079798015</v>
      </c>
      <c r="K34" s="33">
        <f>W34*M!$J$67</f>
        <v>364837.16334468231</v>
      </c>
      <c r="L34" s="33">
        <f>X34*M!$J$68</f>
        <v>370468.7308665145</v>
      </c>
      <c r="N34" s="46" t="str">
        <f>'2.1'!N34</f>
        <v>Siniestros por Pagar</v>
      </c>
      <c r="O34" s="50">
        <v>4909658.8992673252</v>
      </c>
      <c r="P34" s="50">
        <v>3326664.7565198275</v>
      </c>
      <c r="Q34" s="50">
        <v>3939418.5856969194</v>
      </c>
      <c r="R34" s="50">
        <v>4680070.7093003439</v>
      </c>
      <c r="S34" s="50">
        <v>5706248.7177691963</v>
      </c>
      <c r="T34" s="50">
        <v>7172577.9325174103</v>
      </c>
      <c r="U34" s="50">
        <v>9477568.7747896723</v>
      </c>
      <c r="V34" s="50">
        <v>5854905.9516332438</v>
      </c>
      <c r="W34" s="50">
        <v>8135233.7209574999</v>
      </c>
      <c r="X34" s="50">
        <v>8259241</v>
      </c>
    </row>
    <row r="35" spans="2:24">
      <c r="B35" s="61" t="str">
        <f>N35</f>
        <v>Siniestros por Pagar Período Anterior</v>
      </c>
      <c r="C35" s="33">
        <f>O35*M!$J$59</f>
        <v>225353.79583997256</v>
      </c>
      <c r="D35" s="33">
        <f>P35*M!$J$60</f>
        <v>192237.11583924349</v>
      </c>
      <c r="E35" s="33">
        <f>Q35*M!$J$61</f>
        <v>143161.6816952079</v>
      </c>
      <c r="F35" s="33">
        <f>R35*M!$J$62</f>
        <v>168677.61050047254</v>
      </c>
      <c r="G35" s="33">
        <f>S35*M!$J$63</f>
        <v>213454.94585081676</v>
      </c>
      <c r="H35" s="33">
        <f>T35*M!$J$64</f>
        <v>242997.94217501592</v>
      </c>
      <c r="I35" s="33">
        <f>U35*M!$J$65</f>
        <v>327853.81891307113</v>
      </c>
      <c r="J35" s="33">
        <f>V35*M!$J$66</f>
        <v>411179.50348758162</v>
      </c>
      <c r="K35" s="33">
        <f>W35*M!$J$67</f>
        <v>257682.74409185498</v>
      </c>
      <c r="L35" s="33">
        <f>X35*M!$J$68</f>
        <v>372247.18904567725</v>
      </c>
      <c r="N35" s="46" t="str">
        <f>'2.1'!N35</f>
        <v>Siniestros por Pagar Período Anterior</v>
      </c>
      <c r="O35" s="50">
        <v>5033680.2856902517</v>
      </c>
      <c r="P35" s="50">
        <v>4298108.0721874097</v>
      </c>
      <c r="Q35" s="50">
        <v>3196636.002129972</v>
      </c>
      <c r="R35" s="50">
        <v>3772752.8767910302</v>
      </c>
      <c r="S35" s="50">
        <v>4769037.9941762015</v>
      </c>
      <c r="T35" s="50">
        <v>5407781.8922346383</v>
      </c>
      <c r="U35" s="50">
        <v>7325557.9456888475</v>
      </c>
      <c r="V35" s="50">
        <v>9177009.5904891752</v>
      </c>
      <c r="W35" s="50">
        <v>5745876.6805080613</v>
      </c>
      <c r="X35" s="50">
        <v>8298890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104734.31867425704</v>
      </c>
      <c r="D37" s="33">
        <f>P37*M!$J$60</f>
        <v>73824.113475177292</v>
      </c>
      <c r="E37" s="33">
        <f>Q37*M!$J$61</f>
        <v>81992.660412714627</v>
      </c>
      <c r="F37" s="33">
        <f>R37*M!$J$62</f>
        <v>100244.45320979744</v>
      </c>
      <c r="G37" s="33">
        <f>S37*M!$J$63</f>
        <v>128414.00538165106</v>
      </c>
      <c r="H37" s="33">
        <f>T37*M!$J$64</f>
        <v>120604.95366071671</v>
      </c>
      <c r="I37" s="33">
        <f>U37*M!$J$65</f>
        <v>143637.89513331</v>
      </c>
      <c r="J37" s="33">
        <f>V37*M!$J$66</f>
        <v>112547.36693329671</v>
      </c>
      <c r="K37" s="33">
        <f>W37*M!$J$67</f>
        <v>137647.2754135876</v>
      </c>
      <c r="L37" s="33">
        <f>X37*M!$J$68</f>
        <v>152608.20946235381</v>
      </c>
      <c r="N37" s="46" t="str">
        <f>'2.1'!N37</f>
        <v>Reserva de Riesgo en Curso</v>
      </c>
      <c r="O37" s="50">
        <v>2339428.4226753418</v>
      </c>
      <c r="P37" s="50">
        <v>1650586.655259026</v>
      </c>
      <c r="Q37" s="50">
        <v>1830801.9791477057</v>
      </c>
      <c r="R37" s="50">
        <v>2242132.4804606931</v>
      </c>
      <c r="S37" s="50">
        <v>2869042.3087102147</v>
      </c>
      <c r="T37" s="50">
        <v>2683995.0934665925</v>
      </c>
      <c r="U37" s="50">
        <v>3209441.7185203927</v>
      </c>
      <c r="V37" s="50">
        <v>2511915.7374593262</v>
      </c>
      <c r="W37" s="50">
        <v>3069294.6581338546</v>
      </c>
      <c r="X37" s="50">
        <v>3402252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105885.34960332351</v>
      </c>
      <c r="D39" s="33">
        <f>P39*M!$J$60</f>
        <v>78761.347517730479</v>
      </c>
      <c r="E39" s="33">
        <f>Q39*M!$J$61</f>
        <v>94597.347700676488</v>
      </c>
      <c r="F39" s="33">
        <f>R39*M!$J$62</f>
        <v>104540.79904043487</v>
      </c>
      <c r="G39" s="33">
        <f>S39*M!$J$63</f>
        <v>137857.4178763747</v>
      </c>
      <c r="H39" s="33">
        <f>T39*M!$J$64</f>
        <v>133496.22324394344</v>
      </c>
      <c r="I39" s="33">
        <f>U39*M!$J$65</f>
        <v>155683.86445073909</v>
      </c>
      <c r="J39" s="33">
        <f>V39*M!$J$66</f>
        <v>119723.21858311756</v>
      </c>
      <c r="K39" s="33">
        <f>W39*M!$J$67</f>
        <v>143600.97969989115</v>
      </c>
      <c r="L39" s="33">
        <f>X39*M!$J$68</f>
        <v>158281.79113421845</v>
      </c>
      <c r="N39" s="46" t="str">
        <f>'2.1'!N39</f>
        <v>Prima Retenida Neta No Devengada</v>
      </c>
      <c r="O39" s="50">
        <v>2365138.7581692068</v>
      </c>
      <c r="P39" s="50">
        <v>1760975.1481363433</v>
      </c>
      <c r="Q39" s="50">
        <v>2112250.1760616819</v>
      </c>
      <c r="R39" s="50">
        <v>2338227.3388365833</v>
      </c>
      <c r="S39" s="50">
        <v>3080028.251446303</v>
      </c>
      <c r="T39" s="50">
        <v>2970883.0135703715</v>
      </c>
      <c r="U39" s="50">
        <v>3478596.5709462967</v>
      </c>
      <c r="V39" s="50">
        <v>2672071.7249338389</v>
      </c>
      <c r="W39" s="50">
        <v>3202051.9009281876</v>
      </c>
      <c r="X39" s="50">
        <v>3528739</v>
      </c>
    </row>
    <row r="40" spans="2:24">
      <c r="B40" s="61" t="str">
        <f>N40</f>
        <v>Prima Directa No Devengada</v>
      </c>
      <c r="C40" s="33">
        <f>O40*M!$J$59</f>
        <v>333517.3183183113</v>
      </c>
      <c r="D40" s="33">
        <f>P40*M!$J$60</f>
        <v>305949.5271867612</v>
      </c>
      <c r="E40" s="33">
        <f>Q40*M!$J$61</f>
        <v>336515.39956285857</v>
      </c>
      <c r="F40" s="33">
        <f>R40*M!$J$62</f>
        <v>386355.46078094823</v>
      </c>
      <c r="G40" s="33">
        <f>S40*M!$J$63</f>
        <v>367874.52048877685</v>
      </c>
      <c r="H40" s="33">
        <f>T40*M!$J$64</f>
        <v>437561.57422082411</v>
      </c>
      <c r="I40" s="33">
        <f>U40*M!$J$65</f>
        <v>469045.34048834123</v>
      </c>
      <c r="J40" s="33">
        <f>V40*M!$J$66</f>
        <v>380982.74926848657</v>
      </c>
      <c r="K40" s="33">
        <f>W40*M!$J$67</f>
        <v>411393.74194555718</v>
      </c>
      <c r="L40" s="33">
        <f>X40*M!$J$68</f>
        <v>503115.09404087102</v>
      </c>
      <c r="N40" s="46" t="str">
        <f>'2.1'!N40</f>
        <v>Prima Directa No Devengada</v>
      </c>
      <c r="O40" s="50">
        <v>7449706.1116615105</v>
      </c>
      <c r="P40" s="50">
        <v>6840531.9479668001</v>
      </c>
      <c r="Q40" s="50">
        <v>7514002.551353056</v>
      </c>
      <c r="R40" s="50">
        <v>8641476.9085264169</v>
      </c>
      <c r="S40" s="50">
        <v>8219100.0930307815</v>
      </c>
      <c r="T40" s="50">
        <v>9737685.5813239999</v>
      </c>
      <c r="U40" s="50">
        <v>10480337.951511687</v>
      </c>
      <c r="V40" s="50">
        <v>8503055.9991262499</v>
      </c>
      <c r="W40" s="50">
        <v>9173364.3891548626</v>
      </c>
      <c r="X40" s="50">
        <v>11216463</v>
      </c>
    </row>
    <row r="41" spans="2:24">
      <c r="B41" s="61" t="str">
        <f>N41</f>
        <v>Prima Aceptada No Devengada</v>
      </c>
      <c r="C41" s="33">
        <f>O41*M!$J$59</f>
        <v>70.353055281495855</v>
      </c>
      <c r="D41" s="33">
        <f>P41*M!$J$60</f>
        <v>4808.1560283687932</v>
      </c>
      <c r="E41" s="33">
        <f>Q41*M!$J$61</f>
        <v>1039.6689967402069</v>
      </c>
      <c r="F41" s="33">
        <f>R41*M!$J$62</f>
        <v>1336.9821433439347</v>
      </c>
      <c r="G41" s="33">
        <f>S41*M!$J$63</f>
        <v>167.80847691856292</v>
      </c>
      <c r="H41" s="33">
        <f>T41*M!$J$64</f>
        <v>0</v>
      </c>
      <c r="I41" s="33">
        <f>U41*M!$J$65</f>
        <v>23.027544019201375</v>
      </c>
      <c r="J41" s="33">
        <f>V41*M!$J$66</f>
        <v>0</v>
      </c>
      <c r="K41" s="33">
        <f>W41*M!$J$67</f>
        <v>0</v>
      </c>
      <c r="L41" s="33">
        <f>X41*M!$J$68</f>
        <v>0</v>
      </c>
      <c r="N41" s="46" t="str">
        <f>'2.1'!N41</f>
        <v>Prima Aceptada No Devengada</v>
      </c>
      <c r="O41" s="50">
        <v>1571.4613818176779</v>
      </c>
      <c r="P41" s="50">
        <v>107502.51920732205</v>
      </c>
      <c r="Q41" s="50">
        <v>23214.615153471899</v>
      </c>
      <c r="R41" s="50">
        <v>29903.81007030531</v>
      </c>
      <c r="S41" s="50">
        <v>3749.1986844323783</v>
      </c>
      <c r="T41" s="50">
        <v>0</v>
      </c>
      <c r="U41" s="50">
        <v>514.52689683107701</v>
      </c>
      <c r="V41" s="50">
        <v>0</v>
      </c>
      <c r="W41" s="50">
        <v>0</v>
      </c>
      <c r="X41" s="50">
        <v>0</v>
      </c>
    </row>
    <row r="42" spans="2:24">
      <c r="B42" s="61" t="str">
        <f>N42</f>
        <v>Prima Cedida No Devengada</v>
      </c>
      <c r="C42" s="33">
        <f>O42*M!$J$59</f>
        <v>227702.32177026934</v>
      </c>
      <c r="D42" s="33">
        <f>P42*M!$J$60</f>
        <v>231996.33569739948</v>
      </c>
      <c r="E42" s="33">
        <f>Q42*M!$J$61</f>
        <v>242957.72085892232</v>
      </c>
      <c r="F42" s="33">
        <f>R42*M!$J$62</f>
        <v>283151.64388385735</v>
      </c>
      <c r="G42" s="33">
        <f>S42*M!$J$63</f>
        <v>230184.91108932073</v>
      </c>
      <c r="H42" s="33">
        <f>T42*M!$J$64</f>
        <v>304065.3509768807</v>
      </c>
      <c r="I42" s="33">
        <f>U42*M!$J$65</f>
        <v>313384.50358162139</v>
      </c>
      <c r="J42" s="33">
        <f>V42*M!$J$66</f>
        <v>261259.5306853691</v>
      </c>
      <c r="K42" s="33">
        <f>W42*M!$J$67</f>
        <v>267792.762245666</v>
      </c>
      <c r="L42" s="33">
        <f>X42*M!$J$68</f>
        <v>344833.30290665256</v>
      </c>
      <c r="N42" s="46" t="str">
        <f>'2.1'!N42</f>
        <v>Prima Cedida No Devengada</v>
      </c>
      <c r="O42" s="50">
        <v>5086138.8148741219</v>
      </c>
      <c r="P42" s="50">
        <v>5187059.3190377783</v>
      </c>
      <c r="Q42" s="50">
        <v>5424966.9904448465</v>
      </c>
      <c r="R42" s="50">
        <v>6333153.3797601396</v>
      </c>
      <c r="S42" s="50">
        <v>5142821.040268911</v>
      </c>
      <c r="T42" s="50">
        <v>6766802.5677536279</v>
      </c>
      <c r="U42" s="50">
        <v>7002255.9074622216</v>
      </c>
      <c r="V42" s="50">
        <v>5830984.2741924133</v>
      </c>
      <c r="W42" s="50">
        <v>5971312.4882266745</v>
      </c>
      <c r="X42" s="50">
        <v>7687724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656488.12836983998</v>
      </c>
      <c r="D44" s="33">
        <f>P44*M!$J$60</f>
        <v>496422.39952718664</v>
      </c>
      <c r="E44" s="33">
        <f>Q44*M!$J$61</f>
        <v>543358.94393098133</v>
      </c>
      <c r="F44" s="33">
        <f>R44*M!$J$62</f>
        <v>493241.54191337735</v>
      </c>
      <c r="G44" s="33">
        <f>S44*M!$J$63</f>
        <v>617350.69844756683</v>
      </c>
      <c r="H44" s="33">
        <f>T44*M!$J$64</f>
        <v>692598.60793592699</v>
      </c>
      <c r="I44" s="33">
        <f>U44*M!$J$65</f>
        <v>928799.57972401206</v>
      </c>
      <c r="J44" s="33">
        <f>V44*M!$J$66</f>
        <v>749698.27454485756</v>
      </c>
      <c r="K44" s="33">
        <f>W44*M!$J$67</f>
        <v>726392.56509388005</v>
      </c>
      <c r="L44" s="33">
        <f>X44*M!$J$68</f>
        <v>903090.24433895526</v>
      </c>
      <c r="N44" s="46" t="str">
        <f>'2.1'!N44</f>
        <v>Prima Retenida Neta Devengada</v>
      </c>
      <c r="O44" s="50">
        <v>14663837.088910501</v>
      </c>
      <c r="P44" s="50">
        <v>11099194.41574806</v>
      </c>
      <c r="Q44" s="50">
        <v>12132581.43996248</v>
      </c>
      <c r="R44" s="50">
        <v>11032160.348283596</v>
      </c>
      <c r="S44" s="50">
        <v>13792929.111538766</v>
      </c>
      <c r="T44" s="50">
        <v>15413390.652852669</v>
      </c>
      <c r="U44" s="50">
        <v>20753075.757228684</v>
      </c>
      <c r="V44" s="50">
        <v>16732322.980878187</v>
      </c>
      <c r="W44" s="50">
        <v>16197289.870444555</v>
      </c>
      <c r="X44" s="50">
        <v>20133521</v>
      </c>
    </row>
    <row r="45" spans="2:24">
      <c r="B45" s="61" t="str">
        <f>N45</f>
        <v>Prima Directa Devengada</v>
      </c>
      <c r="C45" s="33">
        <f>O45*M!$J$59</f>
        <v>1748072.2785073214</v>
      </c>
      <c r="D45" s="33">
        <f>P45*M!$J$60</f>
        <v>1650624.9408983449</v>
      </c>
      <c r="E45" s="33">
        <f>Q45*M!$J$61</f>
        <v>1683267.4733860563</v>
      </c>
      <c r="F45" s="33">
        <f>R45*M!$J$62</f>
        <v>1677927.6109177221</v>
      </c>
      <c r="G45" s="33">
        <f>S45*M!$J$63</f>
        <v>1984938.3575165865</v>
      </c>
      <c r="H45" s="33">
        <f>T45*M!$J$64</f>
        <v>2125084.4686704036</v>
      </c>
      <c r="I45" s="33">
        <f>U45*M!$J$65</f>
        <v>3014172.1481388868</v>
      </c>
      <c r="J45" s="33">
        <f>V45*M!$J$66</f>
        <v>1930377.3406522893</v>
      </c>
      <c r="K45" s="33">
        <f>W45*M!$J$67</f>
        <v>2161069.3270505765</v>
      </c>
      <c r="L45" s="33">
        <f>X45*M!$J$68</f>
        <v>2669064.3190127583</v>
      </c>
      <c r="N45" s="46" t="str">
        <f>'2.1'!N45</f>
        <v>Prima Directa Devengada</v>
      </c>
      <c r="O45" s="50">
        <v>39046322.399345897</v>
      </c>
      <c r="P45" s="50">
        <v>36905278.939795405</v>
      </c>
      <c r="Q45" s="50">
        <v>37585430.283614323</v>
      </c>
      <c r="R45" s="50">
        <v>37529617.608136572</v>
      </c>
      <c r="S45" s="50">
        <v>44347749.382721014</v>
      </c>
      <c r="T45" s="50">
        <v>47292554.02857662</v>
      </c>
      <c r="U45" s="50">
        <v>67348590.913706526</v>
      </c>
      <c r="V45" s="50">
        <v>43083595.408262067</v>
      </c>
      <c r="W45" s="50">
        <v>48188084.518514909</v>
      </c>
      <c r="X45" s="50">
        <v>59504200</v>
      </c>
    </row>
    <row r="46" spans="2:24">
      <c r="B46" s="61" t="str">
        <f>N46</f>
        <v>Prima Aceptada Devengada</v>
      </c>
      <c r="C46" s="33">
        <f>O46*M!$J$59</f>
        <v>20754.211030499075</v>
      </c>
      <c r="D46" s="33">
        <f>P46*M!$J$60</f>
        <v>2110.9929078014184</v>
      </c>
      <c r="E46" s="33">
        <f>Q46*M!$J$61</f>
        <v>51459.977305603439</v>
      </c>
      <c r="F46" s="33">
        <f>R46*M!$J$62</f>
        <v>10.459081347730514</v>
      </c>
      <c r="G46" s="33">
        <f>S46*M!$J$63</f>
        <v>351.15982543991771</v>
      </c>
      <c r="H46" s="33">
        <f>T46*M!$J$64</f>
        <v>733.7945008474893</v>
      </c>
      <c r="I46" s="33">
        <f>U46*M!$J$65</f>
        <v>435.00615543965029</v>
      </c>
      <c r="J46" s="33">
        <f>V46*M!$J$66</f>
        <v>244.04475411213744</v>
      </c>
      <c r="K46" s="33">
        <f>W46*M!$J$67</f>
        <v>32.951846958013192</v>
      </c>
      <c r="L46" s="33">
        <f>X46*M!$J$68</f>
        <v>3514.7526041725073</v>
      </c>
      <c r="N46" s="46" t="str">
        <f>'2.1'!N46</f>
        <v>Prima Aceptada Devengada</v>
      </c>
      <c r="O46" s="50">
        <v>463582.44164417917</v>
      </c>
      <c r="P46" s="50">
        <v>47198.355102971327</v>
      </c>
      <c r="Q46" s="50">
        <v>1149042.216995622</v>
      </c>
      <c r="R46" s="50">
        <v>233.93459941816735</v>
      </c>
      <c r="S46" s="50">
        <v>7845.6582154891412</v>
      </c>
      <c r="T46" s="50">
        <v>16330.181971032356</v>
      </c>
      <c r="U46" s="50">
        <v>9719.767208962774</v>
      </c>
      <c r="V46" s="50">
        <v>5446.7721031802303</v>
      </c>
      <c r="W46" s="50">
        <v>734.76883243771385</v>
      </c>
      <c r="X46" s="50">
        <v>78358</v>
      </c>
    </row>
    <row r="47" spans="2:24">
      <c r="B47" s="61" t="str">
        <f>N47</f>
        <v>Prima Cedida Devengada</v>
      </c>
      <c r="C47" s="33">
        <f>O47*M!$J$59</f>
        <v>1112338.3611679806</v>
      </c>
      <c r="D47" s="33">
        <f>P47*M!$J$60</f>
        <v>1156313.5342789597</v>
      </c>
      <c r="E47" s="33">
        <f>Q47*M!$J$61</f>
        <v>1191368.506760678</v>
      </c>
      <c r="F47" s="33">
        <f>R47*M!$J$62</f>
        <v>1184696.5280856926</v>
      </c>
      <c r="G47" s="33">
        <f>S47*M!$J$63</f>
        <v>1367938.8188944596</v>
      </c>
      <c r="H47" s="33">
        <f>T47*M!$J$64</f>
        <v>1433219.6552353243</v>
      </c>
      <c r="I47" s="33">
        <f>U47*M!$J$65</f>
        <v>2085807.5745703145</v>
      </c>
      <c r="J47" s="33">
        <f>V47*M!$J$66</f>
        <v>1180923.110861544</v>
      </c>
      <c r="K47" s="33">
        <f>W47*M!$J$67</f>
        <v>1434709.7138036543</v>
      </c>
      <c r="L47" s="33">
        <f>X47*M!$J$68</f>
        <v>1769488.8272779754</v>
      </c>
      <c r="N47" s="46" t="str">
        <f>'2.1'!N47</f>
        <v>Prima Cedida Devengada</v>
      </c>
      <c r="O47" s="50">
        <v>24846067.752079576</v>
      </c>
      <c r="P47" s="50">
        <v>25853282.879150316</v>
      </c>
      <c r="Q47" s="50">
        <v>26601891.060647458</v>
      </c>
      <c r="R47" s="50">
        <v>26497691.194452398</v>
      </c>
      <c r="S47" s="50">
        <v>30562665.929397739</v>
      </c>
      <c r="T47" s="50">
        <v>31895493.557694983</v>
      </c>
      <c r="U47" s="50">
        <v>46605234.923686802</v>
      </c>
      <c r="V47" s="50">
        <v>26356719.199487064</v>
      </c>
      <c r="W47" s="50">
        <v>31991529.416902788</v>
      </c>
      <c r="X47" s="50">
        <v>39449037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148605</v>
      </c>
      <c r="D49" s="50">
        <f t="shared" ref="D49:L51" si="7">P49</f>
        <v>135706</v>
      </c>
      <c r="E49" s="50">
        <f t="shared" si="7"/>
        <v>192741</v>
      </c>
      <c r="F49" s="50">
        <f t="shared" si="7"/>
        <v>207662</v>
      </c>
      <c r="G49" s="50">
        <f t="shared" si="7"/>
        <v>138812</v>
      </c>
      <c r="H49" s="50">
        <f t="shared" si="7"/>
        <v>110786</v>
      </c>
      <c r="I49" s="50">
        <f t="shared" si="7"/>
        <v>111481</v>
      </c>
      <c r="J49" s="50">
        <f t="shared" si="7"/>
        <v>93100</v>
      </c>
      <c r="K49" s="50">
        <f t="shared" si="7"/>
        <v>86652</v>
      </c>
      <c r="L49" s="50">
        <f t="shared" si="7"/>
        <v>93684</v>
      </c>
      <c r="N49" s="46" t="str">
        <f>'2.1'!N49</f>
        <v>Número de Pólizas Emitidas</v>
      </c>
      <c r="O49" s="50">
        <v>148605</v>
      </c>
      <c r="P49" s="50">
        <v>135706</v>
      </c>
      <c r="Q49" s="50">
        <v>192741</v>
      </c>
      <c r="R49" s="50">
        <v>207662</v>
      </c>
      <c r="S49" s="50">
        <v>138812</v>
      </c>
      <c r="T49" s="50">
        <v>110786</v>
      </c>
      <c r="U49" s="50">
        <v>111481</v>
      </c>
      <c r="V49" s="50">
        <v>93100</v>
      </c>
      <c r="W49" s="50">
        <v>86652</v>
      </c>
      <c r="X49" s="50">
        <v>93684</v>
      </c>
    </row>
    <row r="50" spans="2:24">
      <c r="B50" s="46" t="str">
        <f t="shared" si="6"/>
        <v>Número de Pólizas Vigentes</v>
      </c>
      <c r="C50" s="50">
        <f t="shared" si="6"/>
        <v>31880</v>
      </c>
      <c r="D50" s="50">
        <f t="shared" si="7"/>
        <v>35223</v>
      </c>
      <c r="E50" s="50">
        <f t="shared" si="7"/>
        <v>45735</v>
      </c>
      <c r="F50" s="50">
        <f t="shared" si="7"/>
        <v>45040</v>
      </c>
      <c r="G50" s="50">
        <f t="shared" si="7"/>
        <v>39179</v>
      </c>
      <c r="H50" s="50">
        <f t="shared" si="7"/>
        <v>44524</v>
      </c>
      <c r="I50" s="50">
        <f t="shared" si="7"/>
        <v>41287</v>
      </c>
      <c r="J50" s="50">
        <f t="shared" si="7"/>
        <v>32765</v>
      </c>
      <c r="K50" s="50">
        <f t="shared" si="7"/>
        <v>28944</v>
      </c>
      <c r="L50" s="50">
        <f t="shared" si="7"/>
        <v>40969</v>
      </c>
      <c r="N50" s="46" t="str">
        <f>'2.1'!N50</f>
        <v>Número de Pólizas Vigentes</v>
      </c>
      <c r="O50" s="50">
        <v>31880</v>
      </c>
      <c r="P50" s="50">
        <v>35223</v>
      </c>
      <c r="Q50" s="50">
        <v>45735</v>
      </c>
      <c r="R50" s="50">
        <v>45040</v>
      </c>
      <c r="S50" s="50">
        <v>39179</v>
      </c>
      <c r="T50" s="50">
        <v>44524</v>
      </c>
      <c r="U50" s="50">
        <v>41287</v>
      </c>
      <c r="V50" s="50">
        <v>32765</v>
      </c>
      <c r="W50" s="50">
        <v>28944</v>
      </c>
      <c r="X50" s="50">
        <v>40969</v>
      </c>
    </row>
    <row r="51" spans="2:24">
      <c r="B51" s="46" t="str">
        <f t="shared" si="6"/>
        <v>Número de Siniestros</v>
      </c>
      <c r="C51" s="50">
        <f t="shared" si="6"/>
        <v>20630</v>
      </c>
      <c r="D51" s="50">
        <f t="shared" si="7"/>
        <v>19287</v>
      </c>
      <c r="E51" s="50">
        <f t="shared" si="7"/>
        <v>27070</v>
      </c>
      <c r="F51" s="50">
        <f t="shared" si="7"/>
        <v>34362</v>
      </c>
      <c r="G51" s="50">
        <f t="shared" si="7"/>
        <v>49597</v>
      </c>
      <c r="H51" s="50">
        <f t="shared" si="7"/>
        <v>87629</v>
      </c>
      <c r="I51" s="50">
        <f t="shared" si="7"/>
        <v>102989</v>
      </c>
      <c r="J51" s="50">
        <f t="shared" si="7"/>
        <v>84500</v>
      </c>
      <c r="K51" s="50">
        <f t="shared" si="7"/>
        <v>67933</v>
      </c>
      <c r="L51" s="50">
        <f t="shared" si="7"/>
        <v>68702</v>
      </c>
      <c r="N51" s="46" t="str">
        <f>'2.1'!N51</f>
        <v>Número de Siniestros</v>
      </c>
      <c r="O51" s="50">
        <v>20630</v>
      </c>
      <c r="P51" s="50">
        <v>19287</v>
      </c>
      <c r="Q51" s="50">
        <v>27070</v>
      </c>
      <c r="R51" s="50">
        <v>34362</v>
      </c>
      <c r="S51" s="50">
        <v>49597</v>
      </c>
      <c r="T51" s="50">
        <v>87629</v>
      </c>
      <c r="U51" s="50">
        <v>102989</v>
      </c>
      <c r="V51" s="50">
        <v>84500</v>
      </c>
      <c r="W51" s="50">
        <v>67933</v>
      </c>
      <c r="X51" s="50">
        <v>68702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0.47297675940174932</v>
      </c>
      <c r="D53" s="193">
        <f t="shared" ref="D53:L53" si="8">IFERROR(-D32/D44,"")</f>
        <v>0.40589158812100817</v>
      </c>
      <c r="E53" s="193">
        <f t="shared" si="8"/>
        <v>0.48143936036552482</v>
      </c>
      <c r="F53" s="193">
        <f t="shared" si="8"/>
        <v>0.60012837918849526</v>
      </c>
      <c r="G53" s="193">
        <f t="shared" si="8"/>
        <v>0.57090681367992191</v>
      </c>
      <c r="H53" s="193">
        <f t="shared" si="8"/>
        <v>0.52916852180550611</v>
      </c>
      <c r="I53" s="193">
        <f t="shared" si="8"/>
        <v>0.48353833233175103</v>
      </c>
      <c r="J53" s="193">
        <f t="shared" si="8"/>
        <v>0.35067592876075876</v>
      </c>
      <c r="K53" s="193">
        <f t="shared" si="8"/>
        <v>0.50291668634351461</v>
      </c>
      <c r="L53" s="193">
        <f t="shared" si="8"/>
        <v>0.365384325970604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4">
        <f>IFERROR(-O54*M!$J$59/C45,"")</f>
        <v>0.47256956387872712</v>
      </c>
      <c r="D54" s="194">
        <f>IFERROR(-P54*M!$J$60/D45,"")</f>
        <v>0.57015030556160873</v>
      </c>
      <c r="E54" s="194">
        <f>IFERROR(-Q54*M!$J$61/E45,"")</f>
        <v>0.40699899177429288</v>
      </c>
      <c r="F54" s="194">
        <f>IFERROR(-R54*M!$J$62/F45,"")</f>
        <v>0.59032082765398242</v>
      </c>
      <c r="G54" s="194">
        <f>IFERROR(-S54*M!$J$63/G45,"")</f>
        <v>0.53058405151428489</v>
      </c>
      <c r="H54" s="194">
        <f>IFERROR(-T54*M!$J$64/H45,"")</f>
        <v>0.55031392229365084</v>
      </c>
      <c r="I54" s="194">
        <f>IFERROR(-U54*M!$J$65/I45,"")</f>
        <v>0.46276191241933662</v>
      </c>
      <c r="J54" s="194">
        <f>IFERROR(-V54*M!$J$66/J45,"")</f>
        <v>0.52293307297694025</v>
      </c>
      <c r="K54" s="194">
        <f>IFERROR(-W54*M!$J$67/K45,"")</f>
        <v>1.0179362528867824</v>
      </c>
      <c r="L54" s="194">
        <f>IFERROR(-X54*M!$J$68/L45,"")</f>
        <v>0.3428327412182669</v>
      </c>
      <c r="N54" s="46" t="str">
        <f>'2.1'!N54</f>
        <v>Siniestralidad Directa</v>
      </c>
      <c r="O54" s="145">
        <f>SUM('2.7.4'!O17:O46)</f>
        <v>-18452103.547327064</v>
      </c>
      <c r="P54" s="145">
        <f>SUM('2.7.4'!P17:P46)</f>
        <v>-21041556.064360753</v>
      </c>
      <c r="Q54" s="145">
        <f>SUM('2.7.4'!Q17:Q46)</f>
        <v>-15297232.230834005</v>
      </c>
      <c r="R54" s="145">
        <f>SUM('2.7.4'!R17:R46)</f>
        <v>-22154514.927972656</v>
      </c>
      <c r="S54" s="145">
        <f>SUM('2.7.4'!S17:S46)</f>
        <v>-23530208.543024242</v>
      </c>
      <c r="T54" s="145">
        <f>SUM('2.7.4'!T17:T46)</f>
        <v>-26025750.902750395</v>
      </c>
      <c r="U54" s="145">
        <f>SUM('2.7.4'!U17:U46)</f>
        <v>-31166362.729974385</v>
      </c>
      <c r="V54" s="145">
        <f>SUM('2.7.4'!V17:V46)</f>
        <v>-22529836.941737674</v>
      </c>
      <c r="W54" s="145">
        <f>SUM('2.7.4'!W17:W46)</f>
        <v>-49052398.188568637</v>
      </c>
      <c r="X54" s="145">
        <f>SUM('2.7.4'!X17:X46)</f>
        <v>-20399988</v>
      </c>
    </row>
    <row r="55" spans="2:24">
      <c r="B55" s="46" t="str">
        <f>N55</f>
        <v>Prima Promedio</v>
      </c>
      <c r="C55" s="159">
        <f>IFERROR(C21/C49,"")</f>
        <v>12.114297370137248</v>
      </c>
      <c r="D55" s="159">
        <f t="shared" ref="D55:L55" si="9">IFERROR(D21/D49,"")</f>
        <v>12.469261530079329</v>
      </c>
      <c r="E55" s="159">
        <f t="shared" si="9"/>
        <v>9.0752616403656177</v>
      </c>
      <c r="F55" s="159">
        <f t="shared" si="9"/>
        <v>9.1886304504961629</v>
      </c>
      <c r="G55" s="159">
        <f t="shared" si="9"/>
        <v>15.132786712540341</v>
      </c>
      <c r="H55" s="159">
        <f t="shared" si="9"/>
        <v>20.278604040727519</v>
      </c>
      <c r="I55" s="159">
        <f t="shared" si="9"/>
        <v>26.880759195980318</v>
      </c>
      <c r="J55" s="159">
        <f t="shared" si="9"/>
        <v>21.056020778132819</v>
      </c>
      <c r="K55" s="159">
        <f t="shared" si="9"/>
        <v>25.992918716594478</v>
      </c>
      <c r="L55" s="159">
        <f t="shared" si="9"/>
        <v>30.497535112573139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15.051072590503468</v>
      </c>
      <c r="D56" s="159">
        <f t="shared" ref="D56:L56" si="10">IFERROR(-D32/D51,"")</f>
        <v>10.447123768493359</v>
      </c>
      <c r="E56" s="159">
        <f t="shared" si="10"/>
        <v>9.6636269824535912</v>
      </c>
      <c r="F56" s="159">
        <f t="shared" si="10"/>
        <v>8.6144068184887193</v>
      </c>
      <c r="G56" s="159">
        <f t="shared" si="10"/>
        <v>7.1062709473108194</v>
      </c>
      <c r="H56" s="159">
        <f t="shared" si="10"/>
        <v>4.1824211341679778</v>
      </c>
      <c r="I56" s="159">
        <f t="shared" si="10"/>
        <v>4.3607589145460199</v>
      </c>
      <c r="J56" s="159">
        <f t="shared" si="10"/>
        <v>3.111256079483506</v>
      </c>
      <c r="K56" s="159">
        <f t="shared" si="10"/>
        <v>5.3775770512354804</v>
      </c>
      <c r="L56" s="159">
        <f t="shared" si="10"/>
        <v>4.8029900180259268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7" spans="2:24">
      <c r="C57" s="148"/>
      <c r="D57" s="148"/>
      <c r="E57" s="148"/>
      <c r="F57" s="148"/>
      <c r="G57" s="148"/>
      <c r="H57" s="148"/>
      <c r="I57" s="148"/>
      <c r="J57" s="148"/>
      <c r="K57" s="148"/>
      <c r="L57" s="148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 t="s">
        <v>130</v>
      </c>
    </row>
  </sheetData>
  <mergeCells count="4">
    <mergeCell ref="B15:L15"/>
    <mergeCell ref="N15:X15"/>
    <mergeCell ref="O53:X53"/>
    <mergeCell ref="O55:X56"/>
  </mergeCells>
  <conditionalFormatting sqref="C17:L56">
    <cfRule type="cellIs" dxfId="16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25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111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83496.833515287828</v>
      </c>
      <c r="D17" s="33">
        <f>P17*M!$J$60</f>
        <v>74486.997635933789</v>
      </c>
      <c r="E17" s="33">
        <f>Q17*M!$J$61</f>
        <v>82538.596354459922</v>
      </c>
      <c r="F17" s="33">
        <f>R17*M!$J$62</f>
        <v>83577.350748074619</v>
      </c>
      <c r="G17" s="33">
        <f>S17*M!$J$63</f>
        <v>55315.771160937955</v>
      </c>
      <c r="H17" s="33">
        <f>T17*M!$J$64</f>
        <v>66447.107578687079</v>
      </c>
      <c r="I17" s="33">
        <f>U17*M!$J$65</f>
        <v>34340.267856019025</v>
      </c>
      <c r="J17" s="33">
        <f>V17*M!$J$66</f>
        <v>72850.916397362758</v>
      </c>
      <c r="K17" s="33">
        <f>W17*M!$J$67</f>
        <v>39836.49918086463</v>
      </c>
      <c r="L17" s="33">
        <f>X17*M!$J$68</f>
        <v>53742.818144588484</v>
      </c>
      <c r="N17" s="46" t="str">
        <f>'2.1'!N17</f>
        <v>Margen de Contribución</v>
      </c>
      <c r="O17" s="200">
        <f>O19+O26</f>
        <v>1865051.1885849251</v>
      </c>
      <c r="P17" s="200">
        <f t="shared" ref="P17:X17" si="2">P19+P26</f>
        <v>1665407.6628976094</v>
      </c>
      <c r="Q17" s="200">
        <f t="shared" si="2"/>
        <v>1842992.101990459</v>
      </c>
      <c r="R17" s="200">
        <f t="shared" si="2"/>
        <v>1869345.252958087</v>
      </c>
      <c r="S17" s="200">
        <f t="shared" si="2"/>
        <v>1235872.1101175174</v>
      </c>
      <c r="T17" s="200">
        <f t="shared" si="2"/>
        <v>1478742.8318902694</v>
      </c>
      <c r="U17" s="200">
        <f t="shared" si="2"/>
        <v>767298.12964735925</v>
      </c>
      <c r="V17" s="200">
        <f t="shared" si="2"/>
        <v>1625940.8671490715</v>
      </c>
      <c r="W17" s="200">
        <f t="shared" si="2"/>
        <v>888284.59384465101</v>
      </c>
      <c r="X17" s="200">
        <f t="shared" si="2"/>
        <v>1198144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92751.36585260983</v>
      </c>
      <c r="D19" s="33">
        <f>P19*M!$J$60</f>
        <v>58677.659574468074</v>
      </c>
      <c r="E19" s="33">
        <f>Q19*M!$J$61</f>
        <v>50288.588414308448</v>
      </c>
      <c r="F19" s="33">
        <f>R19*M!$J$62</f>
        <v>35095.781262778284</v>
      </c>
      <c r="G19" s="33">
        <f>S19*M!$J$63</f>
        <v>20352.763195352622</v>
      </c>
      <c r="H19" s="33">
        <f>T19*M!$J$64</f>
        <v>14894.107119014441</v>
      </c>
      <c r="I19" s="33">
        <f>U19*M!$J$65</f>
        <v>22641.7161207258</v>
      </c>
      <c r="J19" s="33">
        <f>V19*M!$J$66</f>
        <v>15572.213563750549</v>
      </c>
      <c r="K19" s="33">
        <f>W19*M!$J$67</f>
        <v>14533.489004010615</v>
      </c>
      <c r="L19" s="33">
        <f>X19*M!$J$68</f>
        <v>18431.436577415567</v>
      </c>
      <c r="N19" s="46" t="str">
        <f>'2.1'!N19</f>
        <v>Ingreso por Primas Devengadas</v>
      </c>
      <c r="O19" s="200">
        <f>O20+O24</f>
        <v>2071767.7287080877</v>
      </c>
      <c r="P19" s="200">
        <f t="shared" ref="P19:X19" si="4">P20+P24</f>
        <v>1311936.6734829107</v>
      </c>
      <c r="Q19" s="200">
        <f t="shared" si="4"/>
        <v>1122886.4478116531</v>
      </c>
      <c r="R19" s="200">
        <f t="shared" si="4"/>
        <v>784975.01434551436</v>
      </c>
      <c r="S19" s="200">
        <f t="shared" si="4"/>
        <v>454724.06637485407</v>
      </c>
      <c r="T19" s="200">
        <f t="shared" si="4"/>
        <v>331459.93771913735</v>
      </c>
      <c r="U19" s="200">
        <f t="shared" si="4"/>
        <v>505905.96742809936</v>
      </c>
      <c r="V19" s="200">
        <f t="shared" si="4"/>
        <v>347552.22964074725</v>
      </c>
      <c r="W19" s="200">
        <f t="shared" si="4"/>
        <v>324071.50835368835</v>
      </c>
      <c r="X19" s="200">
        <f t="shared" si="4"/>
        <v>410911</v>
      </c>
    </row>
    <row r="20" spans="2:24" s="16" customFormat="1">
      <c r="B20" s="61" t="str">
        <f t="shared" si="3"/>
        <v>Prima Retenida Neta</v>
      </c>
      <c r="C20" s="33">
        <f>O20*M!$J$59</f>
        <v>113053.35843269166</v>
      </c>
      <c r="D20" s="33">
        <f>P20*M!$J$60</f>
        <v>51653.841607565002</v>
      </c>
      <c r="E20" s="33">
        <f>Q20*M!$J$61</f>
        <v>52724.626885064143</v>
      </c>
      <c r="F20" s="33">
        <f>R20*M!$J$62</f>
        <v>36630.262016677771</v>
      </c>
      <c r="G20" s="33">
        <f>S20*M!$J$63</f>
        <v>18667.425086085688</v>
      </c>
      <c r="H20" s="33">
        <f>T20*M!$J$64</f>
        <v>19453.122053788829</v>
      </c>
      <c r="I20" s="33">
        <f>U20*M!$J$65</f>
        <v>24724.590107385673</v>
      </c>
      <c r="J20" s="33">
        <f>V20*M!$J$66</f>
        <v>11570.089691580151</v>
      </c>
      <c r="K20" s="33">
        <f>W20*M!$J$67</f>
        <v>16589.740183775291</v>
      </c>
      <c r="L20" s="33">
        <f>X20*M!$J$68</f>
        <v>20893.396124433311</v>
      </c>
      <c r="N20" s="46" t="str">
        <f>'2.1'!N20</f>
        <v>Prima Retenida Neta</v>
      </c>
      <c r="O20" s="33">
        <v>2525249.062047408</v>
      </c>
      <c r="P20" s="33">
        <v>1154895.5705235507</v>
      </c>
      <c r="Q20" s="33">
        <v>1177280.3902827268</v>
      </c>
      <c r="R20" s="33">
        <v>819296.20647930098</v>
      </c>
      <c r="S20" s="33">
        <v>417070.02446877223</v>
      </c>
      <c r="T20" s="33">
        <v>432918.23892953771</v>
      </c>
      <c r="U20" s="33">
        <v>552445.65433316631</v>
      </c>
      <c r="V20" s="33">
        <v>258229.85621085993</v>
      </c>
      <c r="W20" s="33">
        <v>369922.33063019055</v>
      </c>
      <c r="X20" s="33">
        <v>465798</v>
      </c>
    </row>
    <row r="21" spans="2:24" s="16" customFormat="1">
      <c r="B21" s="61" t="str">
        <f t="shared" si="3"/>
        <v>Prima Directa</v>
      </c>
      <c r="C21" s="33">
        <f>O21*M!$J$59</f>
        <v>1811255.1749509689</v>
      </c>
      <c r="D21" s="33">
        <f>P21*M!$J$60</f>
        <v>1624339.3617021274</v>
      </c>
      <c r="E21" s="33">
        <f>Q21*M!$J$61</f>
        <v>1334876.9565255051</v>
      </c>
      <c r="F21" s="33">
        <f>R21*M!$J$62</f>
        <v>1232005.2896247576</v>
      </c>
      <c r="G21" s="33">
        <f>S21*M!$J$63</f>
        <v>1096294.08858237</v>
      </c>
      <c r="H21" s="33">
        <f>T21*M!$J$64</f>
        <v>1061276.8095660829</v>
      </c>
      <c r="I21" s="33">
        <f>U21*M!$J$65</f>
        <v>1394144.8973246526</v>
      </c>
      <c r="J21" s="33">
        <f>V21*M!$J$66</f>
        <v>1357193.4710030337</v>
      </c>
      <c r="K21" s="33">
        <f>W21*M!$J$67</f>
        <v>1271200.5518385682</v>
      </c>
      <c r="L21" s="33">
        <f>X21*M!$J$68</f>
        <v>1253264.8875057583</v>
      </c>
      <c r="N21" s="46" t="str">
        <f>'2.1'!N21</f>
        <v>Prima Directa</v>
      </c>
      <c r="O21" s="33">
        <v>40457625.452998668</v>
      </c>
      <c r="P21" s="33">
        <v>36317576.301664583</v>
      </c>
      <c r="Q21" s="33">
        <v>29806269.99568104</v>
      </c>
      <c r="R21" s="33">
        <v>27555829.649605747</v>
      </c>
      <c r="S21" s="33">
        <v>24493544.248415396</v>
      </c>
      <c r="T21" s="33">
        <v>23618115.701105263</v>
      </c>
      <c r="U21" s="33">
        <v>31150740.48518578</v>
      </c>
      <c r="V21" s="33">
        <v>30290852.033971325</v>
      </c>
      <c r="W21" s="33">
        <v>28345559.702882268</v>
      </c>
      <c r="X21" s="33">
        <v>27940325</v>
      </c>
    </row>
    <row r="22" spans="2:24" s="16" customFormat="1">
      <c r="B22" s="61" t="str">
        <f t="shared" si="3"/>
        <v>Prima Aceptada</v>
      </c>
      <c r="C22" s="33">
        <f>O22*M!$J$59</f>
        <v>24806.081179542445</v>
      </c>
      <c r="D22" s="33">
        <f>P22*M!$J$60</f>
        <v>-366.37115839243495</v>
      </c>
      <c r="E22" s="33">
        <f>Q22*M!$J$61</f>
        <v>-52.549366087179976</v>
      </c>
      <c r="F22" s="33">
        <f>R22*M!$J$62</f>
        <v>-6.5647425480436192</v>
      </c>
      <c r="G22" s="33">
        <f>S22*M!$J$63</f>
        <v>-8.6712862626101739</v>
      </c>
      <c r="H22" s="33">
        <f>T22*M!$J$64</f>
        <v>0</v>
      </c>
      <c r="I22" s="33">
        <f>U22*M!$J$65</f>
        <v>0</v>
      </c>
      <c r="J22" s="33">
        <f>V22*M!$J$66</f>
        <v>0</v>
      </c>
      <c r="K22" s="33">
        <f>W22*M!$J$67</f>
        <v>0</v>
      </c>
      <c r="L22" s="33">
        <f>X22*M!$J$68</f>
        <v>0</v>
      </c>
      <c r="N22" s="46" t="str">
        <f>'2.1'!N22</f>
        <v>Prima Aceptada</v>
      </c>
      <c r="O22" s="33">
        <v>554088.21197475679</v>
      </c>
      <c r="P22" s="33">
        <v>-8191.4609799910195</v>
      </c>
      <c r="Q22" s="33">
        <v>-1173.3670178659979</v>
      </c>
      <c r="R22" s="33">
        <v>-146.83129112416884</v>
      </c>
      <c r="S22" s="33">
        <v>-193.73499864307709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</row>
    <row r="23" spans="2:24">
      <c r="B23" s="61" t="str">
        <f t="shared" si="3"/>
        <v>Prima Cedida</v>
      </c>
      <c r="C23" s="33">
        <f>O23*M!$J$59</f>
        <v>-1723007.8976978196</v>
      </c>
      <c r="D23" s="33">
        <f>P23*M!$J$60</f>
        <v>-1572319.1489361699</v>
      </c>
      <c r="E23" s="33">
        <f>Q23*M!$J$61</f>
        <v>-1282099.7802743539</v>
      </c>
      <c r="F23" s="33">
        <f>R23*M!$J$62</f>
        <v>-1195368.4628655319</v>
      </c>
      <c r="G23" s="33">
        <f>S23*M!$J$63</f>
        <v>-1077617.9922100215</v>
      </c>
      <c r="H23" s="33">
        <f>T23*M!$J$64</f>
        <v>-1041823.6875122942</v>
      </c>
      <c r="I23" s="33">
        <f>U23*M!$J$65</f>
        <v>-1369420.3072172669</v>
      </c>
      <c r="J23" s="33">
        <f>V23*M!$J$66</f>
        <v>-1345623.3813114536</v>
      </c>
      <c r="K23" s="33">
        <f>W23*M!$J$67</f>
        <v>-1254610.8116547929</v>
      </c>
      <c r="L23" s="33">
        <f>X23*M!$J$68</f>
        <v>-1232371.4913813251</v>
      </c>
      <c r="N23" s="46" t="str">
        <f>'2.1'!N23</f>
        <v>Prima Cedida</v>
      </c>
      <c r="O23" s="50">
        <v>-38486464.602926016</v>
      </c>
      <c r="P23" s="50">
        <v>-35154489.27016104</v>
      </c>
      <c r="Q23" s="50">
        <v>-28627816.238380451</v>
      </c>
      <c r="R23" s="50">
        <v>-26736386.611835323</v>
      </c>
      <c r="S23" s="50">
        <v>-24076280.48894798</v>
      </c>
      <c r="T23" s="50">
        <v>-23185197.462175727</v>
      </c>
      <c r="U23" s="50">
        <v>-30598294.830852613</v>
      </c>
      <c r="V23" s="50">
        <v>-30032622.177760467</v>
      </c>
      <c r="W23" s="50">
        <v>-27975637.372252077</v>
      </c>
      <c r="X23" s="50">
        <v>-27474527</v>
      </c>
    </row>
    <row r="24" spans="2:24">
      <c r="B24" s="61" t="str">
        <f t="shared" si="3"/>
        <v>Aj. de Reserva en Curso</v>
      </c>
      <c r="C24" s="33">
        <f>O24*M!$J$59</f>
        <v>-20301.992580081838</v>
      </c>
      <c r="D24" s="33">
        <f>P24*M!$J$60</f>
        <v>7023.8179669030724</v>
      </c>
      <c r="E24" s="33">
        <f>Q24*M!$J$61</f>
        <v>-2436.0384707557</v>
      </c>
      <c r="F24" s="33">
        <f>R24*M!$J$62</f>
        <v>-1534.4807538994851</v>
      </c>
      <c r="G24" s="33">
        <f>S24*M!$J$63</f>
        <v>1685.3381092669324</v>
      </c>
      <c r="H24" s="33">
        <f>T24*M!$J$64</f>
        <v>-4559.0149347743873</v>
      </c>
      <c r="I24" s="33">
        <f>U24*M!$J$65</f>
        <v>-2082.8739866598735</v>
      </c>
      <c r="J24" s="33">
        <f>V24*M!$J$66</f>
        <v>4002.123872170398</v>
      </c>
      <c r="K24" s="33">
        <f>W24*M!$J$67</f>
        <v>-2056.2511797646766</v>
      </c>
      <c r="L24" s="33">
        <f>X24*M!$J$68</f>
        <v>-2461.9595470177442</v>
      </c>
      <c r="N24" s="46" t="str">
        <f>'2.1'!N24</f>
        <v>Aj. de Reserva en Curso</v>
      </c>
      <c r="O24" s="198">
        <v>-453481.33333932026</v>
      </c>
      <c r="P24" s="198">
        <v>157041.10295936003</v>
      </c>
      <c r="Q24" s="198">
        <v>-54393.942471073758</v>
      </c>
      <c r="R24" s="198">
        <v>-34321.192133786681</v>
      </c>
      <c r="S24" s="198">
        <v>37654.041906081839</v>
      </c>
      <c r="T24" s="198">
        <v>-101458.30121040036</v>
      </c>
      <c r="U24" s="198">
        <v>-46539.686905066934</v>
      </c>
      <c r="V24" s="198">
        <v>89322.373429887302</v>
      </c>
      <c r="W24" s="198">
        <v>-45850.822276502215</v>
      </c>
      <c r="X24" s="198">
        <v>-54887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-9254.5323373219944</v>
      </c>
      <c r="D26" s="33">
        <f>P26*M!$J$60</f>
        <v>15809.338061465713</v>
      </c>
      <c r="E26" s="33">
        <f>Q26*M!$J$61</f>
        <v>32250.00794015147</v>
      </c>
      <c r="F26" s="33">
        <f>R26*M!$J$62</f>
        <v>48481.569485296342</v>
      </c>
      <c r="G26" s="33">
        <f>S26*M!$J$63</f>
        <v>34963.007965585341</v>
      </c>
      <c r="H26" s="33">
        <f>T26*M!$J$64</f>
        <v>51553.000459672628</v>
      </c>
      <c r="I26" s="33">
        <f>U26*M!$J$65</f>
        <v>11698.551735293226</v>
      </c>
      <c r="J26" s="33">
        <f>V26*M!$J$66</f>
        <v>57278.702833612217</v>
      </c>
      <c r="K26" s="33">
        <f>W26*M!$J$67</f>
        <v>25303.010176854012</v>
      </c>
      <c r="L26" s="33">
        <f>X26*M!$J$68</f>
        <v>35311.381567172917</v>
      </c>
      <c r="N26" s="46" t="str">
        <f>'2.1'!N26</f>
        <v>Costo Exp. Directo</v>
      </c>
      <c r="O26" s="199">
        <f>O27+O32</f>
        <v>-206716.54012316244</v>
      </c>
      <c r="P26" s="199">
        <f t="shared" ref="P26:X26" si="5">P27+P32</f>
        <v>353470.98941469868</v>
      </c>
      <c r="Q26" s="199">
        <f t="shared" si="5"/>
        <v>720105.65417880577</v>
      </c>
      <c r="R26" s="199">
        <f t="shared" si="5"/>
        <v>1084370.2386125727</v>
      </c>
      <c r="S26" s="199">
        <f t="shared" si="5"/>
        <v>781148.04374266346</v>
      </c>
      <c r="T26" s="199">
        <f t="shared" si="5"/>
        <v>1147282.894171132</v>
      </c>
      <c r="U26" s="199">
        <f t="shared" si="5"/>
        <v>261392.16221925989</v>
      </c>
      <c r="V26" s="199">
        <f t="shared" si="5"/>
        <v>1278388.6375083243</v>
      </c>
      <c r="W26" s="199">
        <f t="shared" si="5"/>
        <v>564213.08549096261</v>
      </c>
      <c r="X26" s="199">
        <f t="shared" si="5"/>
        <v>787233</v>
      </c>
    </row>
    <row r="27" spans="2:24">
      <c r="B27" s="61" t="str">
        <f>N27</f>
        <v>Resultado de Intermediación</v>
      </c>
      <c r="C27" s="33">
        <f>O27*M!$J$59</f>
        <v>46335.250822378272</v>
      </c>
      <c r="D27" s="33">
        <f>P27*M!$J$60</f>
        <v>63774.704491725752</v>
      </c>
      <c r="E27" s="33">
        <f>Q27*M!$J$61</f>
        <v>51648.57755795589</v>
      </c>
      <c r="F27" s="33">
        <f>R27*M!$J$62</f>
        <v>40433.250754806286</v>
      </c>
      <c r="G27" s="33">
        <f>S27*M!$J$63</f>
        <v>56773.092616972361</v>
      </c>
      <c r="H27" s="33">
        <f>T27*M!$J$64</f>
        <v>58438.560317510455</v>
      </c>
      <c r="I27" s="33">
        <f>U27*M!$J$65</f>
        <v>40856.829741145128</v>
      </c>
      <c r="J27" s="33">
        <f>V27*M!$J$66</f>
        <v>65109.574232388317</v>
      </c>
      <c r="K27" s="33">
        <f>W27*M!$J$67</f>
        <v>57370.657009491712</v>
      </c>
      <c r="L27" s="33">
        <f>X27*M!$J$68</f>
        <v>55476.780106602528</v>
      </c>
      <c r="N27" s="46" t="str">
        <f>'2.1'!N27</f>
        <v>Resultado de Intermediación</v>
      </c>
      <c r="O27" s="50">
        <v>1034980.7409622859</v>
      </c>
      <c r="P27" s="50">
        <v>1425898.2766183172</v>
      </c>
      <c r="Q27" s="50">
        <v>1153253.4441168862</v>
      </c>
      <c r="R27" s="50">
        <v>904356.32002731727</v>
      </c>
      <c r="S27" s="50">
        <v>1268431.7744806642</v>
      </c>
      <c r="T27" s="50">
        <v>1300517.1379833478</v>
      </c>
      <c r="U27" s="50">
        <v>912904.03368844045</v>
      </c>
      <c r="V27" s="50">
        <v>1453163.8423006665</v>
      </c>
      <c r="W27" s="50">
        <v>1279265.7941377629</v>
      </c>
      <c r="X27" s="50">
        <v>1236801</v>
      </c>
    </row>
    <row r="28" spans="2:24">
      <c r="B28" s="61" t="str">
        <f>N28</f>
        <v>Directo</v>
      </c>
      <c r="C28" s="33">
        <f>O28*M!$J$59</f>
        <v>-53464.320609264651</v>
      </c>
      <c r="D28" s="33">
        <f>P28*M!$J$60</f>
        <v>-51523.049645390063</v>
      </c>
      <c r="E28" s="33">
        <f>Q28*M!$J$61</f>
        <v>-48238.585671347035</v>
      </c>
      <c r="F28" s="33">
        <f>R28*M!$J$62</f>
        <v>-35941.130949367456</v>
      </c>
      <c r="G28" s="33">
        <f>S28*M!$J$63</f>
        <v>-33320.371850932395</v>
      </c>
      <c r="H28" s="33">
        <f>T28*M!$J$64</f>
        <v>-29915.821810090976</v>
      </c>
      <c r="I28" s="33">
        <f>U28*M!$J$65</f>
        <v>-43824.912353158514</v>
      </c>
      <c r="J28" s="33">
        <f>V28*M!$J$66</f>
        <v>-47726.912439931868</v>
      </c>
      <c r="K28" s="33">
        <f>W28*M!$J$67</f>
        <v>-42967.437329735192</v>
      </c>
      <c r="L28" s="33">
        <f>X28*M!$J$68</f>
        <v>-41033.092715852632</v>
      </c>
      <c r="N28" s="46" t="str">
        <f>'2.1'!N28</f>
        <v>Directo</v>
      </c>
      <c r="O28" s="50">
        <v>-1194221.2716478345</v>
      </c>
      <c r="P28" s="50">
        <v>-1151971.2757746042</v>
      </c>
      <c r="Q28" s="50">
        <v>-1077112.2399718259</v>
      </c>
      <c r="R28" s="50">
        <v>-803882.6539101901</v>
      </c>
      <c r="S28" s="50">
        <v>-744448.05532046559</v>
      </c>
      <c r="T28" s="50">
        <v>-665759.70984729368</v>
      </c>
      <c r="U28" s="50">
        <v>-979222.80110124452</v>
      </c>
      <c r="V28" s="50">
        <v>-1065204.684257614</v>
      </c>
      <c r="W28" s="50">
        <v>-958099.06497313152</v>
      </c>
      <c r="X28" s="50">
        <v>-914793</v>
      </c>
    </row>
    <row r="29" spans="2:24">
      <c r="B29" s="61" t="str">
        <f>N29</f>
        <v>Reaseguro Aceptado</v>
      </c>
      <c r="C29" s="33">
        <f>O29*M!$J$59</f>
        <v>-7684.3691994562905</v>
      </c>
      <c r="D29" s="33">
        <f>P29*M!$J$60</f>
        <v>-292.84869976359334</v>
      </c>
      <c r="E29" s="33">
        <f>Q29*M!$J$61</f>
        <v>32.395817994404354</v>
      </c>
      <c r="F29" s="33">
        <f>R29*M!$J$62</f>
        <v>1.0014014056337726</v>
      </c>
      <c r="G29" s="33">
        <f>S29*M!$J$63</f>
        <v>-1339.2501682447676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'2.1'!N29</f>
        <v>Reaseguro Aceptado</v>
      </c>
      <c r="O29" s="50">
        <v>-171644.13673660185</v>
      </c>
      <c r="P29" s="50">
        <v>-6547.6188346274403</v>
      </c>
      <c r="Q29" s="50">
        <v>723.36142529980748</v>
      </c>
      <c r="R29" s="50">
        <v>22.397993561313896</v>
      </c>
      <c r="S29" s="50">
        <v>-29921.700387912228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>N30</f>
        <v>Reaseguro Cedido</v>
      </c>
      <c r="C30" s="33">
        <f>O30*M!$J$59</f>
        <v>107483.94063109922</v>
      </c>
      <c r="D30" s="33">
        <f>P30*M!$J$60</f>
        <v>115590.60283687941</v>
      </c>
      <c r="E30" s="33">
        <f>Q30*M!$J$61</f>
        <v>99854.767411308509</v>
      </c>
      <c r="F30" s="33">
        <f>R30*M!$J$62</f>
        <v>76373.380302768128</v>
      </c>
      <c r="G30" s="33">
        <f>S30*M!$J$63</f>
        <v>91432.714636149525</v>
      </c>
      <c r="H30" s="33">
        <f>T30*M!$J$64</f>
        <v>88354.382127601435</v>
      </c>
      <c r="I30" s="33">
        <f>U30*M!$J$65</f>
        <v>84681.742094303641</v>
      </c>
      <c r="J30" s="33">
        <f>V30*M!$J$66</f>
        <v>112836.4866723202</v>
      </c>
      <c r="K30" s="33">
        <f>W30*M!$J$67</f>
        <v>100338.0943392269</v>
      </c>
      <c r="L30" s="33">
        <f>X30*M!$J$68</f>
        <v>96509.87282245516</v>
      </c>
      <c r="N30" s="46" t="str">
        <f>'2.1'!N30</f>
        <v>Reaseguro Cedido</v>
      </c>
      <c r="O30" s="50">
        <v>2400846.1493467223</v>
      </c>
      <c r="P30" s="50">
        <v>2584417.1712275487</v>
      </c>
      <c r="Q30" s="50">
        <v>2229642.322663412</v>
      </c>
      <c r="R30" s="50">
        <v>1708216.5759439464</v>
      </c>
      <c r="S30" s="50">
        <v>2042801.530189042</v>
      </c>
      <c r="T30" s="50">
        <v>1966276.8478306415</v>
      </c>
      <c r="U30" s="50">
        <v>1892126.834789685</v>
      </c>
      <c r="V30" s="50">
        <v>2518368.5265582809</v>
      </c>
      <c r="W30" s="50">
        <v>2237364.8591108941</v>
      </c>
      <c r="X30" s="50">
        <v>2151594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-55589.783159700266</v>
      </c>
      <c r="D32" s="33">
        <f>P32*M!$J$60</f>
        <v>-47965.366430260037</v>
      </c>
      <c r="E32" s="33">
        <f>Q32*M!$J$61</f>
        <v>-19398.56961780442</v>
      </c>
      <c r="F32" s="33">
        <f>R32*M!$J$62</f>
        <v>8048.3187304900539</v>
      </c>
      <c r="G32" s="33">
        <f>S32*M!$J$63</f>
        <v>-21810.084651387016</v>
      </c>
      <c r="H32" s="33">
        <f>T32*M!$J$64</f>
        <v>-6885.5598578378249</v>
      </c>
      <c r="I32" s="33">
        <f>U32*M!$J$65</f>
        <v>-29158.278005851906</v>
      </c>
      <c r="J32" s="33">
        <f>V32*M!$J$66</f>
        <v>-7830.8713987761039</v>
      </c>
      <c r="K32" s="33">
        <f>W32*M!$J$67</f>
        <v>-32067.646832637703</v>
      </c>
      <c r="L32" s="33">
        <f>X32*M!$J$68</f>
        <v>-20165.398539429614</v>
      </c>
      <c r="N32" s="46" t="str">
        <f>'2.1'!N32</f>
        <v>Costo de Siniestros</v>
      </c>
      <c r="O32" s="50">
        <v>-1241697.2810854483</v>
      </c>
      <c r="P32" s="50">
        <v>-1072427.2872036186</v>
      </c>
      <c r="Q32" s="50">
        <v>-433147.78993808047</v>
      </c>
      <c r="R32" s="50">
        <v>180013.91858525539</v>
      </c>
      <c r="S32" s="50">
        <v>-487283.73073800065</v>
      </c>
      <c r="T32" s="50">
        <v>-153234.24381221578</v>
      </c>
      <c r="U32" s="50">
        <v>-651511.87146918057</v>
      </c>
      <c r="V32" s="50">
        <v>-174775.20479234227</v>
      </c>
      <c r="W32" s="50">
        <v>-715052.70864680025</v>
      </c>
      <c r="X32" s="50">
        <v>-449568</v>
      </c>
    </row>
    <row r="33" spans="2:24">
      <c r="B33" s="61" t="str">
        <f>N33</f>
        <v>Siniestros Pagados</v>
      </c>
      <c r="C33" s="33">
        <f>O33*M!$J$59</f>
        <v>90955.929603944605</v>
      </c>
      <c r="D33" s="33">
        <f>P33*M!$J$60</f>
        <v>29155.614657210397</v>
      </c>
      <c r="E33" s="33">
        <f>Q33*M!$J$61</f>
        <v>31494.394253062732</v>
      </c>
      <c r="F33" s="33">
        <f>R33*M!$J$62</f>
        <v>-7797.1338779102498</v>
      </c>
      <c r="G33" s="33">
        <f>S33*M!$J$63</f>
        <v>11188.740634738153</v>
      </c>
      <c r="H33" s="33">
        <f>T33*M!$J$64</f>
        <v>-23576.925860204465</v>
      </c>
      <c r="I33" s="33">
        <f>U33*M!$J$65</f>
        <v>33731.343144434359</v>
      </c>
      <c r="J33" s="33">
        <f>V33*M!$J$66</f>
        <v>17831.788178130235</v>
      </c>
      <c r="K33" s="33">
        <f>W33*M!$J$67</f>
        <v>24260.203071000273</v>
      </c>
      <c r="L33" s="33">
        <f>X33*M!$J$68</f>
        <v>8765.3062277210538</v>
      </c>
      <c r="N33" s="46" t="str">
        <f>'2.1'!N33</f>
        <v>Siniestros Pagados</v>
      </c>
      <c r="O33" s="50">
        <v>2031663.447280596</v>
      </c>
      <c r="P33" s="50">
        <v>651871.94554320211</v>
      </c>
      <c r="Q33" s="50">
        <v>703233.66799333692</v>
      </c>
      <c r="R33" s="50">
        <v>-174395.75520029251</v>
      </c>
      <c r="S33" s="50">
        <v>249980.28966422859</v>
      </c>
      <c r="T33" s="50">
        <v>-524691.16240310785</v>
      </c>
      <c r="U33" s="50">
        <v>753692.33034917247</v>
      </c>
      <c r="V33" s="50">
        <v>397983.09433781146</v>
      </c>
      <c r="W33" s="50">
        <v>540960.30210063513</v>
      </c>
      <c r="X33" s="50">
        <v>195414</v>
      </c>
    </row>
    <row r="34" spans="2:24">
      <c r="B34" s="61" t="str">
        <f>N34</f>
        <v>Siniestros por Pagar</v>
      </c>
      <c r="C34" s="33">
        <f>O34*M!$J$59</f>
        <v>37719.271003791197</v>
      </c>
      <c r="D34" s="33">
        <f>P34*M!$J$60</f>
        <v>45186.170212765959</v>
      </c>
      <c r="E34" s="33">
        <f>Q34*M!$J$61</f>
        <v>28796.994869218484</v>
      </c>
      <c r="F34" s="33">
        <f>R34*M!$J$62</f>
        <v>27051.746304967881</v>
      </c>
      <c r="G34" s="33">
        <f>S34*M!$J$63</f>
        <v>25930.963472615633</v>
      </c>
      <c r="H34" s="33">
        <f>T34*M!$J$64</f>
        <v>40250.149571974434</v>
      </c>
      <c r="I34" s="33">
        <f>U34*M!$J$65</f>
        <v>35599.184619838001</v>
      </c>
      <c r="J34" s="33">
        <f>V34*M!$J$66</f>
        <v>35853.903570091614</v>
      </c>
      <c r="K34" s="33">
        <f>W34*M!$J$67</f>
        <v>42451.06743942709</v>
      </c>
      <c r="L34" s="33">
        <f>X34*M!$J$68</f>
        <v>50929.464076257187</v>
      </c>
      <c r="N34" s="46" t="str">
        <f>'2.1'!N34</f>
        <v>Siniestros por Pagar</v>
      </c>
      <c r="O34" s="50">
        <v>842527.41399225954</v>
      </c>
      <c r="P34" s="50">
        <v>1010288.996975663</v>
      </c>
      <c r="Q34" s="50">
        <v>643003.83637626143</v>
      </c>
      <c r="R34" s="50">
        <v>605056.90939938219</v>
      </c>
      <c r="S34" s="50">
        <v>579352.93808056787</v>
      </c>
      <c r="T34" s="50">
        <v>895744.33456843684</v>
      </c>
      <c r="U34" s="50">
        <v>795427.33592816279</v>
      </c>
      <c r="V34" s="50">
        <v>800214.05281244079</v>
      </c>
      <c r="W34" s="50">
        <v>946584.91519296542</v>
      </c>
      <c r="X34" s="50">
        <v>1135423</v>
      </c>
    </row>
    <row r="35" spans="2:24">
      <c r="B35" s="61" t="str">
        <f>N35</f>
        <v>Siniestros por Pagar Período Anterior</v>
      </c>
      <c r="C35" s="33">
        <f>O35*M!$J$59</f>
        <v>73085.417448035514</v>
      </c>
      <c r="D35" s="33">
        <f>P35*M!$J$60</f>
        <v>26376.418439716304</v>
      </c>
      <c r="E35" s="33">
        <f>Q35*M!$J$61</f>
        <v>40892.8195044768</v>
      </c>
      <c r="F35" s="33">
        <f>R35*M!$J$62</f>
        <v>27302.931157547686</v>
      </c>
      <c r="G35" s="33">
        <f>S35*M!$J$63</f>
        <v>15309.619455966769</v>
      </c>
      <c r="H35" s="33">
        <f>T35*M!$J$64</f>
        <v>9787.6638539321357</v>
      </c>
      <c r="I35" s="33">
        <f>U35*M!$J$65</f>
        <v>40172.249758420454</v>
      </c>
      <c r="J35" s="33">
        <f>V35*M!$J$66</f>
        <v>45854.820349445756</v>
      </c>
      <c r="K35" s="33">
        <f>W35*M!$J$67</f>
        <v>34643.623677789656</v>
      </c>
      <c r="L35" s="33">
        <f>X35*M!$J$68</f>
        <v>39529.371764548625</v>
      </c>
      <c r="N35" s="46" t="str">
        <f>'2.1'!N35</f>
        <v>Siniestros por Pagar Período Anterior</v>
      </c>
      <c r="O35" s="50">
        <v>1632493.5801874066</v>
      </c>
      <c r="P35" s="50">
        <v>589733.65531524632</v>
      </c>
      <c r="Q35" s="50">
        <v>913089.71443151799</v>
      </c>
      <c r="R35" s="50">
        <v>610675.07278434513</v>
      </c>
      <c r="S35" s="50">
        <v>342049.49700679583</v>
      </c>
      <c r="T35" s="50">
        <v>217818.92835311303</v>
      </c>
      <c r="U35" s="50">
        <v>897607.79480815469</v>
      </c>
      <c r="V35" s="50">
        <v>1023421.9423579101</v>
      </c>
      <c r="W35" s="50">
        <v>772492.5086468003</v>
      </c>
      <c r="X35" s="50">
        <v>881269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43631.555435579794</v>
      </c>
      <c r="D37" s="33">
        <f>P37*M!$J$60</f>
        <v>24945.56737588652</v>
      </c>
      <c r="E37" s="33">
        <f>Q37*M!$J$61</f>
        <v>20225.096075832778</v>
      </c>
      <c r="F37" s="33">
        <f>R37*M!$J$62</f>
        <v>17386.609371670682</v>
      </c>
      <c r="G37" s="33">
        <f>S37*M!$J$63</f>
        <v>11834.233365582515</v>
      </c>
      <c r="H37" s="33">
        <f>T37*M!$J$64</f>
        <v>10831.508062617399</v>
      </c>
      <c r="I37" s="33">
        <f>U37*M!$J$65</f>
        <v>12639.837557924264</v>
      </c>
      <c r="J37" s="33">
        <f>V37*M!$J$66</f>
        <v>5357.8590910132734</v>
      </c>
      <c r="K37" s="33">
        <f>W37*M!$J$67</f>
        <v>6383.4299283868268</v>
      </c>
      <c r="L37" s="33">
        <f>X37*M!$J$68</f>
        <v>7373.0949496344983</v>
      </c>
      <c r="N37" s="46" t="str">
        <f>'2.1'!N37</f>
        <v>Reserva de Riesgo en Curso</v>
      </c>
      <c r="O37" s="50">
        <v>974588.86641536898</v>
      </c>
      <c r="P37" s="50">
        <v>557742.16147340368</v>
      </c>
      <c r="Q37" s="50">
        <v>451603.17689051566</v>
      </c>
      <c r="R37" s="50">
        <v>388880.18587640999</v>
      </c>
      <c r="S37" s="50">
        <v>264401.97170158365</v>
      </c>
      <c r="T37" s="50">
        <v>241049.0913722571</v>
      </c>
      <c r="U37" s="50">
        <v>282424.2302915472</v>
      </c>
      <c r="V37" s="50">
        <v>119580.67910893184</v>
      </c>
      <c r="W37" s="50">
        <v>142339.37664875429</v>
      </c>
      <c r="X37" s="50">
        <v>164376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54539.563739390323</v>
      </c>
      <c r="D39" s="33">
        <f>P39*M!$J$60</f>
        <v>31173.049645390063</v>
      </c>
      <c r="E39" s="33">
        <f>Q39*M!$J$61</f>
        <v>25274.223958468676</v>
      </c>
      <c r="F39" s="33">
        <f>R39*M!$J$62</f>
        <v>21731.4119036585</v>
      </c>
      <c r="G39" s="33">
        <f>S39*M!$J$63</f>
        <v>14792.123636181184</v>
      </c>
      <c r="H39" s="33">
        <f>T39*M!$J$64</f>
        <v>13427.027732223863</v>
      </c>
      <c r="I39" s="33">
        <f>U39*M!$J$65</f>
        <v>15799.552221482048</v>
      </c>
      <c r="J39" s="33">
        <f>V39*M!$J$66</f>
        <v>6681.8412749344916</v>
      </c>
      <c r="K39" s="33">
        <f>W39*M!$J$67</f>
        <v>7943.3992603312427</v>
      </c>
      <c r="L39" s="33">
        <f>X39*M!$J$68</f>
        <v>9168.8671810345641</v>
      </c>
      <c r="N39" s="46" t="str">
        <f>'2.1'!N39</f>
        <v>Prima Retenida Neta No Devengada</v>
      </c>
      <c r="O39" s="50">
        <v>1218238.7510351394</v>
      </c>
      <c r="P39" s="50">
        <v>696978.49830203305</v>
      </c>
      <c r="Q39" s="50">
        <v>564344.40609285783</v>
      </c>
      <c r="R39" s="50">
        <v>486058.85827407287</v>
      </c>
      <c r="S39" s="50">
        <v>330487.5385028703</v>
      </c>
      <c r="T39" s="50">
        <v>298810.91496880195</v>
      </c>
      <c r="U39" s="50">
        <v>353024.81971421465</v>
      </c>
      <c r="V39" s="50">
        <v>149130.29696785993</v>
      </c>
      <c r="W39" s="50">
        <v>177123.97752808992</v>
      </c>
      <c r="X39" s="50">
        <v>204411</v>
      </c>
    </row>
    <row r="40" spans="2:24">
      <c r="B40" s="61" t="str">
        <f>N40</f>
        <v>Prima Directa No Devengada</v>
      </c>
      <c r="C40" s="33">
        <f>O40*M!$J$59</f>
        <v>1255769.4283127456</v>
      </c>
      <c r="D40" s="33">
        <f>P40*M!$J$60</f>
        <v>1082463.5342789595</v>
      </c>
      <c r="E40" s="33">
        <f>Q40*M!$J$61</f>
        <v>996002.72563744988</v>
      </c>
      <c r="F40" s="33">
        <f>R40*M!$J$62</f>
        <v>891328.75396179385</v>
      </c>
      <c r="G40" s="33">
        <f>S40*M!$J$63</f>
        <v>648417.13577052811</v>
      </c>
      <c r="H40" s="33">
        <f>T40*M!$J$64</f>
        <v>526189.56859059876</v>
      </c>
      <c r="I40" s="33">
        <f>U40*M!$J$65</f>
        <v>606335.65115974308</v>
      </c>
      <c r="J40" s="33">
        <f>V40*M!$J$66</f>
        <v>580503.44556240621</v>
      </c>
      <c r="K40" s="33">
        <f>W40*M!$J$67</f>
        <v>609514.55450920609</v>
      </c>
      <c r="L40" s="33">
        <f>X40*M!$J$68</f>
        <v>579944.27207642584</v>
      </c>
      <c r="N40" s="46" t="str">
        <f>'2.1'!N40</f>
        <v>Prima Directa No Devengada</v>
      </c>
      <c r="O40" s="50">
        <v>28049857.297097106</v>
      </c>
      <c r="P40" s="50">
        <v>24202117.443457469</v>
      </c>
      <c r="Q40" s="50">
        <v>22239597.448783163</v>
      </c>
      <c r="R40" s="50">
        <v>19936037.217378661</v>
      </c>
      <c r="S40" s="50">
        <v>14487019.470262254</v>
      </c>
      <c r="T40" s="50">
        <v>11710051.514994109</v>
      </c>
      <c r="U40" s="50">
        <v>13547949.393523414</v>
      </c>
      <c r="V40" s="50">
        <v>12956107.106635258</v>
      </c>
      <c r="W40" s="50">
        <v>13591113.667806547</v>
      </c>
      <c r="X40" s="50">
        <v>12929295</v>
      </c>
    </row>
    <row r="41" spans="2:24">
      <c r="B41" s="61" t="str">
        <f>N41</f>
        <v>Prima Aceptada No Devengada</v>
      </c>
      <c r="C41" s="33">
        <f>O41*M!$J$59</f>
        <v>3479.7290033755148</v>
      </c>
      <c r="D41" s="33">
        <f>P41*M!$J$60</f>
        <v>19.739952718676118</v>
      </c>
      <c r="E41" s="33">
        <f>Q41*M!$J$61</f>
        <v>0</v>
      </c>
      <c r="F41" s="33">
        <f>R41*M!$J$62</f>
        <v>0</v>
      </c>
      <c r="G41" s="33">
        <f>S41*M!$J$63</f>
        <v>951.22374209085956</v>
      </c>
      <c r="H41" s="33">
        <f>T41*M!$J$64</f>
        <v>0</v>
      </c>
      <c r="I41" s="33">
        <f>U41*M!$J$65</f>
        <v>0</v>
      </c>
      <c r="J41" s="33">
        <f>V41*M!$J$66</f>
        <v>0</v>
      </c>
      <c r="K41" s="33">
        <f>W41*M!$J$67</f>
        <v>0</v>
      </c>
      <c r="L41" s="33">
        <f>X41*M!$J$68</f>
        <v>0</v>
      </c>
      <c r="N41" s="46" t="str">
        <f>'2.1'!N41</f>
        <v>Prima Aceptada No Devengada</v>
      </c>
      <c r="O41" s="50">
        <v>77725.974033622246</v>
      </c>
      <c r="P41" s="50">
        <v>441.35311619890308</v>
      </c>
      <c r="Q41" s="50">
        <v>0</v>
      </c>
      <c r="R41" s="50">
        <v>0</v>
      </c>
      <c r="S41" s="50">
        <v>21252.36381341227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61" t="str">
        <f>N42</f>
        <v>Prima Cedida No Devengada</v>
      </c>
      <c r="C42" s="33">
        <f>O42*M!$J$59</f>
        <v>1204709.5935767309</v>
      </c>
      <c r="D42" s="33">
        <f>P42*M!$J$60</f>
        <v>1051310.2245862882</v>
      </c>
      <c r="E42" s="33">
        <f>Q42*M!$J$61</f>
        <v>970728.50167898124</v>
      </c>
      <c r="F42" s="33">
        <f>R42*M!$J$62</f>
        <v>869597.34205813531</v>
      </c>
      <c r="G42" s="33">
        <f>S42*M!$J$63</f>
        <v>634576.23587643774</v>
      </c>
      <c r="H42" s="33">
        <f>T42*M!$J$64</f>
        <v>512762.54085837479</v>
      </c>
      <c r="I42" s="33">
        <f>U42*M!$J$65</f>
        <v>590536.09893826093</v>
      </c>
      <c r="J42" s="33">
        <f>V42*M!$J$66</f>
        <v>573821.60428747162</v>
      </c>
      <c r="K42" s="33">
        <f>W42*M!$J$67</f>
        <v>601571.15524887491</v>
      </c>
      <c r="L42" s="33">
        <f>X42*M!$J$68</f>
        <v>570775.40489539132</v>
      </c>
      <c r="N42" s="46" t="str">
        <f>'2.1'!N42</f>
        <v>Prima Cedida No Devengada</v>
      </c>
      <c r="O42" s="50">
        <v>26909344.520095587</v>
      </c>
      <c r="P42" s="50">
        <v>23505580.298271637</v>
      </c>
      <c r="Q42" s="50">
        <v>21675253.042690307</v>
      </c>
      <c r="R42" s="50">
        <v>19449978.359104589</v>
      </c>
      <c r="S42" s="50">
        <v>14177784.295572795</v>
      </c>
      <c r="T42" s="50">
        <v>11411240.600025306</v>
      </c>
      <c r="U42" s="50">
        <v>13194924.573809197</v>
      </c>
      <c r="V42" s="50">
        <v>12806976.809667395</v>
      </c>
      <c r="W42" s="50">
        <v>13413989.690278457</v>
      </c>
      <c r="X42" s="50">
        <v>12724884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92901.030331841917</v>
      </c>
      <c r="D44" s="33">
        <f>P44*M!$J$60</f>
        <v>66313.061465721024</v>
      </c>
      <c r="E44" s="33">
        <f>Q44*M!$J$61</f>
        <v>56994.638232262427</v>
      </c>
      <c r="F44" s="33">
        <f>R44*M!$J$62</f>
        <v>39461.05689017017</v>
      </c>
      <c r="G44" s="33">
        <f>S44*M!$J$63</f>
        <v>26626.084319805752</v>
      </c>
      <c r="H44" s="33">
        <f>T44*M!$J$64</f>
        <v>20540.028721896004</v>
      </c>
      <c r="I44" s="33">
        <f>U44*M!$J$65</f>
        <v>23191.254008260956</v>
      </c>
      <c r="J44" s="33">
        <f>V44*M!$J$66</f>
        <v>46962.499904502176</v>
      </c>
      <c r="K44" s="33">
        <f>W44*M!$J$67</f>
        <v>13485.974491448598</v>
      </c>
      <c r="L44" s="33">
        <f>X44*M!$J$68</f>
        <v>19006.164430567285</v>
      </c>
      <c r="N44" s="46" t="str">
        <f>'2.1'!N44</f>
        <v>Prima Retenida Neta Devengada</v>
      </c>
      <c r="O44" s="50">
        <v>2075110.7526663514</v>
      </c>
      <c r="P44" s="50">
        <v>1482651.7945453434</v>
      </c>
      <c r="Q44" s="50">
        <v>1272624.8416773239</v>
      </c>
      <c r="R44" s="50">
        <v>882611.60127820843</v>
      </c>
      <c r="S44" s="50">
        <v>594883.41790889902</v>
      </c>
      <c r="T44" s="50">
        <v>457106.7326498084</v>
      </c>
      <c r="U44" s="50">
        <v>518184.82893972209</v>
      </c>
      <c r="V44" s="50">
        <v>1048143.957472286</v>
      </c>
      <c r="W44" s="50">
        <v>300713.75798729854</v>
      </c>
      <c r="X44" s="50">
        <v>423724</v>
      </c>
    </row>
    <row r="45" spans="2:24">
      <c r="B45" s="61" t="str">
        <f>N45</f>
        <v>Prima Directa Devengada</v>
      </c>
      <c r="C45" s="33">
        <f>O45*M!$J$59</f>
        <v>1963434.4474358771</v>
      </c>
      <c r="D45" s="33">
        <f>P45*M!$J$60</f>
        <v>1396572.1631205671</v>
      </c>
      <c r="E45" s="33">
        <f>Q45*M!$J$61</f>
        <v>1344961.6418500843</v>
      </c>
      <c r="F45" s="33">
        <f>R45*M!$J$62</f>
        <v>1243112.2776819333</v>
      </c>
      <c r="G45" s="33">
        <f>S45*M!$J$63</f>
        <v>1356464.7438589293</v>
      </c>
      <c r="H45" s="33">
        <f>T45*M!$J$64</f>
        <v>1123319.9270639145</v>
      </c>
      <c r="I45" s="33">
        <f>U45*M!$J$65</f>
        <v>1382071.8916195091</v>
      </c>
      <c r="J45" s="33">
        <f>V45*M!$J$66</f>
        <v>1294990.4215657068</v>
      </c>
      <c r="K45" s="33">
        <f>W45*M!$J$67</f>
        <v>1059332.6668391163</v>
      </c>
      <c r="L45" s="33">
        <f>X45*M!$J$68</f>
        <v>1303318.0631765544</v>
      </c>
      <c r="N45" s="46" t="str">
        <f>'2.1'!N45</f>
        <v>Prima Directa Devengada</v>
      </c>
      <c r="O45" s="50">
        <v>43856821.818618938</v>
      </c>
      <c r="P45" s="50">
        <v>31225073.584231131</v>
      </c>
      <c r="Q45" s="50">
        <v>30031449.441723973</v>
      </c>
      <c r="R45" s="50">
        <v>27804255.750858083</v>
      </c>
      <c r="S45" s="50">
        <v>30306310.661664955</v>
      </c>
      <c r="T45" s="50">
        <v>24998850.222309187</v>
      </c>
      <c r="U45" s="50">
        <v>30880981.532354698</v>
      </c>
      <c r="V45" s="50">
        <v>28902558.171066605</v>
      </c>
      <c r="W45" s="50">
        <v>23621274.636541285</v>
      </c>
      <c r="X45" s="50">
        <v>29056212</v>
      </c>
    </row>
    <row r="46" spans="2:24">
      <c r="B46" s="61" t="str">
        <f>N46</f>
        <v>Prima Aceptada Devengada</v>
      </c>
      <c r="C46" s="33">
        <f>O46*M!$J$59</f>
        <v>22376.272984187897</v>
      </c>
      <c r="D46" s="33">
        <f>P46*M!$J$60</f>
        <v>2833.9243498817964</v>
      </c>
      <c r="E46" s="33">
        <f>Q46*M!$J$61</f>
        <v>0</v>
      </c>
      <c r="F46" s="33">
        <f>R46*M!$J$62</f>
        <v>0</v>
      </c>
      <c r="G46" s="33">
        <f>S46*M!$J$63</f>
        <v>5140.0549072390495</v>
      </c>
      <c r="H46" s="33">
        <f>T46*M!$J$64</f>
        <v>951.24718055554115</v>
      </c>
      <c r="I46" s="33">
        <f>U46*M!$J$65</f>
        <v>0</v>
      </c>
      <c r="J46" s="33">
        <f>V46*M!$J$66</f>
        <v>0</v>
      </c>
      <c r="K46" s="33">
        <f>W46*M!$J$67</f>
        <v>0</v>
      </c>
      <c r="L46" s="33">
        <f>X46*M!$J$68</f>
        <v>0</v>
      </c>
      <c r="N46" s="46" t="str">
        <f>'2.1'!N46</f>
        <v>Prima Aceptada Devengada</v>
      </c>
      <c r="O46" s="50">
        <v>499814.09795162251</v>
      </c>
      <c r="P46" s="50">
        <v>63361.921921369481</v>
      </c>
      <c r="Q46" s="50">
        <v>0</v>
      </c>
      <c r="R46" s="50">
        <v>0</v>
      </c>
      <c r="S46" s="50">
        <v>114839.77120823909</v>
      </c>
      <c r="T46" s="50">
        <v>21169.468481928605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61" t="str">
        <f>N47</f>
        <v>Prima Cedida Devengada</v>
      </c>
      <c r="C47" s="33">
        <f>O47*M!$J$59</f>
        <v>1892909.6900882232</v>
      </c>
      <c r="D47" s="33">
        <f>P47*M!$J$60</f>
        <v>1333093.0260047279</v>
      </c>
      <c r="E47" s="33">
        <f>Q47*M!$J$61</f>
        <v>1287967.003617822</v>
      </c>
      <c r="F47" s="33">
        <f>R47*M!$J$62</f>
        <v>1203651.2207917629</v>
      </c>
      <c r="G47" s="33">
        <f>S47*M!$J$63</f>
        <v>1334978.7144463628</v>
      </c>
      <c r="H47" s="33">
        <f>T47*M!$J$64</f>
        <v>1103731.1455225742</v>
      </c>
      <c r="I47" s="33">
        <f>U47*M!$J$65</f>
        <v>1358880.6376112478</v>
      </c>
      <c r="J47" s="33">
        <f>V47*M!$J$66</f>
        <v>1248027.9216612049</v>
      </c>
      <c r="K47" s="33">
        <f>W47*M!$J$67</f>
        <v>1045846.6923476674</v>
      </c>
      <c r="L47" s="33">
        <f>X47*M!$J$68</f>
        <v>1284311.8987459871</v>
      </c>
      <c r="N47" s="46" t="str">
        <f>'2.1'!N47</f>
        <v>Prima Cedida Devengada</v>
      </c>
      <c r="O47" s="50">
        <v>42281525.163904212</v>
      </c>
      <c r="P47" s="50">
        <v>29805783.711607158</v>
      </c>
      <c r="Q47" s="50">
        <v>28758824.60004665</v>
      </c>
      <c r="R47" s="50">
        <v>26921644.149579875</v>
      </c>
      <c r="S47" s="50">
        <v>29826267.014964297</v>
      </c>
      <c r="T47" s="50">
        <v>24562912.958141308</v>
      </c>
      <c r="U47" s="50">
        <v>30362796.703414969</v>
      </c>
      <c r="V47" s="50">
        <v>27854414.213594321</v>
      </c>
      <c r="W47" s="50">
        <v>23320560.878553983</v>
      </c>
      <c r="X47" s="50">
        <v>28632488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2190</v>
      </c>
      <c r="D49" s="50">
        <f t="shared" ref="D49:L51" si="7">P49</f>
        <v>3000</v>
      </c>
      <c r="E49" s="50">
        <f t="shared" si="7"/>
        <v>3311</v>
      </c>
      <c r="F49" s="50">
        <f t="shared" si="7"/>
        <v>3608</v>
      </c>
      <c r="G49" s="50">
        <f t="shared" si="7"/>
        <v>3424</v>
      </c>
      <c r="H49" s="50">
        <f t="shared" si="7"/>
        <v>2243</v>
      </c>
      <c r="I49" s="50">
        <f t="shared" si="7"/>
        <v>2269</v>
      </c>
      <c r="J49" s="50">
        <f t="shared" si="7"/>
        <v>2578</v>
      </c>
      <c r="K49" s="50">
        <f t="shared" si="7"/>
        <v>2406</v>
      </c>
      <c r="L49" s="50">
        <f t="shared" si="7"/>
        <v>2448</v>
      </c>
      <c r="N49" s="46" t="str">
        <f>'2.1'!N49</f>
        <v>Número de Pólizas Emitidas</v>
      </c>
      <c r="O49" s="50">
        <v>2190</v>
      </c>
      <c r="P49" s="50">
        <v>3000</v>
      </c>
      <c r="Q49" s="50">
        <v>3311</v>
      </c>
      <c r="R49" s="50">
        <v>3608</v>
      </c>
      <c r="S49" s="50">
        <v>3424</v>
      </c>
      <c r="T49" s="50">
        <v>2243</v>
      </c>
      <c r="U49" s="50">
        <v>2269</v>
      </c>
      <c r="V49" s="50">
        <v>2578</v>
      </c>
      <c r="W49" s="50">
        <v>2406</v>
      </c>
      <c r="X49" s="50">
        <v>2448</v>
      </c>
    </row>
    <row r="50" spans="2:24">
      <c r="B50" s="46" t="str">
        <f t="shared" si="6"/>
        <v>Número de Pólizas Vigentes</v>
      </c>
      <c r="C50" s="50">
        <f t="shared" si="6"/>
        <v>1591</v>
      </c>
      <c r="D50" s="50">
        <f t="shared" si="7"/>
        <v>1826</v>
      </c>
      <c r="E50" s="50">
        <f t="shared" si="7"/>
        <v>1929</v>
      </c>
      <c r="F50" s="50">
        <f t="shared" si="7"/>
        <v>2205</v>
      </c>
      <c r="G50" s="50">
        <f t="shared" si="7"/>
        <v>2123</v>
      </c>
      <c r="H50" s="50">
        <f t="shared" si="7"/>
        <v>1640</v>
      </c>
      <c r="I50" s="50">
        <f t="shared" si="7"/>
        <v>1659</v>
      </c>
      <c r="J50" s="50">
        <f t="shared" si="7"/>
        <v>1730</v>
      </c>
      <c r="K50" s="50">
        <f t="shared" si="7"/>
        <v>1721</v>
      </c>
      <c r="L50" s="50">
        <f t="shared" si="7"/>
        <v>1762</v>
      </c>
      <c r="N50" s="46" t="str">
        <f>'2.1'!N50</f>
        <v>Número de Pólizas Vigentes</v>
      </c>
      <c r="O50" s="50">
        <v>1591</v>
      </c>
      <c r="P50" s="50">
        <v>1826</v>
      </c>
      <c r="Q50" s="50">
        <v>1929</v>
      </c>
      <c r="R50" s="50">
        <v>2205</v>
      </c>
      <c r="S50" s="50">
        <v>2123</v>
      </c>
      <c r="T50" s="50">
        <v>1640</v>
      </c>
      <c r="U50" s="50">
        <v>1659</v>
      </c>
      <c r="V50" s="50">
        <v>1730</v>
      </c>
      <c r="W50" s="50">
        <v>1721</v>
      </c>
      <c r="X50" s="50">
        <v>1762</v>
      </c>
    </row>
    <row r="51" spans="2:24">
      <c r="B51" s="46" t="str">
        <f t="shared" si="6"/>
        <v>Número de Siniestros</v>
      </c>
      <c r="C51" s="50">
        <f t="shared" si="6"/>
        <v>405</v>
      </c>
      <c r="D51" s="50">
        <f t="shared" si="7"/>
        <v>354</v>
      </c>
      <c r="E51" s="50">
        <f t="shared" si="7"/>
        <v>491</v>
      </c>
      <c r="F51" s="50">
        <f t="shared" si="7"/>
        <v>425</v>
      </c>
      <c r="G51" s="50">
        <f t="shared" si="7"/>
        <v>1354</v>
      </c>
      <c r="H51" s="50">
        <f t="shared" si="7"/>
        <v>448</v>
      </c>
      <c r="I51" s="50">
        <f t="shared" si="7"/>
        <v>573</v>
      </c>
      <c r="J51" s="50">
        <f t="shared" si="7"/>
        <v>627</v>
      </c>
      <c r="K51" s="50">
        <f t="shared" si="7"/>
        <v>906</v>
      </c>
      <c r="L51" s="50">
        <f t="shared" si="7"/>
        <v>821</v>
      </c>
      <c r="N51" s="46" t="str">
        <f>'2.1'!N51</f>
        <v>Número de Siniestros</v>
      </c>
      <c r="O51" s="50">
        <v>405</v>
      </c>
      <c r="P51" s="50">
        <v>354</v>
      </c>
      <c r="Q51" s="50">
        <v>491</v>
      </c>
      <c r="R51" s="50">
        <v>425</v>
      </c>
      <c r="S51" s="50">
        <v>1354</v>
      </c>
      <c r="T51" s="50">
        <v>448</v>
      </c>
      <c r="U51" s="50">
        <v>573</v>
      </c>
      <c r="V51" s="50">
        <v>627</v>
      </c>
      <c r="W51" s="50">
        <v>906</v>
      </c>
      <c r="X51" s="50">
        <v>821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0.59837639002639575</v>
      </c>
      <c r="D53" s="193">
        <f t="shared" ref="D53:L53" si="8">IFERROR(-D32/D44,"")</f>
        <v>0.7233170263908657</v>
      </c>
      <c r="E53" s="193">
        <f t="shared" si="8"/>
        <v>0.34035779889946999</v>
      </c>
      <c r="F53" s="193">
        <f t="shared" si="8"/>
        <v>-0.20395598508399065</v>
      </c>
      <c r="G53" s="193">
        <f t="shared" si="8"/>
        <v>0.81912474960366721</v>
      </c>
      <c r="H53" s="193">
        <f t="shared" si="8"/>
        <v>0.33522639870983756</v>
      </c>
      <c r="I53" s="193">
        <f t="shared" si="8"/>
        <v>1.2572963064207496</v>
      </c>
      <c r="J53" s="193">
        <f t="shared" si="8"/>
        <v>0.16674732850040161</v>
      </c>
      <c r="K53" s="193">
        <f t="shared" si="8"/>
        <v>2.3778516601059616</v>
      </c>
      <c r="L53" s="193">
        <f t="shared" si="8"/>
        <v>1.0609925328751735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0.26948579056893268</v>
      </c>
      <c r="D54" s="192">
        <f>IFERROR(-P54*M!$J$60/D45,"")</f>
        <v>0.4613793710800097</v>
      </c>
      <c r="E54" s="192">
        <f>IFERROR(-Q54*M!$J$61/E45,"")</f>
        <v>0.3224569494659858</v>
      </c>
      <c r="F54" s="192">
        <f>IFERROR(-R54*M!$J$62/F45,"")</f>
        <v>0.35358968904805965</v>
      </c>
      <c r="G54" s="192">
        <f>IFERROR(-S54*M!$J$63/G45,"")</f>
        <v>0.35332318591024447</v>
      </c>
      <c r="H54" s="192">
        <f>IFERROR(-T54*M!$J$64/H45,"")</f>
        <v>0.2333754413344207</v>
      </c>
      <c r="I54" s="192">
        <f>IFERROR(-U54*M!$J$65/I45,"")</f>
        <v>0.43998221322450259</v>
      </c>
      <c r="J54" s="192">
        <f>IFERROR(-V54*M!$J$66/J45,"")</f>
        <v>0.36942760857346951</v>
      </c>
      <c r="K54" s="192">
        <f>IFERROR(-W54*M!$J$67/K45,"")</f>
        <v>2.1408859732235626</v>
      </c>
      <c r="L54" s="192">
        <f>IFERROR(-X54*M!$J$68/L45,"")</f>
        <v>-0.26186737624298723</v>
      </c>
      <c r="N54" s="46" t="str">
        <f>'2.1'!N54</f>
        <v>Siniestralidad Directa</v>
      </c>
      <c r="O54" s="145">
        <f>SUM('2.7.5'!O17:O46)</f>
        <v>-11818790.29963134</v>
      </c>
      <c r="P54" s="145">
        <f>SUM('2.7.5'!P17:P46)</f>
        <v>-14406604.812219582</v>
      </c>
      <c r="Q54" s="145">
        <f>SUM('2.7.5'!Q17:Q46)</f>
        <v>-9683849.5750202946</v>
      </c>
      <c r="R54" s="145">
        <f>SUM('2.7.5'!R17:R46)</f>
        <v>-9831298.1451586336</v>
      </c>
      <c r="S54" s="145">
        <f>SUM('2.7.5'!S17:S46)</f>
        <v>-10707922.236165071</v>
      </c>
      <c r="T54" s="145">
        <f>SUM('2.7.5'!T17:T46)</f>
        <v>-5834117.7034844868</v>
      </c>
      <c r="U54" s="145">
        <f>SUM('2.7.5'!U17:U46)</f>
        <v>-13587082.601150412</v>
      </c>
      <c r="V54" s="145">
        <f>SUM('2.7.5'!V17:V46)</f>
        <v>-10677402.946792727</v>
      </c>
      <c r="W54" s="145">
        <f>SUM('2.7.5'!W17:W46)</f>
        <v>-50570455.539032742</v>
      </c>
      <c r="X54" s="145">
        <f>SUM('2.7.5'!X17:X46)</f>
        <v>7608874</v>
      </c>
    </row>
    <row r="55" spans="2:24">
      <c r="B55" s="46" t="str">
        <f>N55</f>
        <v>Prima Promedio</v>
      </c>
      <c r="C55" s="159">
        <f>IFERROR(C21/C49,"")</f>
        <v>827.05715751185801</v>
      </c>
      <c r="D55" s="159">
        <f t="shared" ref="D55:L55" si="9">IFERROR(D21/D49,"")</f>
        <v>541.44645390070912</v>
      </c>
      <c r="E55" s="159">
        <f t="shared" si="9"/>
        <v>403.16428768514197</v>
      </c>
      <c r="F55" s="159">
        <f t="shared" si="9"/>
        <v>341.46488071639624</v>
      </c>
      <c r="G55" s="159">
        <f t="shared" si="9"/>
        <v>320.17934830092582</v>
      </c>
      <c r="H55" s="159">
        <f t="shared" si="9"/>
        <v>473.15060613735307</v>
      </c>
      <c r="I55" s="159">
        <f t="shared" si="9"/>
        <v>614.43142235551022</v>
      </c>
      <c r="J55" s="159">
        <f t="shared" si="9"/>
        <v>526.45208339915973</v>
      </c>
      <c r="K55" s="159">
        <f t="shared" si="9"/>
        <v>528.34603152060185</v>
      </c>
      <c r="L55" s="159">
        <f t="shared" si="9"/>
        <v>511.95461090921498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137.25872385111177</v>
      </c>
      <c r="D56" s="159">
        <f t="shared" ref="D56:L56" si="10">IFERROR(-D32/D51,"")</f>
        <v>135.4953853962148</v>
      </c>
      <c r="E56" s="159">
        <f t="shared" si="10"/>
        <v>39.508288427300243</v>
      </c>
      <c r="F56" s="159">
        <f t="shared" si="10"/>
        <v>-18.937220542329538</v>
      </c>
      <c r="G56" s="159">
        <f t="shared" si="10"/>
        <v>16.107891175322759</v>
      </c>
      <c r="H56" s="159">
        <f t="shared" si="10"/>
        <v>15.369553254102287</v>
      </c>
      <c r="I56" s="159">
        <f t="shared" si="10"/>
        <v>50.887047130631601</v>
      </c>
      <c r="J56" s="159">
        <f t="shared" si="10"/>
        <v>12.489428068223452</v>
      </c>
      <c r="K56" s="159">
        <f t="shared" si="10"/>
        <v>35.394753678408058</v>
      </c>
      <c r="L56" s="159">
        <f t="shared" si="10"/>
        <v>24.561995784932538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 t="s">
        <v>112</v>
      </c>
    </row>
  </sheetData>
  <mergeCells count="4">
    <mergeCell ref="B15:L15"/>
    <mergeCell ref="N15:X15"/>
    <mergeCell ref="O53:X53"/>
    <mergeCell ref="O55:X56"/>
  </mergeCells>
  <conditionalFormatting sqref="C17:L56">
    <cfRule type="cellIs" dxfId="16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codeName="Hoja26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113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221650.52567707369</v>
      </c>
      <c r="D17" s="33">
        <f>P17*M!$J$60</f>
        <v>299627.30496453901</v>
      </c>
      <c r="E17" s="33">
        <f>Q17*M!$J$61</f>
        <v>271171.82199046604</v>
      </c>
      <c r="F17" s="33">
        <f>R17*M!$J$62</f>
        <v>217411.42187316556</v>
      </c>
      <c r="G17" s="33">
        <f>S17*M!$J$63</f>
        <v>257619.38834164638</v>
      </c>
      <c r="H17" s="33">
        <f>T17*M!$J$64</f>
        <v>395155.54975727026</v>
      </c>
      <c r="I17" s="33">
        <f>U17*M!$J$65</f>
        <v>346240.2872942487</v>
      </c>
      <c r="J17" s="33">
        <f>V17*M!$J$66</f>
        <v>337460.9413796002</v>
      </c>
      <c r="K17" s="33">
        <f>W17*M!$J$67</f>
        <v>361829.17706607364</v>
      </c>
      <c r="L17" s="33">
        <f>X17*M!$J$68</f>
        <v>467556.24712086597</v>
      </c>
      <c r="N17" s="46" t="str">
        <f>'2.1'!N17</f>
        <v>Margen de Contribución</v>
      </c>
      <c r="O17" s="200">
        <f>O19+O26</f>
        <v>4950961.1198466625</v>
      </c>
      <c r="P17" s="200">
        <f t="shared" ref="P17:X17" si="2">P19+P26</f>
        <v>6699177.3804637194</v>
      </c>
      <c r="Q17" s="200">
        <f t="shared" si="2"/>
        <v>6054955.4788229316</v>
      </c>
      <c r="R17" s="200">
        <f t="shared" si="2"/>
        <v>4862764.9211150985</v>
      </c>
      <c r="S17" s="200">
        <f t="shared" si="2"/>
        <v>5755765.6775796097</v>
      </c>
      <c r="T17" s="200">
        <f t="shared" si="2"/>
        <v>8793963.4692638926</v>
      </c>
      <c r="U17" s="200">
        <f t="shared" si="2"/>
        <v>7736384.7586551616</v>
      </c>
      <c r="V17" s="200">
        <f t="shared" si="2"/>
        <v>7531703.9618674181</v>
      </c>
      <c r="W17" s="200">
        <f t="shared" si="2"/>
        <v>8068160.8625305314</v>
      </c>
      <c r="X17" s="200">
        <f t="shared" si="2"/>
        <v>10423713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217730.04493517743</v>
      </c>
      <c r="D19" s="33">
        <f>P19*M!$J$60</f>
        <v>283499.88179669029</v>
      </c>
      <c r="E19" s="33">
        <f>Q19*M!$J$61</f>
        <v>256675.47301647798</v>
      </c>
      <c r="F19" s="33">
        <f>R19*M!$J$62</f>
        <v>311729.5259310109</v>
      </c>
      <c r="G19" s="33">
        <f>S19*M!$J$63</f>
        <v>404713.08949749067</v>
      </c>
      <c r="H19" s="33">
        <f>T19*M!$J$64</f>
        <v>489955.18446530675</v>
      </c>
      <c r="I19" s="33">
        <f>U19*M!$J$65</f>
        <v>553611.99147701042</v>
      </c>
      <c r="J19" s="33">
        <f>V19*M!$J$66</f>
        <v>559394.98292498477</v>
      </c>
      <c r="K19" s="33">
        <f>W19*M!$J$67</f>
        <v>589206.19606581959</v>
      </c>
      <c r="L19" s="33">
        <f>X19*M!$J$68</f>
        <v>642124.99938324292</v>
      </c>
      <c r="N19" s="46" t="str">
        <f>'2.1'!N19</f>
        <v>Ingreso por Primas Devengadas</v>
      </c>
      <c r="O19" s="200">
        <f>O20+O24</f>
        <v>4863390.1670373064</v>
      </c>
      <c r="P19" s="200">
        <f t="shared" ref="P19:X19" si="4">P20+P24</f>
        <v>6338594.5273622461</v>
      </c>
      <c r="Q19" s="200">
        <f t="shared" si="4"/>
        <v>5731268.6480943905</v>
      </c>
      <c r="R19" s="200">
        <f t="shared" si="4"/>
        <v>6972344.8313469607</v>
      </c>
      <c r="S19" s="200">
        <f t="shared" si="4"/>
        <v>9042152.1640585642</v>
      </c>
      <c r="T19" s="200">
        <f t="shared" si="4"/>
        <v>10903675.771252627</v>
      </c>
      <c r="U19" s="200">
        <f t="shared" si="4"/>
        <v>12369893.193369638</v>
      </c>
      <c r="V19" s="200">
        <f t="shared" si="4"/>
        <v>12484992.757741284</v>
      </c>
      <c r="W19" s="200">
        <f t="shared" si="4"/>
        <v>13138272.62247191</v>
      </c>
      <c r="X19" s="200">
        <f t="shared" si="4"/>
        <v>14315554</v>
      </c>
    </row>
    <row r="20" spans="2:24" s="16" customFormat="1">
      <c r="B20" s="61" t="str">
        <f t="shared" si="3"/>
        <v>Prima Retenida Neta</v>
      </c>
      <c r="C20" s="33">
        <f>O20*M!$J$59</f>
        <v>312301.03463185899</v>
      </c>
      <c r="D20" s="33">
        <f>P20*M!$J$60</f>
        <v>293876.12293144205</v>
      </c>
      <c r="E20" s="33">
        <f>Q20*M!$J$61</f>
        <v>300734.82492687844</v>
      </c>
      <c r="F20" s="33">
        <f>R20*M!$J$62</f>
        <v>477432.58482287131</v>
      </c>
      <c r="G20" s="33">
        <f>S20*M!$J$63</f>
        <v>428381.66530143883</v>
      </c>
      <c r="H20" s="33">
        <f>T20*M!$J$64</f>
        <v>538882.13932259928</v>
      </c>
      <c r="I20" s="33">
        <f>U20*M!$J$65</f>
        <v>586164.87441830838</v>
      </c>
      <c r="J20" s="33">
        <f>V20*M!$J$66</f>
        <v>595655.75508239574</v>
      </c>
      <c r="K20" s="33">
        <f>W20*M!$J$67</f>
        <v>673151.88843912166</v>
      </c>
      <c r="L20" s="33">
        <f>X20*M!$J$68</f>
        <v>733991.1178014921</v>
      </c>
      <c r="N20" s="46" t="str">
        <f>'2.1'!N20</f>
        <v>Prima Retenida Neta</v>
      </c>
      <c r="O20" s="33">
        <v>6975802.4503983809</v>
      </c>
      <c r="P20" s="33">
        <v>6570590.3393340325</v>
      </c>
      <c r="Q20" s="33">
        <v>6715063.395959625</v>
      </c>
      <c r="R20" s="33">
        <v>10678566.956930062</v>
      </c>
      <c r="S20" s="33">
        <v>9570958.5443799533</v>
      </c>
      <c r="T20" s="33">
        <v>11992517.504442628</v>
      </c>
      <c r="U20" s="33">
        <v>13097254.03691965</v>
      </c>
      <c r="V20" s="33">
        <v>13294287.605914945</v>
      </c>
      <c r="W20" s="33">
        <v>15010115.449731315</v>
      </c>
      <c r="X20" s="33">
        <v>16363620</v>
      </c>
    </row>
    <row r="21" spans="2:24" s="16" customFormat="1">
      <c r="B21" s="61" t="str">
        <f t="shared" si="3"/>
        <v>Prima Directa</v>
      </c>
      <c r="C21" s="33">
        <f>O21*M!$J$59</f>
        <v>1956233.5912547216</v>
      </c>
      <c r="D21" s="33">
        <f>P21*M!$J$60</f>
        <v>1950713.4751773044</v>
      </c>
      <c r="E21" s="33">
        <f>Q21*M!$J$61</f>
        <v>2013555.7153210274</v>
      </c>
      <c r="F21" s="33">
        <f>R21*M!$J$62</f>
        <v>2155181.3343228651</v>
      </c>
      <c r="G21" s="33">
        <f>S21*M!$J$63</f>
        <v>1852924.9502900783</v>
      </c>
      <c r="H21" s="33">
        <f>T21*M!$J$64</f>
        <v>2600115.7335447888</v>
      </c>
      <c r="I21" s="33">
        <f>U21*M!$J$65</f>
        <v>3883330.7617688603</v>
      </c>
      <c r="J21" s="33">
        <f>V21*M!$J$66</f>
        <v>2628517.8542779232</v>
      </c>
      <c r="K21" s="33">
        <f>W21*M!$J$67</f>
        <v>2975604.6337660877</v>
      </c>
      <c r="L21" s="33">
        <f>X21*M!$J$68</f>
        <v>4397779.7195033832</v>
      </c>
      <c r="N21" s="46" t="str">
        <f>'2.1'!N21</f>
        <v>Prima Directa</v>
      </c>
      <c r="O21" s="33">
        <v>43695977.810360424</v>
      </c>
      <c r="P21" s="33">
        <v>43614768.654746592</v>
      </c>
      <c r="Q21" s="33">
        <v>44960387.553935945</v>
      </c>
      <c r="R21" s="33">
        <v>48204184.034549996</v>
      </c>
      <c r="S21" s="33">
        <v>41398288.772687256</v>
      </c>
      <c r="T21" s="33">
        <v>57864106.402393945</v>
      </c>
      <c r="U21" s="33">
        <v>86769050.340562105</v>
      </c>
      <c r="V21" s="33">
        <v>58665213.982897505</v>
      </c>
      <c r="W21" s="33">
        <v>66350804.109233022</v>
      </c>
      <c r="X21" s="33">
        <v>98044233</v>
      </c>
    </row>
    <row r="22" spans="2:24" s="16" customFormat="1">
      <c r="B22" s="61" t="str">
        <f t="shared" si="3"/>
        <v>Prima Aceptada</v>
      </c>
      <c r="C22" s="33">
        <f>O22*M!$J$59</f>
        <v>488946.26889917196</v>
      </c>
      <c r="D22" s="33">
        <f>P22*M!$J$60</f>
        <v>139771.15839243497</v>
      </c>
      <c r="E22" s="33">
        <f>Q22*M!$J$61</f>
        <v>65996.864362001608</v>
      </c>
      <c r="F22" s="33">
        <f>R22*M!$J$62</f>
        <v>40913.867796099075</v>
      </c>
      <c r="G22" s="33">
        <f>S22*M!$J$63</f>
        <v>13256.378849042172</v>
      </c>
      <c r="H22" s="33">
        <f>T22*M!$J$64</f>
        <v>6443.876620193183</v>
      </c>
      <c r="I22" s="33">
        <f>U22*M!$J$65</f>
        <v>3242.4553328575466</v>
      </c>
      <c r="J22" s="33">
        <f>V22*M!$J$66</f>
        <v>15419.273757954978</v>
      </c>
      <c r="K22" s="33">
        <f>W22*M!$J$67</f>
        <v>11637.175462759051</v>
      </c>
      <c r="L22" s="33">
        <f>X22*M!$J$68</f>
        <v>20171.633392437347</v>
      </c>
      <c r="N22" s="46" t="str">
        <f>'2.1'!N22</f>
        <v>Prima Aceptada</v>
      </c>
      <c r="O22" s="33">
        <v>10921489.852637338</v>
      </c>
      <c r="P22" s="33">
        <v>3125054.917323472</v>
      </c>
      <c r="Q22" s="33">
        <v>1473634.2165665175</v>
      </c>
      <c r="R22" s="33">
        <v>915106.11260377243</v>
      </c>
      <c r="S22" s="33">
        <v>296175.72993815923</v>
      </c>
      <c r="T22" s="33">
        <v>143404.83294042345</v>
      </c>
      <c r="U22" s="33">
        <v>72449.344973022016</v>
      </c>
      <c r="V22" s="33">
        <v>344138.80544851755</v>
      </c>
      <c r="W22" s="33">
        <v>259488.75759648267</v>
      </c>
      <c r="X22" s="33">
        <v>449707</v>
      </c>
    </row>
    <row r="23" spans="2:24">
      <c r="B23" s="61" t="str">
        <f t="shared" si="3"/>
        <v>Prima Cedida</v>
      </c>
      <c r="C23" s="33">
        <f>O23*M!$J$59</f>
        <v>-2132878.8255220349</v>
      </c>
      <c r="D23" s="33">
        <f>P23*M!$J$60</f>
        <v>-1796608.5106382975</v>
      </c>
      <c r="E23" s="33">
        <f>Q23*M!$J$61</f>
        <v>-1778817.7547561508</v>
      </c>
      <c r="F23" s="33">
        <f>R23*M!$J$62</f>
        <v>-1718662.6172960931</v>
      </c>
      <c r="G23" s="33">
        <f>S23*M!$J$63</f>
        <v>-1437799.6638376818</v>
      </c>
      <c r="H23" s="33">
        <f>T23*M!$J$64</f>
        <v>-2067677.4708423822</v>
      </c>
      <c r="I23" s="33">
        <f>U23*M!$J$65</f>
        <v>-3300408.3426834089</v>
      </c>
      <c r="J23" s="33">
        <f>V23*M!$J$66</f>
        <v>-2048281.3729534815</v>
      </c>
      <c r="K23" s="33">
        <f>W23*M!$J$67</f>
        <v>-2314089.9207897256</v>
      </c>
      <c r="L23" s="33">
        <f>X23*M!$J$68</f>
        <v>-3683960.2350943279</v>
      </c>
      <c r="N23" s="46" t="str">
        <f>'2.1'!N23</f>
        <v>Prima Cedida</v>
      </c>
      <c r="O23" s="50">
        <v>-47641665.212599382</v>
      </c>
      <c r="P23" s="50">
        <v>-40169233.232736036</v>
      </c>
      <c r="Q23" s="50">
        <v>-39718958.37454284</v>
      </c>
      <c r="R23" s="50">
        <v>-38440723.190223709</v>
      </c>
      <c r="S23" s="50">
        <v>-32123505.958245464</v>
      </c>
      <c r="T23" s="50">
        <v>-46014993.730891734</v>
      </c>
      <c r="U23" s="50">
        <v>-73744245.648615465</v>
      </c>
      <c r="V23" s="50">
        <v>-45715065.182431065</v>
      </c>
      <c r="W23" s="50">
        <v>-51600177.417098202</v>
      </c>
      <c r="X23" s="50">
        <v>-82130320</v>
      </c>
    </row>
    <row r="24" spans="2:24">
      <c r="B24" s="61" t="str">
        <f t="shared" si="3"/>
        <v>Aj. de Reserva en Curso</v>
      </c>
      <c r="C24" s="33">
        <f>O24*M!$J$59</f>
        <v>-94570.989696681572</v>
      </c>
      <c r="D24" s="33">
        <f>P24*M!$J$60</f>
        <v>-10376.241134751774</v>
      </c>
      <c r="E24" s="33">
        <f>Q24*M!$J$61</f>
        <v>-44059.351910400437</v>
      </c>
      <c r="F24" s="33">
        <f>R24*M!$J$62</f>
        <v>-165703.05889186036</v>
      </c>
      <c r="G24" s="33">
        <f>S24*M!$J$63</f>
        <v>-23668.575803948213</v>
      </c>
      <c r="H24" s="33">
        <f>T24*M!$J$64</f>
        <v>-48926.954857292541</v>
      </c>
      <c r="I24" s="33">
        <f>U24*M!$J$65</f>
        <v>-32552.882941297947</v>
      </c>
      <c r="J24" s="33">
        <f>V24*M!$J$66</f>
        <v>-36260.772157411011</v>
      </c>
      <c r="K24" s="33">
        <f>W24*M!$J$67</f>
        <v>-83945.692373302008</v>
      </c>
      <c r="L24" s="33">
        <f>X24*M!$J$68</f>
        <v>-91866.118418249185</v>
      </c>
      <c r="N24" s="46" t="str">
        <f>'2.1'!N24</f>
        <v>Aj. de Reserva en Curso</v>
      </c>
      <c r="O24" s="198">
        <v>-2112412.283361075</v>
      </c>
      <c r="P24" s="198">
        <v>-231995.81197178637</v>
      </c>
      <c r="Q24" s="198">
        <v>-983794.74786523427</v>
      </c>
      <c r="R24" s="198">
        <v>-3706222.1255831006</v>
      </c>
      <c r="S24" s="198">
        <v>-528806.3803213893</v>
      </c>
      <c r="T24" s="198">
        <v>-1088841.7331900019</v>
      </c>
      <c r="U24" s="198">
        <v>-727360.84355001152</v>
      </c>
      <c r="V24" s="198">
        <v>-809294.84817366104</v>
      </c>
      <c r="W24" s="198">
        <v>-1871842.8272594046</v>
      </c>
      <c r="X24" s="198">
        <v>-2048066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3920.4807418962855</v>
      </c>
      <c r="D26" s="33">
        <f>P26*M!$J$60</f>
        <v>16127.423167848723</v>
      </c>
      <c r="E26" s="33">
        <f>Q26*M!$J$61</f>
        <v>14496.348973988061</v>
      </c>
      <c r="F26" s="33">
        <f>R26*M!$J$62</f>
        <v>-94318.104057845398</v>
      </c>
      <c r="G26" s="33">
        <f>S26*M!$J$63</f>
        <v>-147093.70115584423</v>
      </c>
      <c r="H26" s="33">
        <f>T26*M!$J$64</f>
        <v>-94799.634708036509</v>
      </c>
      <c r="I26" s="33">
        <f>U26*M!$J$65</f>
        <v>-207371.70418276175</v>
      </c>
      <c r="J26" s="33">
        <f>V26*M!$J$66</f>
        <v>-221934.04154538456</v>
      </c>
      <c r="K26" s="33">
        <f>W26*M!$J$67</f>
        <v>-227377.01899974598</v>
      </c>
      <c r="L26" s="33">
        <f>X26*M!$J$68</f>
        <v>-174568.75226237698</v>
      </c>
      <c r="N26" s="46" t="str">
        <f>'2.1'!N26</f>
        <v>Costo Exp. Directo</v>
      </c>
      <c r="O26" s="199">
        <f>O27+O32</f>
        <v>87570.952809356619</v>
      </c>
      <c r="P26" s="199">
        <f t="shared" ref="P26:X26" si="5">P27+P32</f>
        <v>360582.8531014733</v>
      </c>
      <c r="Q26" s="199">
        <f t="shared" si="5"/>
        <v>323686.83072854159</v>
      </c>
      <c r="R26" s="199">
        <f t="shared" si="5"/>
        <v>-2109579.9102318627</v>
      </c>
      <c r="S26" s="199">
        <f t="shared" si="5"/>
        <v>-3286386.4864789541</v>
      </c>
      <c r="T26" s="199">
        <f t="shared" si="5"/>
        <v>-2109712.3019887344</v>
      </c>
      <c r="U26" s="199">
        <f t="shared" si="5"/>
        <v>-4633508.4347144766</v>
      </c>
      <c r="V26" s="199">
        <f t="shared" si="5"/>
        <v>-4953288.7958738655</v>
      </c>
      <c r="W26" s="199">
        <f t="shared" si="5"/>
        <v>-5070111.7599413786</v>
      </c>
      <c r="X26" s="199">
        <f t="shared" si="5"/>
        <v>-3891841</v>
      </c>
    </row>
    <row r="27" spans="2:24">
      <c r="B27" s="61" t="str">
        <f>N27</f>
        <v>Resultado de Intermediación</v>
      </c>
      <c r="C27" s="33">
        <f>O27*M!$J$59</f>
        <v>186627.60419777222</v>
      </c>
      <c r="D27" s="33">
        <f>P27*M!$J$60</f>
        <v>162912.7659574468</v>
      </c>
      <c r="E27" s="33">
        <f>Q27*M!$J$61</f>
        <v>152078.84714775323</v>
      </c>
      <c r="F27" s="33">
        <f>R27*M!$J$62</f>
        <v>133086.1355419055</v>
      </c>
      <c r="G27" s="33">
        <f>S27*M!$J$63</f>
        <v>135876.3834519136</v>
      </c>
      <c r="H27" s="33">
        <f>T27*M!$J$64</f>
        <v>182696.02592105244</v>
      </c>
      <c r="I27" s="33">
        <f>U27*M!$J$65</f>
        <v>243210.39390618406</v>
      </c>
      <c r="J27" s="33">
        <f>V27*M!$J$66</f>
        <v>166042.44497413925</v>
      </c>
      <c r="K27" s="33">
        <f>W27*M!$J$67</f>
        <v>169190.4425661425</v>
      </c>
      <c r="L27" s="33">
        <f>X27*M!$J$68</f>
        <v>323632.2459420751</v>
      </c>
      <c r="N27" s="46" t="str">
        <f>'2.1'!N27</f>
        <v>Resultado de Intermediación</v>
      </c>
      <c r="O27" s="50">
        <v>4168661.4974217229</v>
      </c>
      <c r="P27" s="50">
        <v>3642463.4824922676</v>
      </c>
      <c r="Q27" s="50">
        <v>3395746.0697473888</v>
      </c>
      <c r="R27" s="50">
        <v>2976690.8556326651</v>
      </c>
      <c r="S27" s="50">
        <v>3035767.724240581</v>
      </c>
      <c r="T27" s="50">
        <v>4065796.8208122454</v>
      </c>
      <c r="U27" s="50">
        <v>5434287.2669906514</v>
      </c>
      <c r="V27" s="50">
        <v>3705858.6262969398</v>
      </c>
      <c r="W27" s="50">
        <v>3772652.3828041037</v>
      </c>
      <c r="X27" s="50">
        <v>7215067</v>
      </c>
    </row>
    <row r="28" spans="2:24">
      <c r="B28" s="61" t="str">
        <f>N28</f>
        <v>Directo</v>
      </c>
      <c r="C28" s="33">
        <f>O28*M!$J$59</f>
        <v>-168586.4649799453</v>
      </c>
      <c r="D28" s="33">
        <f>P28*M!$J$60</f>
        <v>-165960.99290780138</v>
      </c>
      <c r="E28" s="33">
        <f>Q28*M!$J$61</f>
        <v>-162462.94836591682</v>
      </c>
      <c r="F28" s="33">
        <f>R28*M!$J$62</f>
        <v>-176158.69096808249</v>
      </c>
      <c r="G28" s="33">
        <f>S28*M!$J$63</f>
        <v>-171823.66421289256</v>
      </c>
      <c r="H28" s="33">
        <f>T28*M!$J$64</f>
        <v>-225211.46470458125</v>
      </c>
      <c r="I28" s="33">
        <f>U28*M!$J$65</f>
        <v>-252393.06992122557</v>
      </c>
      <c r="J28" s="33">
        <f>V28*M!$J$66</f>
        <v>-204129.80449680283</v>
      </c>
      <c r="K28" s="33">
        <f>W28*M!$J$67</f>
        <v>-275136.78279046674</v>
      </c>
      <c r="L28" s="33">
        <f>X28*M!$J$68</f>
        <v>-332502.64756977541</v>
      </c>
      <c r="N28" s="46" t="str">
        <f>'2.1'!N28</f>
        <v>Directo</v>
      </c>
      <c r="O28" s="50">
        <v>-3765680.3695748388</v>
      </c>
      <c r="P28" s="50">
        <v>-3710616.8606990771</v>
      </c>
      <c r="Q28" s="50">
        <v>-3627611.1289635422</v>
      </c>
      <c r="R28" s="50">
        <v>-3940079.576356777</v>
      </c>
      <c r="S28" s="50">
        <v>-3838906.5180179002</v>
      </c>
      <c r="T28" s="50">
        <v>-5011953.8867366342</v>
      </c>
      <c r="U28" s="50">
        <v>-5639464.761850059</v>
      </c>
      <c r="V28" s="50">
        <v>-4555920.6081108004</v>
      </c>
      <c r="W28" s="50">
        <v>-6135071.3636541283</v>
      </c>
      <c r="X28" s="50">
        <v>-7412824</v>
      </c>
    </row>
    <row r="29" spans="2:24">
      <c r="B29" s="61" t="str">
        <f>N29</f>
        <v>Reaseguro Aceptado</v>
      </c>
      <c r="C29" s="33">
        <f>O29*M!$J$59</f>
        <v>-52271.065902537746</v>
      </c>
      <c r="D29" s="33">
        <f>P29*M!$J$60</f>
        <v>-11865.130023640661</v>
      </c>
      <c r="E29" s="33">
        <f>Q29*M!$J$61</f>
        <v>-5828.0711784050991</v>
      </c>
      <c r="F29" s="33">
        <f>R29*M!$J$62</f>
        <v>-3282.7607079017789</v>
      </c>
      <c r="G29" s="33">
        <f>S29*M!$J$63</f>
        <v>-2379.8045197579886</v>
      </c>
      <c r="H29" s="33">
        <f>T29*M!$J$64</f>
        <v>-465.22744622798336</v>
      </c>
      <c r="I29" s="33">
        <f>U29*M!$J$65</f>
        <v>-547.95299584152258</v>
      </c>
      <c r="J29" s="33">
        <f>V29*M!$J$66</f>
        <v>-1841.8670211546844</v>
      </c>
      <c r="K29" s="33">
        <f>W29*M!$J$67</f>
        <v>-381.20672739687387</v>
      </c>
      <c r="L29" s="33">
        <f>X29*M!$J$68</f>
        <v>-330.89575998596928</v>
      </c>
      <c r="N29" s="46" t="str">
        <f>'2.1'!N29</f>
        <v>Reaseguro Aceptado</v>
      </c>
      <c r="O29" s="50">
        <v>-1167567.7925232865</v>
      </c>
      <c r="P29" s="50">
        <v>-265284.93683191435</v>
      </c>
      <c r="Q29" s="50">
        <v>-130134.13876717127</v>
      </c>
      <c r="R29" s="50">
        <v>-73424.355892913838</v>
      </c>
      <c r="S29" s="50">
        <v>-53169.900225081481</v>
      </c>
      <c r="T29" s="50">
        <v>-10353.373929686397</v>
      </c>
      <c r="U29" s="50">
        <v>-12243.448729249614</v>
      </c>
      <c r="V29" s="50">
        <v>-41108.156350630845</v>
      </c>
      <c r="W29" s="50">
        <v>-8500.2465070835369</v>
      </c>
      <c r="X29" s="50">
        <v>-7376.9999999999991</v>
      </c>
    </row>
    <row r="30" spans="2:24">
      <c r="B30" s="61" t="str">
        <f>N30</f>
        <v>Reaseguro Cedido</v>
      </c>
      <c r="C30" s="33">
        <f>O30*M!$J$59</f>
        <v>407485.13508025522</v>
      </c>
      <c r="D30" s="33">
        <f>P30*M!$J$60</f>
        <v>340738.88888888888</v>
      </c>
      <c r="E30" s="33">
        <f>Q30*M!$J$61</f>
        <v>320369.86669207521</v>
      </c>
      <c r="F30" s="33">
        <f>R30*M!$J$62</f>
        <v>312527.58721788973</v>
      </c>
      <c r="G30" s="33">
        <f>S30*M!$J$63</f>
        <v>310079.85218456417</v>
      </c>
      <c r="H30" s="33">
        <f>T30*M!$J$64</f>
        <v>408372.71807186166</v>
      </c>
      <c r="I30" s="33">
        <f>U30*M!$J$65</f>
        <v>496151.41682325117</v>
      </c>
      <c r="J30" s="33">
        <f>V30*M!$J$66</f>
        <v>372014.1164920968</v>
      </c>
      <c r="K30" s="33">
        <f>W30*M!$J$67</f>
        <v>444708.4320840062</v>
      </c>
      <c r="L30" s="33">
        <f>X30*M!$J$68</f>
        <v>656465.7892718364</v>
      </c>
      <c r="N30" s="46" t="str">
        <f>'2.1'!N30</f>
        <v>Reaseguro Cedido</v>
      </c>
      <c r="O30" s="50">
        <v>9101909.6595198475</v>
      </c>
      <c r="P30" s="50">
        <v>7618365.28002326</v>
      </c>
      <c r="Q30" s="50">
        <v>7153491.3374781031</v>
      </c>
      <c r="R30" s="50">
        <v>6990194.787882355</v>
      </c>
      <c r="S30" s="50">
        <v>6927844.1424835632</v>
      </c>
      <c r="T30" s="50">
        <v>9088104.0814785659</v>
      </c>
      <c r="U30" s="50">
        <v>11085995.47756996</v>
      </c>
      <c r="V30" s="50">
        <v>8302887.3907583719</v>
      </c>
      <c r="W30" s="50">
        <v>9916223.9929653164</v>
      </c>
      <c r="X30" s="50">
        <v>14635268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-182707.12345587593</v>
      </c>
      <c r="D32" s="33">
        <f>P32*M!$J$60</f>
        <v>-146785.34278959807</v>
      </c>
      <c r="E32" s="33">
        <f>Q32*M!$J$61</f>
        <v>-137582.49817376517</v>
      </c>
      <c r="F32" s="33">
        <f>R32*M!$J$62</f>
        <v>-227404.2395997509</v>
      </c>
      <c r="G32" s="33">
        <f>S32*M!$J$63</f>
        <v>-282970.08460775786</v>
      </c>
      <c r="H32" s="33">
        <f>T32*M!$J$64</f>
        <v>-277495.66062908893</v>
      </c>
      <c r="I32" s="33">
        <f>U32*M!$J$65</f>
        <v>-450582.09808894579</v>
      </c>
      <c r="J32" s="33">
        <f>V32*M!$J$66</f>
        <v>-387976.48651952378</v>
      </c>
      <c r="K32" s="33">
        <f>W32*M!$J$67</f>
        <v>-396567.46156588849</v>
      </c>
      <c r="L32" s="33">
        <f>X32*M!$J$68</f>
        <v>-498200.99820445204</v>
      </c>
      <c r="N32" s="46" t="str">
        <f>'2.1'!N32</f>
        <v>Costo de Siniestros</v>
      </c>
      <c r="O32" s="50">
        <v>-4081090.5446123662</v>
      </c>
      <c r="P32" s="50">
        <v>-3281880.6293907943</v>
      </c>
      <c r="Q32" s="50">
        <v>-3072059.2390188472</v>
      </c>
      <c r="R32" s="50">
        <v>-5086270.7658645278</v>
      </c>
      <c r="S32" s="50">
        <v>-6322154.2107195351</v>
      </c>
      <c r="T32" s="50">
        <v>-6175509.1228009798</v>
      </c>
      <c r="U32" s="50">
        <v>-10067795.701705128</v>
      </c>
      <c r="V32" s="50">
        <v>-8659147.4221708048</v>
      </c>
      <c r="W32" s="50">
        <v>-8842764.1427454818</v>
      </c>
      <c r="X32" s="50">
        <v>-11106908</v>
      </c>
    </row>
    <row r="33" spans="2:24">
      <c r="B33" s="61" t="str">
        <f>N33</f>
        <v>Siniestros Pagados</v>
      </c>
      <c r="C33" s="33">
        <f>O33*M!$J$59</f>
        <v>167924.08320055046</v>
      </c>
      <c r="D33" s="33">
        <f>P33*M!$J$60</f>
        <v>170039.89361702127</v>
      </c>
      <c r="E33" s="33">
        <f>Q33*M!$J$61</f>
        <v>149878.12589326705</v>
      </c>
      <c r="F33" s="33">
        <f>R33*M!$J$62</f>
        <v>150142.3380831285</v>
      </c>
      <c r="G33" s="33">
        <f>S33*M!$J$63</f>
        <v>247289.10504690668</v>
      </c>
      <c r="H33" s="33">
        <f>T33*M!$J$64</f>
        <v>244564.14166071257</v>
      </c>
      <c r="I33" s="33">
        <f>U33*M!$J$65</f>
        <v>384715.5375789465</v>
      </c>
      <c r="J33" s="33">
        <f>V33*M!$J$66</f>
        <v>429249.0335617644</v>
      </c>
      <c r="K33" s="33">
        <f>W33*M!$J$67</f>
        <v>311337.06663310883</v>
      </c>
      <c r="L33" s="33">
        <f>X33*M!$J$68</f>
        <v>428305.69439441862</v>
      </c>
      <c r="N33" s="46" t="str">
        <f>'2.1'!N33</f>
        <v>Siniestros Pagados</v>
      </c>
      <c r="O33" s="50">
        <v>3750884.8872439889</v>
      </c>
      <c r="P33" s="50">
        <v>3801814.4215208362</v>
      </c>
      <c r="Q33" s="50">
        <v>3346606.4905706053</v>
      </c>
      <c r="R33" s="50">
        <v>3358180.9479668178</v>
      </c>
      <c r="S33" s="50">
        <v>5524965.1527810469</v>
      </c>
      <c r="T33" s="50">
        <v>5442636.776776325</v>
      </c>
      <c r="U33" s="50">
        <v>8596074.8375136517</v>
      </c>
      <c r="V33" s="50">
        <v>9580298.7850621138</v>
      </c>
      <c r="W33" s="50">
        <v>6942274.6845139228</v>
      </c>
      <c r="X33" s="50">
        <v>9548660</v>
      </c>
    </row>
    <row r="34" spans="2:24">
      <c r="B34" s="61" t="str">
        <f>N34</f>
        <v>Siniestros por Pagar</v>
      </c>
      <c r="C34" s="33">
        <f>O34*M!$J$59</f>
        <v>137369.47656849099</v>
      </c>
      <c r="D34" s="33">
        <f>P34*M!$J$60</f>
        <v>107185.40189125294</v>
      </c>
      <c r="E34" s="33">
        <f>Q34*M!$J$61</f>
        <v>93629.457673218014</v>
      </c>
      <c r="F34" s="33">
        <f>R34*M!$J$62</f>
        <v>170451.53745714133</v>
      </c>
      <c r="G34" s="33">
        <f>S34*M!$J$63</f>
        <v>202944.47431826778</v>
      </c>
      <c r="H34" s="33">
        <f>T34*M!$J$64</f>
        <v>234493.64153483769</v>
      </c>
      <c r="I34" s="33">
        <f>U34*M!$J$65</f>
        <v>299438.4821958387</v>
      </c>
      <c r="J34" s="33">
        <f>V34*M!$J$66</f>
        <v>275483.45786252909</v>
      </c>
      <c r="K34" s="33">
        <f>W34*M!$J$67</f>
        <v>368016.71362421371</v>
      </c>
      <c r="L34" s="33">
        <f>X34*M!$J$68</f>
        <v>436225.66220642923</v>
      </c>
      <c r="N34" s="46" t="str">
        <f>'2.1'!N34</f>
        <v>Siniestros por Pagar</v>
      </c>
      <c r="O34" s="50">
        <v>3068393.0726839369</v>
      </c>
      <c r="P34" s="50">
        <v>2396490.6000498747</v>
      </c>
      <c r="Q34" s="50">
        <v>2090638.3028897571</v>
      </c>
      <c r="R34" s="50">
        <v>3812429.6780519215</v>
      </c>
      <c r="S34" s="50">
        <v>4534211.6804750161</v>
      </c>
      <c r="T34" s="50">
        <v>5218523.4870134452</v>
      </c>
      <c r="U34" s="50">
        <v>6690646.3367332174</v>
      </c>
      <c r="V34" s="50">
        <v>6148444.4467254523</v>
      </c>
      <c r="W34" s="50">
        <v>8206132.1579872994</v>
      </c>
      <c r="X34" s="50">
        <v>9725228</v>
      </c>
    </row>
    <row r="35" spans="2:24">
      <c r="B35" s="61" t="str">
        <f>N35</f>
        <v>Siniestros por Pagar Período Anterior</v>
      </c>
      <c r="C35" s="33">
        <f>O35*M!$J$59</f>
        <v>122586.43631316551</v>
      </c>
      <c r="D35" s="33">
        <f>P35*M!$J$60</f>
        <v>130439.9527186761</v>
      </c>
      <c r="E35" s="33">
        <f>Q35*M!$J$61</f>
        <v>105925.08539271989</v>
      </c>
      <c r="F35" s="33">
        <f>R35*M!$J$62</f>
        <v>93189.635940518943</v>
      </c>
      <c r="G35" s="33">
        <f>S35*M!$J$63</f>
        <v>167263.49475741663</v>
      </c>
      <c r="H35" s="33">
        <f>T35*M!$J$64</f>
        <v>201562.12256646136</v>
      </c>
      <c r="I35" s="33">
        <f>U35*M!$J$65</f>
        <v>233571.92168583939</v>
      </c>
      <c r="J35" s="33">
        <f>V35*M!$J$66</f>
        <v>316756.00490476965</v>
      </c>
      <c r="K35" s="33">
        <f>W35*M!$J$67</f>
        <v>282786.31869143411</v>
      </c>
      <c r="L35" s="33">
        <f>X35*M!$J$68</f>
        <v>366330.35839639581</v>
      </c>
      <c r="N35" s="46" t="str">
        <f>'2.1'!N35</f>
        <v>Siniestros por Pagar Período Anterior</v>
      </c>
      <c r="O35" s="50">
        <v>2738187.4153155596</v>
      </c>
      <c r="P35" s="50">
        <v>2916424.3921799161</v>
      </c>
      <c r="Q35" s="50">
        <v>2365185.5544415149</v>
      </c>
      <c r="R35" s="50">
        <v>2084339.8601542125</v>
      </c>
      <c r="S35" s="50">
        <v>3737022.6225365279</v>
      </c>
      <c r="T35" s="50">
        <v>4485651.1409887914</v>
      </c>
      <c r="U35" s="50">
        <v>5218925.4725417411</v>
      </c>
      <c r="V35" s="50">
        <v>7069595.8096167604</v>
      </c>
      <c r="W35" s="50">
        <v>6305642.6997557404</v>
      </c>
      <c r="X35" s="50">
        <v>8166980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132524.91023714599</v>
      </c>
      <c r="D37" s="33">
        <f>P37*M!$J$60</f>
        <v>110261.99763593379</v>
      </c>
      <c r="E37" s="33">
        <f>Q37*M!$J$61</f>
        <v>127334.6788280914</v>
      </c>
      <c r="F37" s="33">
        <f>R37*M!$J$62</f>
        <v>268473.88094783743</v>
      </c>
      <c r="G37" s="33">
        <f>S37*M!$J$63</f>
        <v>267470.07860875479</v>
      </c>
      <c r="H37" s="33">
        <f>T37*M!$J$64</f>
        <v>274080.88403916685</v>
      </c>
      <c r="I37" s="33">
        <f>U37*M!$J$65</f>
        <v>286255.95907623117</v>
      </c>
      <c r="J37" s="33">
        <f>V37*M!$J$66</f>
        <v>260310.85504954436</v>
      </c>
      <c r="K37" s="33">
        <f>W37*M!$J$67</f>
        <v>276504.21452724346</v>
      </c>
      <c r="L37" s="33">
        <f>X37*M!$J$68</f>
        <v>279812.53277222649</v>
      </c>
      <c r="N37" s="46" t="str">
        <f>'2.1'!N37</f>
        <v>Reserva de Riesgo en Curso</v>
      </c>
      <c r="O37" s="50">
        <v>2960181.0146446442</v>
      </c>
      <c r="P37" s="50">
        <v>2465278.2581841564</v>
      </c>
      <c r="Q37" s="50">
        <v>2843237.1975633139</v>
      </c>
      <c r="R37" s="50">
        <v>6004861.010800059</v>
      </c>
      <c r="S37" s="50">
        <v>5975851.0729563683</v>
      </c>
      <c r="T37" s="50">
        <v>6099515.1993803969</v>
      </c>
      <c r="U37" s="50">
        <v>6396096.3531361902</v>
      </c>
      <c r="V37" s="50">
        <v>5809811.0266584689</v>
      </c>
      <c r="W37" s="50">
        <v>6165562.711284807</v>
      </c>
      <c r="X37" s="50">
        <v>6238149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165715.18837657647</v>
      </c>
      <c r="D39" s="33">
        <f>P39*M!$J$60</f>
        <v>137614.59810874701</v>
      </c>
      <c r="E39" s="33">
        <f>Q39*M!$J$61</f>
        <v>159078.94242957089</v>
      </c>
      <c r="F39" s="33">
        <f>R39*M!$J$62</f>
        <v>328077.62641162815</v>
      </c>
      <c r="G39" s="33">
        <f>S39*M!$J$63</f>
        <v>333802.30994340207</v>
      </c>
      <c r="H39" s="33">
        <f>T39*M!$J$64</f>
        <v>341284.05629002379</v>
      </c>
      <c r="I39" s="33">
        <f>U39*M!$J$65</f>
        <v>355613.42999929527</v>
      </c>
      <c r="J39" s="33">
        <f>V39*M!$J$66</f>
        <v>323517.39588824479</v>
      </c>
      <c r="K39" s="33">
        <f>W39*M!$J$67</f>
        <v>344418.06432368309</v>
      </c>
      <c r="L39" s="33">
        <f>X39*M!$J$68</f>
        <v>348069.46074801189</v>
      </c>
      <c r="N39" s="46" t="str">
        <f>'2.1'!N39</f>
        <v>Prima Retenida Neta No Devengada</v>
      </c>
      <c r="O39" s="50">
        <v>3701545.2686804002</v>
      </c>
      <c r="P39" s="50">
        <v>3076837.7500869995</v>
      </c>
      <c r="Q39" s="50">
        <v>3552050.1612558886</v>
      </c>
      <c r="R39" s="50">
        <v>7337997.0535673164</v>
      </c>
      <c r="S39" s="50">
        <v>7457854.3604065841</v>
      </c>
      <c r="T39" s="50">
        <v>7595083.8233202696</v>
      </c>
      <c r="U39" s="50">
        <v>7945818.0367138665</v>
      </c>
      <c r="V39" s="50">
        <v>7220501.5560708083</v>
      </c>
      <c r="W39" s="50">
        <v>7679923.3534929175</v>
      </c>
      <c r="X39" s="50">
        <v>7759871</v>
      </c>
    </row>
    <row r="40" spans="2:24">
      <c r="B40" s="61" t="str">
        <f>N40</f>
        <v>Prima Directa No Devengada</v>
      </c>
      <c r="C40" s="33">
        <f>O40*M!$J$59</f>
        <v>1291965.1794182085</v>
      </c>
      <c r="D40" s="33">
        <f>P40*M!$J$60</f>
        <v>1230482.2695035459</v>
      </c>
      <c r="E40" s="33">
        <f>Q40*M!$J$61</f>
        <v>1386176.6871378208</v>
      </c>
      <c r="F40" s="33">
        <f>R40*M!$J$62</f>
        <v>1537321.9522209128</v>
      </c>
      <c r="G40" s="33">
        <f>S40*M!$J$63</f>
        <v>1330141.8818763571</v>
      </c>
      <c r="H40" s="33">
        <f>T40*M!$J$64</f>
        <v>1540641.2790111019</v>
      </c>
      <c r="I40" s="33">
        <f>U40*M!$J$65</f>
        <v>2432502.9122384815</v>
      </c>
      <c r="J40" s="33">
        <f>V40*M!$J$66</f>
        <v>1829408.658217018</v>
      </c>
      <c r="K40" s="33">
        <f>W40*M!$J$67</f>
        <v>1805058.9707558178</v>
      </c>
      <c r="L40" s="33">
        <f>X40*M!$J$68</f>
        <v>2562057.6001736787</v>
      </c>
      <c r="N40" s="46" t="str">
        <f>'2.1'!N40</f>
        <v>Prima Directa No Devengada</v>
      </c>
      <c r="O40" s="50">
        <v>28858354.16792284</v>
      </c>
      <c r="P40" s="50">
        <v>27511574.714111604</v>
      </c>
      <c r="Q40" s="50">
        <v>30951734.087979324</v>
      </c>
      <c r="R40" s="50">
        <v>34384740.218852006</v>
      </c>
      <c r="S40" s="50">
        <v>29718201.87641301</v>
      </c>
      <c r="T40" s="50">
        <v>34286101.094077729</v>
      </c>
      <c r="U40" s="50">
        <v>54351787.317092709</v>
      </c>
      <c r="V40" s="50">
        <v>40830101.352288224</v>
      </c>
      <c r="W40" s="50">
        <v>40249673.231167562</v>
      </c>
      <c r="X40" s="50">
        <v>57118589</v>
      </c>
    </row>
    <row r="41" spans="2:24">
      <c r="B41" s="61" t="str">
        <f>N41</f>
        <v>Prima Aceptada No Devengada</v>
      </c>
      <c r="C41" s="33">
        <f>O41*M!$J$59</f>
        <v>197929.00433107273</v>
      </c>
      <c r="D41" s="33">
        <f>P41*M!$J$60</f>
        <v>27570.271867612293</v>
      </c>
      <c r="E41" s="33">
        <f>Q41*M!$J$61</f>
        <v>23364.718586595296</v>
      </c>
      <c r="F41" s="33">
        <f>R41*M!$J$62</f>
        <v>21595.944546840816</v>
      </c>
      <c r="G41" s="33">
        <f>S41*M!$J$63</f>
        <v>5503.1582024369027</v>
      </c>
      <c r="H41" s="33">
        <f>T41*M!$J$64</f>
        <v>2849.9703913740532</v>
      </c>
      <c r="I41" s="33">
        <f>U41*M!$J$65</f>
        <v>448.01159021972546</v>
      </c>
      <c r="J41" s="33">
        <f>V41*M!$J$66</f>
        <v>965.53100624173999</v>
      </c>
      <c r="K41" s="33">
        <f>W41*M!$J$67</f>
        <v>6560.2606318644812</v>
      </c>
      <c r="L41" s="33">
        <f>X41*M!$J$68</f>
        <v>12028.870509279839</v>
      </c>
      <c r="N41" s="46" t="str">
        <f>'2.1'!N41</f>
        <v>Prima Aceptada No Devengada</v>
      </c>
      <c r="O41" s="50">
        <v>4421098.492501623</v>
      </c>
      <c r="P41" s="50">
        <v>616426.26892967115</v>
      </c>
      <c r="Q41" s="50">
        <v>521707.34325794037</v>
      </c>
      <c r="R41" s="50">
        <v>483028.90747841727</v>
      </c>
      <c r="S41" s="50">
        <v>122952.27196902908</v>
      </c>
      <c r="T41" s="50">
        <v>63424.480626988923</v>
      </c>
      <c r="U41" s="50">
        <v>10010.36033490583</v>
      </c>
      <c r="V41" s="50">
        <v>21549.438211388668</v>
      </c>
      <c r="W41" s="50">
        <v>146282.39355153884</v>
      </c>
      <c r="X41" s="50">
        <v>268172</v>
      </c>
    </row>
    <row r="42" spans="2:24">
      <c r="B42" s="61" t="str">
        <f>N42</f>
        <v>Prima Cedida No Devengada</v>
      </c>
      <c r="C42" s="33">
        <f>O42*M!$J$59</f>
        <v>1324178.9953727047</v>
      </c>
      <c r="D42" s="33">
        <f>P42*M!$J$60</f>
        <v>1120437.9432624113</v>
      </c>
      <c r="E42" s="33">
        <f>Q42*M!$J$61</f>
        <v>1250462.4632948453</v>
      </c>
      <c r="F42" s="33">
        <f>R42*M!$J$62</f>
        <v>1230840.2703561254</v>
      </c>
      <c r="G42" s="33">
        <f>S42*M!$J$63</f>
        <v>1001842.7301353919</v>
      </c>
      <c r="H42" s="33">
        <f>T42*M!$J$64</f>
        <v>1202207.1931124523</v>
      </c>
      <c r="I42" s="33">
        <f>U42*M!$J$65</f>
        <v>2077337.4938294056</v>
      </c>
      <c r="J42" s="33">
        <f>V42*M!$J$66</f>
        <v>1506856.7933350152</v>
      </c>
      <c r="K42" s="33">
        <f>W42*M!$J$67</f>
        <v>1467201.1670639997</v>
      </c>
      <c r="L42" s="33">
        <f>X42*M!$J$68</f>
        <v>2226017.0099349469</v>
      </c>
      <c r="N42" s="46" t="str">
        <f>'2.1'!N42</f>
        <v>Prima Cedida No Devengada</v>
      </c>
      <c r="O42" s="50">
        <v>29577907.391744059</v>
      </c>
      <c r="P42" s="50">
        <v>25051163.232954279</v>
      </c>
      <c r="Q42" s="50">
        <v>27921391.269981381</v>
      </c>
      <c r="R42" s="50">
        <v>27529772.072763108</v>
      </c>
      <c r="S42" s="50">
        <v>22383299.787975457</v>
      </c>
      <c r="T42" s="50">
        <v>26754441.751384452</v>
      </c>
      <c r="U42" s="50">
        <v>46415979.640713744</v>
      </c>
      <c r="V42" s="50">
        <v>33631149.234428808</v>
      </c>
      <c r="W42" s="50">
        <v>32716032.27122619</v>
      </c>
      <c r="X42" s="50">
        <v>49626890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212485.27841415387</v>
      </c>
      <c r="D44" s="33">
        <f>P44*M!$J$60</f>
        <v>247489.30260047276</v>
      </c>
      <c r="E44" s="33">
        <f>Q44*M!$J$61</f>
        <v>269528.35500272847</v>
      </c>
      <c r="F44" s="33">
        <f>R44*M!$J$62</f>
        <v>294436.60322417854</v>
      </c>
      <c r="G44" s="33">
        <f>S44*M!$J$63</f>
        <v>427612.26588890492</v>
      </c>
      <c r="H44" s="33">
        <f>T44*M!$J$64</f>
        <v>521226.27615216275</v>
      </c>
      <c r="I44" s="33">
        <f>U44*M!$J$65</f>
        <v>575403.55304748891</v>
      </c>
      <c r="J44" s="33">
        <f>V44*M!$J$66</f>
        <v>767686.34495351207</v>
      </c>
      <c r="K44" s="33">
        <f>W44*M!$J$67</f>
        <v>577318.50267180288</v>
      </c>
      <c r="L44" s="33">
        <f>X44*M!$J$68</f>
        <v>730468.91925775644</v>
      </c>
      <c r="N44" s="46" t="str">
        <f>'2.1'!N44</f>
        <v>Prima Retenida Neta Devengada</v>
      </c>
      <c r="O44" s="50">
        <v>4746238.9216299653</v>
      </c>
      <c r="P44" s="50">
        <v>5533456.7658446543</v>
      </c>
      <c r="Q44" s="50">
        <v>6018258.747692748</v>
      </c>
      <c r="R44" s="50">
        <v>6585560.1022015121</v>
      </c>
      <c r="S44" s="50">
        <v>9553768.5232424922</v>
      </c>
      <c r="T44" s="50">
        <v>11599596.246384848</v>
      </c>
      <c r="U44" s="50">
        <v>12856803.327711899</v>
      </c>
      <c r="V44" s="50">
        <v>17133794.098126136</v>
      </c>
      <c r="W44" s="50">
        <v>12873197.751050321</v>
      </c>
      <c r="X44" s="50">
        <v>16285096</v>
      </c>
    </row>
    <row r="45" spans="2:24">
      <c r="B45" s="61" t="str">
        <f>N45</f>
        <v>Prima Directa Devengada</v>
      </c>
      <c r="C45" s="33">
        <f>O45*M!$J$59</f>
        <v>1526020.5970812449</v>
      </c>
      <c r="D45" s="33">
        <f>P45*M!$J$60</f>
        <v>1825136.4066193854</v>
      </c>
      <c r="E45" s="33">
        <f>Q45*M!$J$61</f>
        <v>1824664.1893394082</v>
      </c>
      <c r="F45" s="33">
        <f>R45*M!$J$62</f>
        <v>1884395.1618960078</v>
      </c>
      <c r="G45" s="33">
        <f>S45*M!$J$63</f>
        <v>2060948.3442206145</v>
      </c>
      <c r="H45" s="33">
        <f>T45*M!$J$64</f>
        <v>2379466.2395414272</v>
      </c>
      <c r="I45" s="33">
        <f>U45*M!$J$65</f>
        <v>3021389.1389236734</v>
      </c>
      <c r="J45" s="33">
        <f>V45*M!$J$66</f>
        <v>3024051.7063555736</v>
      </c>
      <c r="K45" s="33">
        <f>W45*M!$J$67</f>
        <v>2766979.965556697</v>
      </c>
      <c r="L45" s="33">
        <f>X45*M!$J$68</f>
        <v>3757155.4806376416</v>
      </c>
      <c r="N45" s="46" t="str">
        <f>'2.1'!N45</f>
        <v>Prima Directa Devengada</v>
      </c>
      <c r="O45" s="50">
        <v>34086400.748003766</v>
      </c>
      <c r="P45" s="50">
        <v>40807070.413467422</v>
      </c>
      <c r="Q45" s="50">
        <v>40742656.626915656</v>
      </c>
      <c r="R45" s="50">
        <v>42147604.812283881</v>
      </c>
      <c r="S45" s="50">
        <v>46045974.331707127</v>
      </c>
      <c r="T45" s="50">
        <v>52953676.595779739</v>
      </c>
      <c r="U45" s="50">
        <v>67509847.18445161</v>
      </c>
      <c r="V45" s="50">
        <v>67493032.303343907</v>
      </c>
      <c r="W45" s="50">
        <v>61698837.132291168</v>
      </c>
      <c r="X45" s="50">
        <v>83762137</v>
      </c>
    </row>
    <row r="46" spans="2:24">
      <c r="B46" s="61" t="str">
        <f>N46</f>
        <v>Prima Aceptada Devengada</v>
      </c>
      <c r="C46" s="33">
        <f>O46*M!$J$59</f>
        <v>396119.89163957274</v>
      </c>
      <c r="D46" s="33">
        <f>P46*M!$J$60</f>
        <v>314641.84397163114</v>
      </c>
      <c r="E46" s="33">
        <f>Q46*M!$J$61</f>
        <v>61500.486514735479</v>
      </c>
      <c r="F46" s="33">
        <f>R46*M!$J$62</f>
        <v>35909.308638032868</v>
      </c>
      <c r="G46" s="33">
        <f>S46*M!$J$63</f>
        <v>25060.508126467703</v>
      </c>
      <c r="H46" s="33">
        <f>T46*M!$J$64</f>
        <v>7541.1794323501481</v>
      </c>
      <c r="I46" s="33">
        <f>U46*M!$J$65</f>
        <v>4837.7886658801126</v>
      </c>
      <c r="J46" s="33">
        <f>V46*M!$J$66</f>
        <v>14576.743981725538</v>
      </c>
      <c r="K46" s="33">
        <f>W46*M!$J$67</f>
        <v>6096.8374150278123</v>
      </c>
      <c r="L46" s="33">
        <f>X46*M!$J$68</f>
        <v>15514.960731639816</v>
      </c>
      <c r="N46" s="46" t="str">
        <f>'2.1'!N46</f>
        <v>Prima Aceptada Devengada</v>
      </c>
      <c r="O46" s="50">
        <v>8848046.6099262256</v>
      </c>
      <c r="P46" s="50">
        <v>7034877.9605770912</v>
      </c>
      <c r="Q46" s="50">
        <v>1373235.2610949592</v>
      </c>
      <c r="R46" s="50">
        <v>803170.89544813044</v>
      </c>
      <c r="S46" s="50">
        <v>559905.11221049144</v>
      </c>
      <c r="T46" s="50">
        <v>167824.68697197209</v>
      </c>
      <c r="U46" s="50">
        <v>108095.43508870374</v>
      </c>
      <c r="V46" s="50">
        <v>325334.60005610605</v>
      </c>
      <c r="W46" s="50">
        <v>135948.86243282855</v>
      </c>
      <c r="X46" s="50">
        <v>345891</v>
      </c>
    </row>
    <row r="47" spans="2:24">
      <c r="B47" s="61" t="str">
        <f>N47</f>
        <v>Prima Cedida Devengada</v>
      </c>
      <c r="C47" s="33">
        <f>O47*M!$J$59</f>
        <v>1709655.2103066635</v>
      </c>
      <c r="D47" s="33">
        <f>P47*M!$J$60</f>
        <v>1892288.9479905432</v>
      </c>
      <c r="E47" s="33">
        <f>Q47*M!$J$61</f>
        <v>1616636.3208514152</v>
      </c>
      <c r="F47" s="33">
        <f>R47*M!$J$62</f>
        <v>1625867.8673098618</v>
      </c>
      <c r="G47" s="33">
        <f>S47*M!$J$63</f>
        <v>1658396.5864581773</v>
      </c>
      <c r="H47" s="33">
        <f>T47*M!$J$64</f>
        <v>1865781.1428216151</v>
      </c>
      <c r="I47" s="33">
        <f>U47*M!$J$65</f>
        <v>2450823.3745420645</v>
      </c>
      <c r="J47" s="33">
        <f>V47*M!$J$66</f>
        <v>2270942.1053837878</v>
      </c>
      <c r="K47" s="33">
        <f>W47*M!$J$67</f>
        <v>2195758.300299922</v>
      </c>
      <c r="L47" s="33">
        <f>X47*M!$J$68</f>
        <v>3042201.5221115248</v>
      </c>
      <c r="N47" s="46" t="str">
        <f>'2.1'!N47</f>
        <v>Prima Cedida Devengada</v>
      </c>
      <c r="O47" s="50">
        <v>38188208.436300024</v>
      </c>
      <c r="P47" s="50">
        <v>42308491.60819985</v>
      </c>
      <c r="Q47" s="50">
        <v>36097633.140317865</v>
      </c>
      <c r="R47" s="50">
        <v>36365215.605530493</v>
      </c>
      <c r="S47" s="50">
        <v>37052110.920675129</v>
      </c>
      <c r="T47" s="50">
        <v>41521905.036366872</v>
      </c>
      <c r="U47" s="50">
        <v>54761139.291828416</v>
      </c>
      <c r="V47" s="50">
        <v>50684572.80527389</v>
      </c>
      <c r="W47" s="50">
        <v>48961588.243673675</v>
      </c>
      <c r="X47" s="50">
        <v>67822932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29329</v>
      </c>
      <c r="D49" s="50">
        <f t="shared" ref="D49:L51" si="7">P49</f>
        <v>25951</v>
      </c>
      <c r="E49" s="50">
        <f t="shared" si="7"/>
        <v>27606</v>
      </c>
      <c r="F49" s="50">
        <f t="shared" si="7"/>
        <v>30620</v>
      </c>
      <c r="G49" s="50">
        <f t="shared" si="7"/>
        <v>41457</v>
      </c>
      <c r="H49" s="50">
        <f t="shared" si="7"/>
        <v>38947</v>
      </c>
      <c r="I49" s="50">
        <f t="shared" si="7"/>
        <v>37612</v>
      </c>
      <c r="J49" s="50">
        <f t="shared" si="7"/>
        <v>41609</v>
      </c>
      <c r="K49" s="50">
        <f t="shared" si="7"/>
        <v>46848</v>
      </c>
      <c r="L49" s="50">
        <f t="shared" si="7"/>
        <v>49753</v>
      </c>
      <c r="N49" s="46" t="str">
        <f>'2.1'!N49</f>
        <v>Número de Pólizas Emitidas</v>
      </c>
      <c r="O49" s="50">
        <v>29329</v>
      </c>
      <c r="P49" s="50">
        <v>25951</v>
      </c>
      <c r="Q49" s="50">
        <v>27606</v>
      </c>
      <c r="R49" s="50">
        <v>30620</v>
      </c>
      <c r="S49" s="50">
        <v>41457</v>
      </c>
      <c r="T49" s="50">
        <v>38947</v>
      </c>
      <c r="U49" s="50">
        <v>37612</v>
      </c>
      <c r="V49" s="50">
        <v>41609</v>
      </c>
      <c r="W49" s="50">
        <v>46848</v>
      </c>
      <c r="X49" s="50">
        <v>49753</v>
      </c>
    </row>
    <row r="50" spans="2:24">
      <c r="B50" s="46" t="str">
        <f t="shared" si="6"/>
        <v>Número de Pólizas Vigentes</v>
      </c>
      <c r="C50" s="50">
        <f t="shared" si="6"/>
        <v>22105</v>
      </c>
      <c r="D50" s="50">
        <f t="shared" si="7"/>
        <v>19903</v>
      </c>
      <c r="E50" s="50">
        <f t="shared" si="7"/>
        <v>21853</v>
      </c>
      <c r="F50" s="50">
        <f t="shared" si="7"/>
        <v>24259</v>
      </c>
      <c r="G50" s="50">
        <f t="shared" si="7"/>
        <v>30769</v>
      </c>
      <c r="H50" s="50">
        <f t="shared" si="7"/>
        <v>29426</v>
      </c>
      <c r="I50" s="50">
        <f t="shared" si="7"/>
        <v>27649</v>
      </c>
      <c r="J50" s="50">
        <f t="shared" si="7"/>
        <v>30038</v>
      </c>
      <c r="K50" s="50">
        <f t="shared" si="7"/>
        <v>32992</v>
      </c>
      <c r="L50" s="50">
        <f t="shared" si="7"/>
        <v>32923</v>
      </c>
      <c r="N50" s="46" t="str">
        <f>'2.1'!N50</f>
        <v>Número de Pólizas Vigentes</v>
      </c>
      <c r="O50" s="50">
        <v>22105</v>
      </c>
      <c r="P50" s="50">
        <v>19903</v>
      </c>
      <c r="Q50" s="50">
        <v>21853</v>
      </c>
      <c r="R50" s="50">
        <v>24259</v>
      </c>
      <c r="S50" s="50">
        <v>30769</v>
      </c>
      <c r="T50" s="50">
        <v>29426</v>
      </c>
      <c r="U50" s="50">
        <v>27649</v>
      </c>
      <c r="V50" s="50">
        <v>30038</v>
      </c>
      <c r="W50" s="50">
        <v>32992</v>
      </c>
      <c r="X50" s="50">
        <v>32923</v>
      </c>
    </row>
    <row r="51" spans="2:24">
      <c r="B51" s="46" t="str">
        <f t="shared" si="6"/>
        <v>Número de Siniestros</v>
      </c>
      <c r="C51" s="50">
        <f t="shared" si="6"/>
        <v>4982</v>
      </c>
      <c r="D51" s="50">
        <f t="shared" si="7"/>
        <v>4587</v>
      </c>
      <c r="E51" s="50">
        <f t="shared" si="7"/>
        <v>4311</v>
      </c>
      <c r="F51" s="50">
        <f t="shared" si="7"/>
        <v>4633</v>
      </c>
      <c r="G51" s="50">
        <f t="shared" si="7"/>
        <v>9175</v>
      </c>
      <c r="H51" s="50">
        <f t="shared" si="7"/>
        <v>4777</v>
      </c>
      <c r="I51" s="50">
        <f t="shared" si="7"/>
        <v>8331</v>
      </c>
      <c r="J51" s="50">
        <f t="shared" si="7"/>
        <v>5302</v>
      </c>
      <c r="K51" s="50">
        <f t="shared" si="7"/>
        <v>6193</v>
      </c>
      <c r="L51" s="50">
        <f t="shared" si="7"/>
        <v>6040</v>
      </c>
      <c r="N51" s="46" t="str">
        <f>'2.1'!N51</f>
        <v>Número de Siniestros</v>
      </c>
      <c r="O51" s="50">
        <v>4982</v>
      </c>
      <c r="P51" s="50">
        <v>4587</v>
      </c>
      <c r="Q51" s="50">
        <v>4311</v>
      </c>
      <c r="R51" s="50">
        <v>4633</v>
      </c>
      <c r="S51" s="50">
        <v>9175</v>
      </c>
      <c r="T51" s="50">
        <v>4777</v>
      </c>
      <c r="U51" s="50">
        <v>8331</v>
      </c>
      <c r="V51" s="50">
        <v>5302</v>
      </c>
      <c r="W51" s="50">
        <v>6193</v>
      </c>
      <c r="X51" s="50">
        <v>6040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0.85985779730002043</v>
      </c>
      <c r="D53" s="193">
        <f t="shared" ref="D53:L53" si="8">IFERROR(-D32/D44,"")</f>
        <v>0.59309772684016482</v>
      </c>
      <c r="E53" s="193">
        <f t="shared" si="8"/>
        <v>0.51045649045857311</v>
      </c>
      <c r="F53" s="193">
        <f t="shared" si="8"/>
        <v>0.77233685319555723</v>
      </c>
      <c r="G53" s="193">
        <f t="shared" si="8"/>
        <v>0.66174454565640184</v>
      </c>
      <c r="H53" s="193">
        <f t="shared" si="8"/>
        <v>0.53239000665438252</v>
      </c>
      <c r="I53" s="193">
        <f t="shared" si="8"/>
        <v>0.78307145602863282</v>
      </c>
      <c r="J53" s="193">
        <f t="shared" si="8"/>
        <v>0.50538411822737062</v>
      </c>
      <c r="K53" s="193">
        <f t="shared" si="8"/>
        <v>0.68691278684225943</v>
      </c>
      <c r="L53" s="193">
        <f t="shared" si="8"/>
        <v>0.68202901597878207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0.96820596940999082</v>
      </c>
      <c r="D54" s="192">
        <f>IFERROR(-P54*M!$J$60/D45,"")</f>
        <v>-0.10332765049977803</v>
      </c>
      <c r="E54" s="192">
        <f>IFERROR(-Q54*M!$J$61/E45,"")</f>
        <v>0.20266460947709625</v>
      </c>
      <c r="F54" s="192">
        <f>IFERROR(-R54*M!$J$62/F45,"")</f>
        <v>0.50708880540050527</v>
      </c>
      <c r="G54" s="192">
        <f>IFERROR(-S54*M!$J$63/G45,"")</f>
        <v>0.56286637016049512</v>
      </c>
      <c r="H54" s="192">
        <f>IFERROR(-T54*M!$J$64/H45,"")</f>
        <v>0.54559241961543414</v>
      </c>
      <c r="I54" s="192">
        <f>IFERROR(-U54*M!$J$65/I45,"")</f>
        <v>0.71328881960755652</v>
      </c>
      <c r="J54" s="192">
        <f>IFERROR(-V54*M!$J$66/J45,"")</f>
        <v>0.36777462488681939</v>
      </c>
      <c r="K54" s="192">
        <f>IFERROR(-W54*M!$J$67/K45,"")</f>
        <v>1.9595420539232542</v>
      </c>
      <c r="L54" s="192">
        <f>IFERROR(-X54*M!$J$68/L45,"")</f>
        <v>1.0929906074387763</v>
      </c>
      <c r="N54" s="46" t="str">
        <f>'2.1'!N54</f>
        <v>Siniestralidad Directa</v>
      </c>
      <c r="O54" s="145">
        <f>SUM('2.7.6'!O17:O46)</f>
        <v>-33002656.679918423</v>
      </c>
      <c r="P54" s="145">
        <f>SUM('2.7.6'!P17:P46)</f>
        <v>4216498.7096025944</v>
      </c>
      <c r="Q54" s="145">
        <f>SUM('2.7.6'!Q17:Q46)</f>
        <v>-8257094.5943532875</v>
      </c>
      <c r="R54" s="145">
        <f>SUM('2.7.6'!R17:R46)</f>
        <v>-21372578.574753623</v>
      </c>
      <c r="S54" s="145">
        <f>SUM('2.7.6'!S17:S46)</f>
        <v>-25917730.432591319</v>
      </c>
      <c r="T54" s="145">
        <f>SUM('2.7.6'!T17:T46)</f>
        <v>-28891124.541424658</v>
      </c>
      <c r="U54" s="145">
        <f>SUM('2.7.6'!U17:U46)</f>
        <v>-48154019.210084014</v>
      </c>
      <c r="V54" s="145">
        <f>SUM('2.7.6'!V17:V46)</f>
        <v>-24822224.637836285</v>
      </c>
      <c r="W54" s="145">
        <f>SUM('2.7.6'!W17:W46)</f>
        <v>-120901466.03888617</v>
      </c>
      <c r="X54" s="145">
        <f>SUM('2.7.6'!X17:X46)</f>
        <v>-91551229</v>
      </c>
    </row>
    <row r="55" spans="2:24">
      <c r="B55" s="46" t="str">
        <f>N55</f>
        <v>Prima Promedio</v>
      </c>
      <c r="C55" s="159">
        <f>IFERROR(C21/C49,"")</f>
        <v>66.699634875199351</v>
      </c>
      <c r="D55" s="159">
        <f t="shared" ref="D55:L55" si="9">IFERROR(D21/D49,"")</f>
        <v>75.169106206978711</v>
      </c>
      <c r="E55" s="159">
        <f t="shared" si="9"/>
        <v>72.939060904188494</v>
      </c>
      <c r="F55" s="159">
        <f t="shared" si="9"/>
        <v>70.384759448819892</v>
      </c>
      <c r="G55" s="159">
        <f t="shared" si="9"/>
        <v>44.695104573174092</v>
      </c>
      <c r="H55" s="159">
        <f t="shared" si="9"/>
        <v>66.760359810634682</v>
      </c>
      <c r="I55" s="159">
        <f t="shared" si="9"/>
        <v>103.24712224207329</v>
      </c>
      <c r="J55" s="159">
        <f t="shared" si="9"/>
        <v>63.171858354632967</v>
      </c>
      <c r="K55" s="159">
        <f t="shared" si="9"/>
        <v>63.51615082321738</v>
      </c>
      <c r="L55" s="159">
        <f t="shared" si="9"/>
        <v>88.392252115518318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36.673449107963854</v>
      </c>
      <c r="D56" s="159">
        <f t="shared" ref="D56:L56" si="10">IFERROR(-D32/D51,"")</f>
        <v>32.000292738085477</v>
      </c>
      <c r="E56" s="159">
        <f t="shared" si="10"/>
        <v>31.914288604445645</v>
      </c>
      <c r="F56" s="159">
        <f t="shared" si="10"/>
        <v>49.083582905191214</v>
      </c>
      <c r="G56" s="159">
        <f t="shared" si="10"/>
        <v>30.841426115286961</v>
      </c>
      <c r="H56" s="159">
        <f t="shared" si="10"/>
        <v>58.089943610862242</v>
      </c>
      <c r="I56" s="159">
        <f t="shared" si="10"/>
        <v>54.084995569432934</v>
      </c>
      <c r="J56" s="159">
        <f t="shared" si="10"/>
        <v>73.175497268865286</v>
      </c>
      <c r="K56" s="159">
        <f t="shared" si="10"/>
        <v>64.034791145791786</v>
      </c>
      <c r="L56" s="159">
        <f t="shared" si="10"/>
        <v>82.483608974247034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 t="s">
        <v>705</v>
      </c>
    </row>
  </sheetData>
  <mergeCells count="4">
    <mergeCell ref="B15:L15"/>
    <mergeCell ref="N15:X15"/>
    <mergeCell ref="O53:X53"/>
    <mergeCell ref="O55:X56"/>
  </mergeCells>
  <conditionalFormatting sqref="C17:L56">
    <cfRule type="cellIs" dxfId="16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codeName="Hoja27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114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 t="s">
        <v>642</v>
      </c>
      <c r="P16" s="53" t="s">
        <v>643</v>
      </c>
      <c r="Q16" s="53" t="s">
        <v>644</v>
      </c>
      <c r="R16" s="53" t="s">
        <v>645</v>
      </c>
      <c r="S16" s="53" t="s">
        <v>646</v>
      </c>
      <c r="T16" s="53" t="s">
        <v>647</v>
      </c>
      <c r="U16" s="53" t="s">
        <v>648</v>
      </c>
      <c r="V16" s="53" t="s">
        <v>649</v>
      </c>
      <c r="W16" s="53" t="s">
        <v>650</v>
      </c>
      <c r="X16" s="53" t="s">
        <v>651</v>
      </c>
    </row>
    <row r="17" spans="2:24" s="16" customFormat="1">
      <c r="B17" s="46" t="str">
        <f>N17</f>
        <v>Margen de Contribución</v>
      </c>
      <c r="C17" s="33">
        <f>O17*M!$J$59</f>
        <v>164640.12441382412</v>
      </c>
      <c r="D17" s="33">
        <f>P17*M!$J$60</f>
        <v>84107.801418439674</v>
      </c>
      <c r="E17" s="33">
        <f>Q17*M!$J$61</f>
        <v>340188.48475924006</v>
      </c>
      <c r="F17" s="33">
        <f>R17*M!$J$62</f>
        <v>421992.16570300324</v>
      </c>
      <c r="G17" s="33">
        <f>S17*M!$J$63</f>
        <v>284706.46877955185</v>
      </c>
      <c r="H17" s="33">
        <f>T17*M!$J$64</f>
        <v>228020.76782658405</v>
      </c>
      <c r="I17" s="33">
        <f>U17*M!$J$65</f>
        <v>273850.54564557911</v>
      </c>
      <c r="J17" s="33">
        <f>V17*M!$J$66</f>
        <v>351480.16891659639</v>
      </c>
      <c r="K17" s="33">
        <f>W17*M!$J$67</f>
        <v>475699.7140599984</v>
      </c>
      <c r="L17" s="33">
        <f>X17*M!$J$68</f>
        <v>601661.52104397456</v>
      </c>
      <c r="N17" s="46" t="str">
        <f>'2.1'!N17</f>
        <v>Margen de Contribución</v>
      </c>
      <c r="O17" s="200">
        <f>O19+O26</f>
        <v>3677531.7913169861</v>
      </c>
      <c r="P17" s="200">
        <f t="shared" ref="P17:W17" si="1">P19+P26</f>
        <v>1880513.128967436</v>
      </c>
      <c r="Q17" s="200">
        <f t="shared" si="1"/>
        <v>7596018.327073276</v>
      </c>
      <c r="R17" s="200">
        <f t="shared" si="1"/>
        <v>9438550.5723939724</v>
      </c>
      <c r="S17" s="200">
        <f t="shared" si="1"/>
        <v>6360948.7303534783</v>
      </c>
      <c r="T17" s="200">
        <f t="shared" si="1"/>
        <v>5074473.3402636237</v>
      </c>
      <c r="U17" s="200">
        <f t="shared" si="1"/>
        <v>6118910.089978572</v>
      </c>
      <c r="V17" s="200">
        <f t="shared" si="1"/>
        <v>7844595.4957766458</v>
      </c>
      <c r="W17" s="200">
        <f t="shared" si="1"/>
        <v>10607275.638788473</v>
      </c>
      <c r="X17" s="200">
        <f>X19+X26</f>
        <v>13413460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2">N19</f>
        <v>Ingreso por Primas Devengadas</v>
      </c>
      <c r="C19" s="33">
        <f>O19*M!$J$59</f>
        <v>763998.94410694647</v>
      </c>
      <c r="D19" s="33">
        <f>P19*M!$J$60</f>
        <v>686778.72340425523</v>
      </c>
      <c r="E19" s="33">
        <f>Q19*M!$J$61</f>
        <v>1411888.1680193797</v>
      </c>
      <c r="F19" s="33">
        <f>R19*M!$J$62</f>
        <v>1596973.9318524085</v>
      </c>
      <c r="G19" s="33">
        <f>S19*M!$J$63</f>
        <v>1587258.5537603383</v>
      </c>
      <c r="H19" s="33">
        <f>T19*M!$J$64</f>
        <v>1641604.1963729681</v>
      </c>
      <c r="I19" s="33">
        <f>U19*M!$J$65</f>
        <v>1759848.7267492849</v>
      </c>
      <c r="J19" s="33">
        <f>V19*M!$J$66</f>
        <v>1900547.3936726954</v>
      </c>
      <c r="K19" s="33">
        <f>W19*M!$J$67</f>
        <v>1960994.2415831797</v>
      </c>
      <c r="L19" s="33">
        <f>X19*M!$J$68</f>
        <v>2119410.4430648023</v>
      </c>
      <c r="N19" s="46" t="str">
        <f>'2.1'!N19</f>
        <v>Ingreso por Primas Devengadas</v>
      </c>
      <c r="O19" s="200">
        <f>O20+O24</f>
        <v>17065283.541841108</v>
      </c>
      <c r="P19" s="200">
        <f t="shared" ref="P19:X19" si="3">P20+P24</f>
        <v>15355251.050160626</v>
      </c>
      <c r="Q19" s="200">
        <f t="shared" si="3"/>
        <v>31525841.939192273</v>
      </c>
      <c r="R19" s="200">
        <f t="shared" si="3"/>
        <v>35718955.098309137</v>
      </c>
      <c r="S19" s="200">
        <f t="shared" si="3"/>
        <v>35462735.797907762</v>
      </c>
      <c r="T19" s="200">
        <f t="shared" si="3"/>
        <v>36532973.76884073</v>
      </c>
      <c r="U19" s="200">
        <f t="shared" si="3"/>
        <v>39322018.167086974</v>
      </c>
      <c r="V19" s="200">
        <f t="shared" si="3"/>
        <v>42417828.493341453</v>
      </c>
      <c r="W19" s="200">
        <f t="shared" si="3"/>
        <v>43726758.355642408</v>
      </c>
      <c r="X19" s="200">
        <f t="shared" si="3"/>
        <v>47250200</v>
      </c>
    </row>
    <row r="20" spans="2:24" s="16" customFormat="1">
      <c r="B20" s="61" t="str">
        <f t="shared" si="2"/>
        <v>Prima Retenida Neta</v>
      </c>
      <c r="C20" s="33">
        <f>O20*M!$J$59</f>
        <v>736472.50497488107</v>
      </c>
      <c r="D20" s="33">
        <f>P20*M!$J$60</f>
        <v>693543.73522458621</v>
      </c>
      <c r="E20" s="33">
        <f>Q20*M!$J$61</f>
        <v>1728731.8567538927</v>
      </c>
      <c r="F20" s="33">
        <f>R20*M!$J$62</f>
        <v>1573449.3994651397</v>
      </c>
      <c r="G20" s="33">
        <f>S20*M!$J$63</f>
        <v>1581456.9178867361</v>
      </c>
      <c r="H20" s="33">
        <f>T20*M!$J$64</f>
        <v>1680997.7852136248</v>
      </c>
      <c r="I20" s="33">
        <f>U20*M!$J$65</f>
        <v>1792089.1995690914</v>
      </c>
      <c r="J20" s="33">
        <f>V20*M!$J$66</f>
        <v>1911717.6338688864</v>
      </c>
      <c r="K20" s="33">
        <f>W20*M!$J$67</f>
        <v>1978161.4081205092</v>
      </c>
      <c r="L20" s="33">
        <f>X20*M!$J$68</f>
        <v>2149497.6457823012</v>
      </c>
      <c r="N20" s="46" t="str">
        <f>'2.1'!N20</f>
        <v>Prima Retenida Neta</v>
      </c>
      <c r="O20" s="33">
        <v>16450431.267097427</v>
      </c>
      <c r="P20" s="33">
        <v>15506505.670198325</v>
      </c>
      <c r="Q20" s="33">
        <v>38600597.770942956</v>
      </c>
      <c r="R20" s="33">
        <v>35192790.143897578</v>
      </c>
      <c r="S20" s="33">
        <v>35333114.89922443</v>
      </c>
      <c r="T20" s="33">
        <v>37409655.828350544</v>
      </c>
      <c r="U20" s="33">
        <v>40042398.526299812</v>
      </c>
      <c r="V20" s="33">
        <v>42667134.2114987</v>
      </c>
      <c r="W20" s="33">
        <v>44109556.288910605</v>
      </c>
      <c r="X20" s="33">
        <v>47920965</v>
      </c>
    </row>
    <row r="21" spans="2:24" s="16" customFormat="1">
      <c r="B21" s="61" t="str">
        <f t="shared" si="2"/>
        <v>Prima Directa</v>
      </c>
      <c r="C21" s="33">
        <f>O21*M!$J$59</f>
        <v>834689.84933218383</v>
      </c>
      <c r="D21" s="33">
        <f>P21*M!$J$60</f>
        <v>783335.46099290776</v>
      </c>
      <c r="E21" s="33">
        <f>Q21*M!$J$61</f>
        <v>1735925.6339850035</v>
      </c>
      <c r="F21" s="33">
        <f>R21*M!$J$62</f>
        <v>1586189.7288483153</v>
      </c>
      <c r="G21" s="33">
        <f>S21*M!$J$63</f>
        <v>1605955.1012795325</v>
      </c>
      <c r="H21" s="33">
        <f>T21*M!$J$64</f>
        <v>1718984.0724957772</v>
      </c>
      <c r="I21" s="33">
        <f>U21*M!$J$65</f>
        <v>1823298.7469566539</v>
      </c>
      <c r="J21" s="33">
        <f>V21*M!$J$66</f>
        <v>1955803.1655627124</v>
      </c>
      <c r="K21" s="33">
        <f>W21*M!$J$67</f>
        <v>2031254.9433596432</v>
      </c>
      <c r="L21" s="33">
        <f>X21*M!$J$68</f>
        <v>2191658.529211632</v>
      </c>
      <c r="N21" s="46" t="str">
        <f>'2.1'!N21</f>
        <v>Prima Directa</v>
      </c>
      <c r="O21" s="33">
        <v>18644291.406712219</v>
      </c>
      <c r="P21" s="33">
        <v>17514102.068300735</v>
      </c>
      <c r="Q21" s="33">
        <v>38761226.558031596</v>
      </c>
      <c r="R21" s="33">
        <v>35477748.616981395</v>
      </c>
      <c r="S21" s="33">
        <v>35880456.479541793</v>
      </c>
      <c r="T21" s="33">
        <v>38255019.186899871</v>
      </c>
      <c r="U21" s="33">
        <v>40739743.912131451</v>
      </c>
      <c r="V21" s="33">
        <v>43651067.855380528</v>
      </c>
      <c r="W21" s="33">
        <v>45293449.712164149</v>
      </c>
      <c r="X21" s="33">
        <v>48860901</v>
      </c>
    </row>
    <row r="22" spans="2:24" s="16" customFormat="1">
      <c r="B22" s="61" t="str">
        <f t="shared" si="2"/>
        <v>Prima Aceptada</v>
      </c>
      <c r="C22" s="33">
        <f>O22*M!$J$59</f>
        <v>0</v>
      </c>
      <c r="D22" s="33">
        <f>P22*M!$J$60</f>
        <v>0</v>
      </c>
      <c r="E22" s="33">
        <f>Q22*M!$J$61</f>
        <v>0</v>
      </c>
      <c r="F22" s="33">
        <f>R22*M!$J$62</f>
        <v>0</v>
      </c>
      <c r="G22" s="33">
        <f>S22*M!$J$63</f>
        <v>0</v>
      </c>
      <c r="H22" s="33">
        <f>T22*M!$J$64</f>
        <v>0</v>
      </c>
      <c r="I22" s="33">
        <f>U22*M!$J$65</f>
        <v>0</v>
      </c>
      <c r="J22" s="33">
        <f>V22*M!$J$66</f>
        <v>0</v>
      </c>
      <c r="K22" s="33">
        <f>W22*M!$J$67</f>
        <v>0</v>
      </c>
      <c r="L22" s="33">
        <f>X22*M!$J$68</f>
        <v>0</v>
      </c>
      <c r="N22" s="46" t="str">
        <f>'2.1'!N22</f>
        <v>Prima Aceptada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</row>
    <row r="23" spans="2:24">
      <c r="B23" s="61" t="str">
        <f t="shared" si="2"/>
        <v>Prima Cedida</v>
      </c>
      <c r="C23" s="33">
        <f>O23*M!$J$59</f>
        <v>-98217.344357302776</v>
      </c>
      <c r="D23" s="33">
        <f>P23*M!$J$60</f>
        <v>-89791.725768321499</v>
      </c>
      <c r="E23" s="33">
        <f>Q23*M!$J$61</f>
        <v>-7193.777231110379</v>
      </c>
      <c r="F23" s="33">
        <f>R23*M!$J$62</f>
        <v>-12740.329383175671</v>
      </c>
      <c r="G23" s="33">
        <f>S23*M!$J$63</f>
        <v>-24498.183392796171</v>
      </c>
      <c r="H23" s="33">
        <f>T23*M!$J$64</f>
        <v>-37986.287282152356</v>
      </c>
      <c r="I23" s="33">
        <f>U23*M!$J$65</f>
        <v>-31209.547387562343</v>
      </c>
      <c r="J23" s="33">
        <f>V23*M!$J$66</f>
        <v>-44085.531693826269</v>
      </c>
      <c r="K23" s="33">
        <f>W23*M!$J$67</f>
        <v>-53093.535239133926</v>
      </c>
      <c r="L23" s="33">
        <f>X23*M!$J$68</f>
        <v>-42160.883429330635</v>
      </c>
      <c r="N23" s="46" t="str">
        <f>'2.1'!N23</f>
        <v>Prima Cedida</v>
      </c>
      <c r="O23" s="50">
        <v>-2193860.1396147925</v>
      </c>
      <c r="P23" s="50">
        <v>-2007596.3981024094</v>
      </c>
      <c r="Q23" s="50">
        <v>-160628.78708863372</v>
      </c>
      <c r="R23" s="50">
        <v>-284958.473083816</v>
      </c>
      <c r="S23" s="50">
        <v>-547341.58031735453</v>
      </c>
      <c r="T23" s="50">
        <v>-845363.35854932631</v>
      </c>
      <c r="U23" s="50">
        <v>-697345.38583163312</v>
      </c>
      <c r="V23" s="50">
        <v>-983933.64388183085</v>
      </c>
      <c r="W23" s="50">
        <v>-1183893.423253542</v>
      </c>
      <c r="X23" s="50">
        <v>-939936</v>
      </c>
    </row>
    <row r="24" spans="2:24">
      <c r="B24" s="61" t="str">
        <f t="shared" si="2"/>
        <v>Aj. de Reserva en Curso</v>
      </c>
      <c r="C24" s="33">
        <f>O24*M!$J$59</f>
        <v>27526.439132065465</v>
      </c>
      <c r="D24" s="33">
        <f>P24*M!$J$60</f>
        <v>-6765.0118203309703</v>
      </c>
      <c r="E24" s="33">
        <f>Q24*M!$J$61</f>
        <v>-316843.68873451307</v>
      </c>
      <c r="F24" s="33">
        <f>R24*M!$J$62</f>
        <v>23524.532387268631</v>
      </c>
      <c r="G24" s="33">
        <f>S24*M!$J$63</f>
        <v>5801.6358736020966</v>
      </c>
      <c r="H24" s="33">
        <f>T24*M!$J$64</f>
        <v>-39393.588840656659</v>
      </c>
      <c r="I24" s="33">
        <f>U24*M!$J$65</f>
        <v>-32240.472819806677</v>
      </c>
      <c r="J24" s="33">
        <f>V24*M!$J$66</f>
        <v>-11170.24019619078</v>
      </c>
      <c r="K24" s="33">
        <f>W24*M!$J$67</f>
        <v>-17167.166537329504</v>
      </c>
      <c r="L24" s="33">
        <f>X24*M!$J$68</f>
        <v>-30087.202717498811</v>
      </c>
      <c r="N24" s="46" t="str">
        <f>'2.1'!N24</f>
        <v>Aj. de Reserva en Curso</v>
      </c>
      <c r="O24" s="198">
        <v>614852.27474368282</v>
      </c>
      <c r="P24" s="198">
        <v>-151254.62003769839</v>
      </c>
      <c r="Q24" s="198">
        <v>-7074755.8317506826</v>
      </c>
      <c r="R24" s="198">
        <v>526164.95441155694</v>
      </c>
      <c r="S24" s="198">
        <v>129620.89868332825</v>
      </c>
      <c r="T24" s="198">
        <v>-876682.0595098139</v>
      </c>
      <c r="U24" s="198">
        <v>-720380.35921284172</v>
      </c>
      <c r="V24" s="198">
        <v>-249305.7181572438</v>
      </c>
      <c r="W24" s="198">
        <v>-382797.93326819752</v>
      </c>
      <c r="X24" s="198">
        <v>-670765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-599358.81969312241</v>
      </c>
      <c r="D26" s="33">
        <f>P26*M!$J$60</f>
        <v>-602670.92198581551</v>
      </c>
      <c r="E26" s="33">
        <f>Q26*M!$J$61</f>
        <v>-1071699.6832601398</v>
      </c>
      <c r="F26" s="33">
        <f>R26*M!$J$62</f>
        <v>-1174981.7661494052</v>
      </c>
      <c r="G26" s="33">
        <f>S26*M!$J$63</f>
        <v>-1302552.0849807863</v>
      </c>
      <c r="H26" s="33">
        <f>T26*M!$J$64</f>
        <v>-1413583.4285463842</v>
      </c>
      <c r="I26" s="33">
        <f>U26*M!$J$65</f>
        <v>-1485998.1811037057</v>
      </c>
      <c r="J26" s="33">
        <f>V26*M!$J$66</f>
        <v>-1549067.2247560991</v>
      </c>
      <c r="K26" s="33">
        <f>W26*M!$J$67</f>
        <v>-1485294.5275231814</v>
      </c>
      <c r="L26" s="33">
        <f>X26*M!$J$68</f>
        <v>-1517748.9220208279</v>
      </c>
      <c r="N26" s="46" t="str">
        <f>'2.1'!N26</f>
        <v>Costo Exp. Directo</v>
      </c>
      <c r="O26" s="199">
        <f>O27+O32</f>
        <v>-13387751.750524122</v>
      </c>
      <c r="P26" s="199">
        <f t="shared" ref="P26:X26" si="4">P27+P32</f>
        <v>-13474737.92119319</v>
      </c>
      <c r="Q26" s="199">
        <f t="shared" si="4"/>
        <v>-23929823.612118997</v>
      </c>
      <c r="R26" s="199">
        <f t="shared" si="4"/>
        <v>-26280404.525915165</v>
      </c>
      <c r="S26" s="199">
        <f t="shared" si="4"/>
        <v>-29101787.067554284</v>
      </c>
      <c r="T26" s="199">
        <f t="shared" si="4"/>
        <v>-31458500.428577106</v>
      </c>
      <c r="U26" s="199">
        <f t="shared" si="4"/>
        <v>-33203108.077108402</v>
      </c>
      <c r="V26" s="199">
        <f t="shared" si="4"/>
        <v>-34573232.997564808</v>
      </c>
      <c r="W26" s="199">
        <f t="shared" si="4"/>
        <v>-33119482.716853935</v>
      </c>
      <c r="X26" s="199">
        <f t="shared" si="4"/>
        <v>-33836740</v>
      </c>
    </row>
    <row r="27" spans="2:24">
      <c r="B27" s="61" t="str">
        <f>N27</f>
        <v>Resultado de Intermediación</v>
      </c>
      <c r="C27" s="33">
        <f>O27*M!$J$59</f>
        <v>-81284.653956135095</v>
      </c>
      <c r="D27" s="33">
        <f>P27*M!$J$60</f>
        <v>-78465.602836879421</v>
      </c>
      <c r="E27" s="33">
        <f>Q27*M!$J$61</f>
        <v>-208522.98746033534</v>
      </c>
      <c r="F27" s="33">
        <f>R27*M!$J$62</f>
        <v>-181185.94855800972</v>
      </c>
      <c r="G27" s="33">
        <f>S27*M!$J$63</f>
        <v>-208055.35225600688</v>
      </c>
      <c r="H27" s="33">
        <f>T27*M!$J$64</f>
        <v>-218407.49419293809</v>
      </c>
      <c r="I27" s="33">
        <f>U27*M!$J$65</f>
        <v>-232610.82471703799</v>
      </c>
      <c r="J27" s="33">
        <f>V27*M!$J$66</f>
        <v>-241179.24564338825</v>
      </c>
      <c r="K27" s="33">
        <f>W27*M!$J$67</f>
        <v>-285000.80398777931</v>
      </c>
      <c r="L27" s="33">
        <f>X27*M!$J$68</f>
        <v>-313691.24379934894</v>
      </c>
      <c r="N27" s="46" t="str">
        <f>'2.1'!N27</f>
        <v>Resultado de Intermediación</v>
      </c>
      <c r="O27" s="50">
        <v>-1815638.1995833043</v>
      </c>
      <c r="P27" s="50">
        <v>-1754362.7798924532</v>
      </c>
      <c r="Q27" s="50">
        <v>-4656078.9248518376</v>
      </c>
      <c r="R27" s="50">
        <v>-4052522.4813664751</v>
      </c>
      <c r="S27" s="50">
        <v>-4648399.5760588907</v>
      </c>
      <c r="T27" s="50">
        <v>-4860535.3677202808</v>
      </c>
      <c r="U27" s="50">
        <v>-5197450.7446897915</v>
      </c>
      <c r="V27" s="50">
        <v>-5382817.5566226011</v>
      </c>
      <c r="W27" s="50">
        <v>-6355021.8674157308</v>
      </c>
      <c r="X27" s="50">
        <v>-6993442</v>
      </c>
    </row>
    <row r="28" spans="2:24">
      <c r="B28" s="61" t="str">
        <f>N28</f>
        <v>Directo</v>
      </c>
      <c r="C28" s="33">
        <f>O28*M!$J$59</f>
        <v>-113540.15618617169</v>
      </c>
      <c r="D28" s="33">
        <f>P28*M!$J$60</f>
        <v>-105783.62884160757</v>
      </c>
      <c r="E28" s="33">
        <f>Q28*M!$J$61</f>
        <v>-210463.67597252419</v>
      </c>
      <c r="F28" s="33">
        <f>R28*M!$J$62</f>
        <v>-185842.85452808673</v>
      </c>
      <c r="G28" s="33">
        <f>S28*M!$J$63</f>
        <v>-216159.51458248569</v>
      </c>
      <c r="H28" s="33">
        <f>T28*M!$J$64</f>
        <v>-230561.80966291006</v>
      </c>
      <c r="I28" s="33">
        <f>U28*M!$J$65</f>
        <v>-241758.72634374286</v>
      </c>
      <c r="J28" s="33">
        <f>V28*M!$J$66</f>
        <v>-251742.11951746859</v>
      </c>
      <c r="K28" s="33">
        <f>W28*M!$J$67</f>
        <v>-298378.4615169501</v>
      </c>
      <c r="L28" s="33">
        <f>X28*M!$J$68</f>
        <v>-324225.09523850109</v>
      </c>
      <c r="N28" s="46" t="str">
        <f>'2.1'!N28</f>
        <v>Directo</v>
      </c>
      <c r="O28" s="50">
        <v>-2536122.5609635334</v>
      </c>
      <c r="P28" s="50">
        <v>-2365149.2431336907</v>
      </c>
      <c r="Q28" s="50">
        <v>-4699412.2714116424</v>
      </c>
      <c r="R28" s="50">
        <v>-4156681.8617574139</v>
      </c>
      <c r="S28" s="50">
        <v>-4829463.8184070662</v>
      </c>
      <c r="T28" s="50">
        <v>-5131022.7904643063</v>
      </c>
      <c r="U28" s="50">
        <v>-5401851.2414418394</v>
      </c>
      <c r="V28" s="50">
        <v>-5618567.6220401749</v>
      </c>
      <c r="W28" s="50">
        <v>-6653320.3456766009</v>
      </c>
      <c r="X28" s="50">
        <v>-7228284</v>
      </c>
    </row>
    <row r="29" spans="2:24">
      <c r="B29" s="61" t="str">
        <f>N29</f>
        <v>Reaseguro Aceptado</v>
      </c>
      <c r="C29" s="33">
        <f>O29*M!$J$59</f>
        <v>0</v>
      </c>
      <c r="D29" s="33">
        <f>P29*M!$J$60</f>
        <v>0</v>
      </c>
      <c r="E29" s="33">
        <f>Q29*M!$J$61</f>
        <v>0</v>
      </c>
      <c r="F29" s="33">
        <f>R29*M!$J$62</f>
        <v>0</v>
      </c>
      <c r="G29" s="33">
        <f>S29*M!$J$63</f>
        <v>0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'2.1'!N29</f>
        <v>Reaseguro Aceptado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>N30</f>
        <v>Reaseguro Cedido</v>
      </c>
      <c r="C30" s="33">
        <f>O30*M!$J$59</f>
        <v>32255.502230036593</v>
      </c>
      <c r="D30" s="33">
        <f>P30*M!$J$60</f>
        <v>27318.02600472813</v>
      </c>
      <c r="E30" s="33">
        <f>Q30*M!$J$61</f>
        <v>1940.6885121888547</v>
      </c>
      <c r="F30" s="33">
        <f>R30*M!$J$62</f>
        <v>4656.9059700770113</v>
      </c>
      <c r="G30" s="33">
        <f>S30*M!$J$63</f>
        <v>8104.1623264788332</v>
      </c>
      <c r="H30" s="33">
        <f>T30*M!$J$64</f>
        <v>12154.315469971956</v>
      </c>
      <c r="I30" s="33">
        <f>U30*M!$J$65</f>
        <v>9147.9016267048428</v>
      </c>
      <c r="J30" s="33">
        <f>V30*M!$J$66</f>
        <v>10562.87387408036</v>
      </c>
      <c r="K30" s="33">
        <f>W30*M!$J$67</f>
        <v>13377.65752917077</v>
      </c>
      <c r="L30" s="33">
        <f>X30*M!$J$68</f>
        <v>10533.851439152097</v>
      </c>
      <c r="N30" s="46" t="str">
        <f>'2.1'!N30</f>
        <v>Reaseguro Cedido</v>
      </c>
      <c r="O30" s="50">
        <v>720484.36138022901</v>
      </c>
      <c r="P30" s="50">
        <v>610786.46324123722</v>
      </c>
      <c r="Q30" s="50">
        <v>43333.346559805053</v>
      </c>
      <c r="R30" s="50">
        <v>104159.38039093901</v>
      </c>
      <c r="S30" s="50">
        <v>181064.24234817547</v>
      </c>
      <c r="T30" s="50">
        <v>270487.42274402507</v>
      </c>
      <c r="U30" s="50">
        <v>204400.49675204762</v>
      </c>
      <c r="V30" s="50">
        <v>235750.06541757411</v>
      </c>
      <c r="W30" s="50">
        <v>298298.47826086957</v>
      </c>
      <c r="X30" s="50">
        <v>234842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-518074.16573698726</v>
      </c>
      <c r="D32" s="33">
        <f>P32*M!$J$60</f>
        <v>-524205.31914893602</v>
      </c>
      <c r="E32" s="33">
        <f>Q32*M!$J$61</f>
        <v>-863176.69579980429</v>
      </c>
      <c r="F32" s="33">
        <f>R32*M!$J$62</f>
        <v>-993795.81759139546</v>
      </c>
      <c r="G32" s="33">
        <f>S32*M!$J$63</f>
        <v>-1094496.7327247795</v>
      </c>
      <c r="H32" s="33">
        <f>T32*M!$J$64</f>
        <v>-1195175.9343534461</v>
      </c>
      <c r="I32" s="33">
        <f>U32*M!$J$65</f>
        <v>-1253387.3563866678</v>
      </c>
      <c r="J32" s="33">
        <f>V32*M!$J$66</f>
        <v>-1307887.9791127108</v>
      </c>
      <c r="K32" s="33">
        <f>W32*M!$J$67</f>
        <v>-1200293.723535402</v>
      </c>
      <c r="L32" s="33">
        <f>X32*M!$J$68</f>
        <v>-1204057.6782214791</v>
      </c>
      <c r="N32" s="46" t="str">
        <f>'2.1'!N32</f>
        <v>Costo de Siniestros</v>
      </c>
      <c r="O32" s="50">
        <v>-11572113.550940817</v>
      </c>
      <c r="P32" s="50">
        <v>-11720375.141300736</v>
      </c>
      <c r="Q32" s="50">
        <v>-19273744.687267158</v>
      </c>
      <c r="R32" s="50">
        <v>-22227882.04454869</v>
      </c>
      <c r="S32" s="50">
        <v>-24453387.491495393</v>
      </c>
      <c r="T32" s="50">
        <v>-26597965.060856827</v>
      </c>
      <c r="U32" s="50">
        <v>-28005657.332418609</v>
      </c>
      <c r="V32" s="50">
        <v>-29190415.440942209</v>
      </c>
      <c r="W32" s="50">
        <v>-26764460.849438205</v>
      </c>
      <c r="X32" s="50">
        <v>-26843298</v>
      </c>
    </row>
    <row r="33" spans="2:24">
      <c r="B33" s="61" t="str">
        <f>N33</f>
        <v>Siniestros Pagados</v>
      </c>
      <c r="C33" s="33">
        <f>O33*M!$J$59</f>
        <v>534330.32013626304</v>
      </c>
      <c r="D33" s="33">
        <f>P33*M!$J$60</f>
        <v>527646.09929078014</v>
      </c>
      <c r="E33" s="33">
        <f>Q33*M!$J$61</f>
        <v>730206.70379770221</v>
      </c>
      <c r="F33" s="33">
        <f>R33*M!$J$62</f>
        <v>936163.21952777205</v>
      </c>
      <c r="G33" s="33">
        <f>S33*M!$J$63</f>
        <v>1043062.3165532126</v>
      </c>
      <c r="H33" s="33">
        <f>T33*M!$J$64</f>
        <v>1110470.9045562628</v>
      </c>
      <c r="I33" s="33">
        <f>U33*M!$J$65</f>
        <v>1136583.6354338869</v>
      </c>
      <c r="J33" s="33">
        <f>V33*M!$J$66</f>
        <v>1243950.6409815657</v>
      </c>
      <c r="K33" s="33">
        <f>W33*M!$J$67</f>
        <v>1268233.0212928588</v>
      </c>
      <c r="L33" s="33">
        <f>X33*M!$J$68</f>
        <v>1250152.6193335166</v>
      </c>
      <c r="N33" s="46" t="str">
        <f>'2.1'!N33</f>
        <v>Siniestros Pagados</v>
      </c>
      <c r="O33" s="50">
        <v>11935223.848753944</v>
      </c>
      <c r="P33" s="50">
        <v>11797305.368003935</v>
      </c>
      <c r="Q33" s="50">
        <v>16304677.41588792</v>
      </c>
      <c r="R33" s="50">
        <v>20938833.963440929</v>
      </c>
      <c r="S33" s="50">
        <v>23304233.116305098</v>
      </c>
      <c r="T33" s="50">
        <v>24712902.486999769</v>
      </c>
      <c r="U33" s="50">
        <v>25395797.764674675</v>
      </c>
      <c r="V33" s="50">
        <v>27763414.434707496</v>
      </c>
      <c r="W33" s="50">
        <v>28279388.936883248</v>
      </c>
      <c r="X33" s="50">
        <v>27870940</v>
      </c>
    </row>
    <row r="34" spans="2:24">
      <c r="B34" s="61" t="str">
        <f>N34</f>
        <v>Siniestros por Pagar</v>
      </c>
      <c r="C34" s="33">
        <f>O34*M!$J$59</f>
        <v>181653.20124318279</v>
      </c>
      <c r="D34" s="33">
        <f>P34*M!$J$60</f>
        <v>175925.65011820325</v>
      </c>
      <c r="E34" s="33">
        <f>Q34*M!$J$61</f>
        <v>309047.67266942118</v>
      </c>
      <c r="F34" s="33">
        <f>R34*M!$J$62</f>
        <v>366331.43827389536</v>
      </c>
      <c r="G34" s="33">
        <f>S34*M!$J$63</f>
        <v>419270.59757705708</v>
      </c>
      <c r="H34" s="33">
        <f>T34*M!$J$64</f>
        <v>488250.06395667035</v>
      </c>
      <c r="I34" s="33">
        <f>U34*M!$J$65</f>
        <v>603912.30514572235</v>
      </c>
      <c r="J34" s="33">
        <f>V34*M!$J$66</f>
        <v>648790.7107331946</v>
      </c>
      <c r="K34" s="33">
        <f>W34*M!$J$67</f>
        <v>551647.14957202203</v>
      </c>
      <c r="L34" s="33">
        <f>X34*M!$J$68</f>
        <v>515460.10299618327</v>
      </c>
      <c r="N34" s="46" t="str">
        <f>'2.1'!N34</f>
        <v>Siniestros por Pagar</v>
      </c>
      <c r="O34" s="50">
        <v>4057549.3060682779</v>
      </c>
      <c r="P34" s="50">
        <v>3933410.3280564649</v>
      </c>
      <c r="Q34" s="50">
        <v>6900679.7428715834</v>
      </c>
      <c r="R34" s="50">
        <v>8193606.629274385</v>
      </c>
      <c r="S34" s="50">
        <v>9367397.8914660737</v>
      </c>
      <c r="T34" s="50">
        <v>10865729.277845532</v>
      </c>
      <c r="U34" s="50">
        <v>13493802.20772269</v>
      </c>
      <c r="V34" s="50">
        <v>14480193.015746066</v>
      </c>
      <c r="W34" s="50">
        <v>12300771.259501711</v>
      </c>
      <c r="X34" s="50">
        <v>11491683</v>
      </c>
    </row>
    <row r="35" spans="2:24">
      <c r="B35" s="61" t="str">
        <f>N35</f>
        <v>Siniestros por Pagar Período Anterior</v>
      </c>
      <c r="C35" s="33">
        <f>O35*M!$J$59</f>
        <v>197909.35564245848</v>
      </c>
      <c r="D35" s="33">
        <f>P35*M!$J$60</f>
        <v>179366.43026004729</v>
      </c>
      <c r="E35" s="33">
        <f>Q35*M!$J$61</f>
        <v>176077.68066731919</v>
      </c>
      <c r="F35" s="33">
        <f>R35*M!$J$62</f>
        <v>308698.84021027188</v>
      </c>
      <c r="G35" s="33">
        <f>S35*M!$J$63</f>
        <v>367836.18140548992</v>
      </c>
      <c r="H35" s="33">
        <f>T35*M!$J$64</f>
        <v>403545.03415948694</v>
      </c>
      <c r="I35" s="33">
        <f>U35*M!$J$65</f>
        <v>487108.58419294161</v>
      </c>
      <c r="J35" s="33">
        <f>V35*M!$J$66</f>
        <v>584853.37260204926</v>
      </c>
      <c r="K35" s="33">
        <f>W35*M!$J$67</f>
        <v>619586.4473294788</v>
      </c>
      <c r="L35" s="33">
        <f>X35*M!$J$68</f>
        <v>561555.04410822084</v>
      </c>
      <c r="N35" s="46" t="str">
        <f>'2.1'!N35</f>
        <v>Siniestros por Pagar Período Anterior</v>
      </c>
      <c r="O35" s="50">
        <v>4420659.6038814047</v>
      </c>
      <c r="P35" s="50">
        <v>4010340.5547596626</v>
      </c>
      <c r="Q35" s="50">
        <v>3931612.4714923473</v>
      </c>
      <c r="R35" s="50">
        <v>6904558.5481666233</v>
      </c>
      <c r="S35" s="50">
        <v>8218243.5162757738</v>
      </c>
      <c r="T35" s="50">
        <v>8980666.7039884739</v>
      </c>
      <c r="U35" s="50">
        <v>10883942.639978757</v>
      </c>
      <c r="V35" s="50">
        <v>13053192.009511352</v>
      </c>
      <c r="W35" s="50">
        <v>13815699.346946754</v>
      </c>
      <c r="X35" s="50">
        <v>12519325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249495.28550918185</v>
      </c>
      <c r="D37" s="33">
        <f>P37*M!$J$60</f>
        <v>257009.04255319142</v>
      </c>
      <c r="E37" s="33">
        <f>Q37*M!$J$61</f>
        <v>576411.28252213856</v>
      </c>
      <c r="F37" s="33">
        <f>R37*M!$J$62</f>
        <v>542908.60376270988</v>
      </c>
      <c r="G37" s="33">
        <f>S37*M!$J$63</f>
        <v>533407.0301771668</v>
      </c>
      <c r="H37" s="33">
        <f>T37*M!$J$64</f>
        <v>578826.21418299037</v>
      </c>
      <c r="I37" s="33">
        <f>U37*M!$J$65</f>
        <v>600264.81675621937</v>
      </c>
      <c r="J37" s="33">
        <f>V37*M!$J$66</f>
        <v>607397.35891147761</v>
      </c>
      <c r="K37" s="33">
        <f>W37*M!$J$67</f>
        <v>593555.3737844053</v>
      </c>
      <c r="L37" s="33">
        <f>X37*M!$J$68</f>
        <v>602832.01377229684</v>
      </c>
      <c r="N37" s="46" t="str">
        <f>'2.1'!N37</f>
        <v>Reserva de Riesgo en Curso</v>
      </c>
      <c r="O37" s="50">
        <v>5572923.6570394849</v>
      </c>
      <c r="P37" s="50">
        <v>5746302.609672864</v>
      </c>
      <c r="Q37" s="50">
        <v>12870602.216499779</v>
      </c>
      <c r="R37" s="50">
        <v>12143046.07827384</v>
      </c>
      <c r="S37" s="50">
        <v>11917448.823385352</v>
      </c>
      <c r="T37" s="50">
        <v>12881450.319258444</v>
      </c>
      <c r="U37" s="50">
        <v>13412302.813748524</v>
      </c>
      <c r="V37" s="50">
        <v>13556345.442050405</v>
      </c>
      <c r="W37" s="50">
        <v>13235251.715583783</v>
      </c>
      <c r="X37" s="50">
        <v>13439555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236372.35041316008</v>
      </c>
      <c r="D39" s="33">
        <f>P39*M!$J$60</f>
        <v>244488.65248226945</v>
      </c>
      <c r="E39" s="33">
        <f>Q39*M!$J$61</f>
        <v>596050.19330659672</v>
      </c>
      <c r="F39" s="33">
        <f>R39*M!$J$62</f>
        <v>524743.40479815891</v>
      </c>
      <c r="G39" s="33">
        <f>S39*M!$J$63</f>
        <v>515486.48097388889</v>
      </c>
      <c r="H39" s="33">
        <f>T39*M!$J$64</f>
        <v>538717.83947742032</v>
      </c>
      <c r="I39" s="33">
        <f>U39*M!$J$65</f>
        <v>563028.76531809336</v>
      </c>
      <c r="J39" s="33">
        <f>V39*M!$J$66</f>
        <v>566029.45726662257</v>
      </c>
      <c r="K39" s="33">
        <f>W39*M!$J$67</f>
        <v>553022.08519473975</v>
      </c>
      <c r="L39" s="33">
        <f>X39*M!$J$68</f>
        <v>575955.62578860798</v>
      </c>
      <c r="N39" s="46" t="str">
        <f>'2.1'!N39</f>
        <v>Prima Retenida Neta No Devengada</v>
      </c>
      <c r="O39" s="50">
        <v>5279799.4190517412</v>
      </c>
      <c r="P39" s="50">
        <v>5466367.1279328745</v>
      </c>
      <c r="Q39" s="50">
        <v>13309116.548776716</v>
      </c>
      <c r="R39" s="50">
        <v>11736751.452403508</v>
      </c>
      <c r="S39" s="50">
        <v>11517065.596441213</v>
      </c>
      <c r="T39" s="50">
        <v>11988861.1042291</v>
      </c>
      <c r="U39" s="50">
        <v>12580301.364496022</v>
      </c>
      <c r="V39" s="50">
        <v>12633065.884306805</v>
      </c>
      <c r="W39" s="50">
        <v>12331429.930727895</v>
      </c>
      <c r="X39" s="50">
        <v>12840372</v>
      </c>
    </row>
    <row r="40" spans="2:24">
      <c r="B40" s="61" t="str">
        <f>N40</f>
        <v>Prima Directa No Devengada</v>
      </c>
      <c r="C40" s="33">
        <f>O40*M!$J$59</f>
        <v>263439.04606512625</v>
      </c>
      <c r="D40" s="33">
        <f>P40*M!$J$60</f>
        <v>271669.0307328605</v>
      </c>
      <c r="E40" s="33">
        <f>Q40*M!$J$61</f>
        <v>597305.31470429432</v>
      </c>
      <c r="F40" s="33">
        <f>R40*M!$J$62</f>
        <v>524876.2573846397</v>
      </c>
      <c r="G40" s="33">
        <f>S40*M!$J$63</f>
        <v>515563.5954315954</v>
      </c>
      <c r="H40" s="33">
        <f>T40*M!$J$64</f>
        <v>538717.83947742032</v>
      </c>
      <c r="I40" s="33">
        <f>U40*M!$J$65</f>
        <v>563028.76531809336</v>
      </c>
      <c r="J40" s="33">
        <f>V40*M!$J$66</f>
        <v>574995.03411183204</v>
      </c>
      <c r="K40" s="33">
        <f>W40*M!$J$67</f>
        <v>566389.48896672414</v>
      </c>
      <c r="L40" s="33">
        <f>X40*M!$J$68</f>
        <v>585845.53802071675</v>
      </c>
      <c r="N40" s="46" t="str">
        <f>'2.1'!N40</f>
        <v>Prima Directa No Devengada</v>
      </c>
      <c r="O40" s="50">
        <v>5884382.500487077</v>
      </c>
      <c r="P40" s="50">
        <v>6074076.0121093597</v>
      </c>
      <c r="Q40" s="50">
        <v>13337141.968703438</v>
      </c>
      <c r="R40" s="50">
        <v>11739722.919549309</v>
      </c>
      <c r="S40" s="50">
        <v>11518788.497624116</v>
      </c>
      <c r="T40" s="50">
        <v>11988861.1042291</v>
      </c>
      <c r="U40" s="50">
        <v>12580301.364496022</v>
      </c>
      <c r="V40" s="50">
        <v>12833166.288132599</v>
      </c>
      <c r="W40" s="50">
        <v>12629499.768050808</v>
      </c>
      <c r="X40" s="50">
        <v>13060858</v>
      </c>
    </row>
    <row r="41" spans="2:24">
      <c r="B41" s="61" t="str">
        <f>N41</f>
        <v>Prima Aceptada No Devengada</v>
      </c>
      <c r="C41" s="33">
        <f>O41*M!$J$59</f>
        <v>0</v>
      </c>
      <c r="D41" s="33">
        <f>P41*M!$J$60</f>
        <v>0</v>
      </c>
      <c r="E41" s="33">
        <f>Q41*M!$J$61</f>
        <v>0</v>
      </c>
      <c r="F41" s="33">
        <f>R41*M!$J$62</f>
        <v>0</v>
      </c>
      <c r="G41" s="33">
        <f>S41*M!$J$63</f>
        <v>0</v>
      </c>
      <c r="H41" s="33">
        <f>T41*M!$J$64</f>
        <v>0</v>
      </c>
      <c r="I41" s="33">
        <f>U41*M!$J$65</f>
        <v>0</v>
      </c>
      <c r="J41" s="33">
        <f>V41*M!$J$66</f>
        <v>0</v>
      </c>
      <c r="K41" s="33">
        <f>W41*M!$J$67</f>
        <v>0</v>
      </c>
      <c r="L41" s="33">
        <f>X41*M!$J$68</f>
        <v>0</v>
      </c>
      <c r="N41" s="46" t="str">
        <f>'2.1'!N41</f>
        <v>Prima Aceptada No Devengada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61" t="str">
        <f>N42</f>
        <v>Prima Cedida No Devengada</v>
      </c>
      <c r="C42" s="33">
        <f>O42*M!$J$59</f>
        <v>27066.695651966194</v>
      </c>
      <c r="D42" s="33">
        <f>P42*M!$J$60</f>
        <v>27180.378250591009</v>
      </c>
      <c r="E42" s="33">
        <f>Q42*M!$J$61</f>
        <v>1255.1213976976449</v>
      </c>
      <c r="F42" s="33">
        <f>R42*M!$J$62</f>
        <v>132.85258648074716</v>
      </c>
      <c r="G42" s="33">
        <f>S42*M!$J$63</f>
        <v>77.114457706482938</v>
      </c>
      <c r="H42" s="33">
        <f>T42*M!$J$64</f>
        <v>0</v>
      </c>
      <c r="I42" s="33">
        <f>U42*M!$J$65</f>
        <v>0</v>
      </c>
      <c r="J42" s="33">
        <f>V42*M!$J$66</f>
        <v>8965.5768452094508</v>
      </c>
      <c r="K42" s="33">
        <f>W42*M!$J$67</f>
        <v>13367.403771984402</v>
      </c>
      <c r="L42" s="33">
        <f>X42*M!$J$68</f>
        <v>9889.9122321087762</v>
      </c>
      <c r="N42" s="46" t="str">
        <f>'2.1'!N42</f>
        <v>Prima Cedida No Devengada</v>
      </c>
      <c r="O42" s="50">
        <v>604583.08143533627</v>
      </c>
      <c r="P42" s="50">
        <v>607708.88417648489</v>
      </c>
      <c r="Q42" s="50">
        <v>28025.41992672249</v>
      </c>
      <c r="R42" s="50">
        <v>2971.4671458009766</v>
      </c>
      <c r="S42" s="50">
        <v>1722.9011829013273</v>
      </c>
      <c r="T42" s="50">
        <v>0</v>
      </c>
      <c r="U42" s="50">
        <v>0</v>
      </c>
      <c r="V42" s="50">
        <v>200100.40382579461</v>
      </c>
      <c r="W42" s="50">
        <v>298069.8373229116</v>
      </c>
      <c r="X42" s="50">
        <v>220486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771044.28300800559</v>
      </c>
      <c r="D44" s="33">
        <f>P44*M!$J$60</f>
        <v>684772.87234042538</v>
      </c>
      <c r="E44" s="33">
        <f>Q44*M!$J$61</f>
        <v>1373374.9686003102</v>
      </c>
      <c r="F44" s="33">
        <f>R44*M!$J$62</f>
        <v>1641194.2045562644</v>
      </c>
      <c r="G44" s="33">
        <f>S44*M!$J$63</f>
        <v>1596745.6499047244</v>
      </c>
      <c r="H44" s="33">
        <f>T44*M!$J$64</f>
        <v>1645950.192277703</v>
      </c>
      <c r="I44" s="33">
        <f>U44*M!$J$65</f>
        <v>1771519.8691811704</v>
      </c>
      <c r="J44" s="33">
        <f>V44*M!$J$66</f>
        <v>1901134.2279571875</v>
      </c>
      <c r="K44" s="33">
        <f>W44*M!$J$67</f>
        <v>1950408.5889198829</v>
      </c>
      <c r="L44" s="33">
        <f>X44*M!$J$68</f>
        <v>2126546.6136001432</v>
      </c>
      <c r="N44" s="46" t="str">
        <f>'2.1'!N44</f>
        <v>Prima Retenida Neta Devengada</v>
      </c>
      <c r="O44" s="50">
        <v>17222653.793360863</v>
      </c>
      <c r="P44" s="50">
        <v>15310403.495038845</v>
      </c>
      <c r="Q44" s="50">
        <v>30665886.409455504</v>
      </c>
      <c r="R44" s="50">
        <v>36708014.408320464</v>
      </c>
      <c r="S44" s="50">
        <v>35674697.726391733</v>
      </c>
      <c r="T44" s="50">
        <v>36629691.451908283</v>
      </c>
      <c r="U44" s="50">
        <v>39582797.896481663</v>
      </c>
      <c r="V44" s="50">
        <v>42430925.896813981</v>
      </c>
      <c r="W44" s="50">
        <v>43490716.72623352</v>
      </c>
      <c r="X44" s="50">
        <v>47409294</v>
      </c>
    </row>
    <row r="45" spans="2:24">
      <c r="B45" s="61" t="str">
        <f>N45</f>
        <v>Prima Directa Devengada</v>
      </c>
      <c r="C45" s="33">
        <f>O45*M!$J$59</f>
        <v>879047.15207487799</v>
      </c>
      <c r="D45" s="33">
        <f>P45*M!$J$60</f>
        <v>774413.59338061453</v>
      </c>
      <c r="E45" s="33">
        <f>Q45*M!$J$61</f>
        <v>1406498.7974279684</v>
      </c>
      <c r="F45" s="33">
        <f>R45*M!$J$62</f>
        <v>1655056.8267480982</v>
      </c>
      <c r="G45" s="33">
        <f>S45*M!$J$63</f>
        <v>1621288.9348933643</v>
      </c>
      <c r="H45" s="33">
        <f>T45*M!$J$64</f>
        <v>1684035.9563891946</v>
      </c>
      <c r="I45" s="33">
        <f>U45*M!$J$65</f>
        <v>1802806.7965749514</v>
      </c>
      <c r="J45" s="33">
        <f>V45*M!$J$66</f>
        <v>1936254.1350568791</v>
      </c>
      <c r="K45" s="33">
        <f>W45*M!$J$67</f>
        <v>1999104.8003896426</v>
      </c>
      <c r="L45" s="33">
        <f>X45*M!$J$68</f>
        <v>2172183.8985593901</v>
      </c>
      <c r="N45" s="46" t="str">
        <f>'2.1'!N45</f>
        <v>Prima Directa Devengada</v>
      </c>
      <c r="O45" s="50">
        <v>19635091.137908444</v>
      </c>
      <c r="P45" s="50">
        <v>17314623.673943985</v>
      </c>
      <c r="Q45" s="50">
        <v>31405503.480902825</v>
      </c>
      <c r="R45" s="50">
        <v>37018074.810521632</v>
      </c>
      <c r="S45" s="50">
        <v>36223046.972393848</v>
      </c>
      <c r="T45" s="50">
        <v>37477268.611083172</v>
      </c>
      <c r="U45" s="50">
        <v>40281872.259335041</v>
      </c>
      <c r="V45" s="50">
        <v>43214758.07117404</v>
      </c>
      <c r="W45" s="50">
        <v>44576557.483243778</v>
      </c>
      <c r="X45" s="50">
        <v>48426733</v>
      </c>
    </row>
    <row r="46" spans="2:24">
      <c r="B46" s="61" t="str">
        <f>N46</f>
        <v>Prima Aceptada Devengada</v>
      </c>
      <c r="C46" s="33">
        <f>O46*M!$J$59</f>
        <v>0</v>
      </c>
      <c r="D46" s="33">
        <f>P46*M!$J$60</f>
        <v>0</v>
      </c>
      <c r="E46" s="33">
        <f>Q46*M!$J$61</f>
        <v>0</v>
      </c>
      <c r="F46" s="33">
        <f>R46*M!$J$62</f>
        <v>0</v>
      </c>
      <c r="G46" s="33">
        <f>S46*M!$J$63</f>
        <v>0</v>
      </c>
      <c r="H46" s="33">
        <f>T46*M!$J$64</f>
        <v>0</v>
      </c>
      <c r="I46" s="33">
        <f>U46*M!$J$65</f>
        <v>0</v>
      </c>
      <c r="J46" s="33">
        <f>V46*M!$J$66</f>
        <v>0</v>
      </c>
      <c r="K46" s="33">
        <f>W46*M!$J$67</f>
        <v>0</v>
      </c>
      <c r="L46" s="33">
        <f>X46*M!$J$68</f>
        <v>0</v>
      </c>
      <c r="N46" s="46" t="str">
        <f>'2.1'!N46</f>
        <v>Prima Aceptada Devengada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61" t="str">
        <f>N47</f>
        <v>Prima Cedida Devengada</v>
      </c>
      <c r="C47" s="33">
        <f>O47*M!$J$59</f>
        <v>108002.86906687249</v>
      </c>
      <c r="D47" s="33">
        <f>P47*M!$J$60</f>
        <v>89640.721040189106</v>
      </c>
      <c r="E47" s="33">
        <f>Q47*M!$J$61</f>
        <v>33123.82882765829</v>
      </c>
      <c r="F47" s="33">
        <f>R47*M!$J$62</f>
        <v>13862.622191834009</v>
      </c>
      <c r="G47" s="33">
        <f>S47*M!$J$63</f>
        <v>24543.284988640062</v>
      </c>
      <c r="H47" s="33">
        <f>T47*M!$J$64</f>
        <v>38085.764111491502</v>
      </c>
      <c r="I47" s="33">
        <f>U47*M!$J$65</f>
        <v>31286.927393780719</v>
      </c>
      <c r="J47" s="33">
        <f>V47*M!$J$66</f>
        <v>35119.907099692129</v>
      </c>
      <c r="K47" s="33">
        <f>W47*M!$J$67</f>
        <v>48696.211469759561</v>
      </c>
      <c r="L47" s="33">
        <f>X47*M!$J$68</f>
        <v>45637.284959246936</v>
      </c>
      <c r="N47" s="46" t="str">
        <f>'2.1'!N47</f>
        <v>Prima Cedida Devengada</v>
      </c>
      <c r="O47" s="50">
        <v>2412437.3445475828</v>
      </c>
      <c r="P47" s="50">
        <v>2004220.1789051394</v>
      </c>
      <c r="Q47" s="50">
        <v>739617.07144732028</v>
      </c>
      <c r="R47" s="50">
        <v>310060.40220117074</v>
      </c>
      <c r="S47" s="50">
        <v>548349.24600212078</v>
      </c>
      <c r="T47" s="50">
        <v>847577.15917488758</v>
      </c>
      <c r="U47" s="50">
        <v>699074.36285337328</v>
      </c>
      <c r="V47" s="50">
        <v>783832.17436006619</v>
      </c>
      <c r="W47" s="50">
        <v>1085840.757010259</v>
      </c>
      <c r="X47" s="50">
        <v>1017439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5">N49</f>
        <v>Número de Pólizas Emitidas</v>
      </c>
      <c r="C49" s="50">
        <f t="shared" si="5"/>
        <v>1944428</v>
      </c>
      <c r="D49" s="50">
        <f t="shared" ref="D49:L51" si="6">P49</f>
        <v>1713142</v>
      </c>
      <c r="E49" s="50">
        <f t="shared" si="6"/>
        <v>1971790</v>
      </c>
      <c r="F49" s="50">
        <f t="shared" si="6"/>
        <v>2097207</v>
      </c>
      <c r="G49" s="50">
        <f t="shared" si="6"/>
        <v>2545328</v>
      </c>
      <c r="H49" s="50">
        <f t="shared" si="6"/>
        <v>2869131</v>
      </c>
      <c r="I49" s="50">
        <f t="shared" si="6"/>
        <v>3062093</v>
      </c>
      <c r="J49" s="50">
        <f t="shared" si="6"/>
        <v>3197593</v>
      </c>
      <c r="K49" s="50">
        <f t="shared" si="6"/>
        <v>3278375</v>
      </c>
      <c r="L49" s="50">
        <f t="shared" si="6"/>
        <v>3565564</v>
      </c>
      <c r="N49" s="46" t="str">
        <f>'2.1'!N49</f>
        <v>Número de Pólizas Emitidas</v>
      </c>
      <c r="O49" s="50">
        <v>1944428</v>
      </c>
      <c r="P49" s="50">
        <v>1713142</v>
      </c>
      <c r="Q49" s="50">
        <v>1971790</v>
      </c>
      <c r="R49" s="50">
        <v>2097207</v>
      </c>
      <c r="S49" s="50">
        <v>2545328</v>
      </c>
      <c r="T49" s="50">
        <v>2869131</v>
      </c>
      <c r="U49" s="50">
        <v>3062093</v>
      </c>
      <c r="V49" s="50">
        <v>3197593</v>
      </c>
      <c r="W49" s="50">
        <v>3278375</v>
      </c>
      <c r="X49" s="50">
        <v>3565564</v>
      </c>
    </row>
    <row r="50" spans="2:24">
      <c r="B50" s="46" t="str">
        <f t="shared" si="5"/>
        <v>Número de Pólizas Vigentes</v>
      </c>
      <c r="C50" s="50">
        <f t="shared" si="5"/>
        <v>1854988</v>
      </c>
      <c r="D50" s="50">
        <f t="shared" si="6"/>
        <v>1776540</v>
      </c>
      <c r="E50" s="50">
        <f t="shared" si="6"/>
        <v>1884576</v>
      </c>
      <c r="F50" s="50">
        <f t="shared" si="6"/>
        <v>2013044</v>
      </c>
      <c r="G50" s="50">
        <f t="shared" si="6"/>
        <v>2458867</v>
      </c>
      <c r="H50" s="50">
        <f t="shared" si="6"/>
        <v>2750858</v>
      </c>
      <c r="I50" s="50">
        <f t="shared" si="6"/>
        <v>2869735</v>
      </c>
      <c r="J50" s="50">
        <f t="shared" si="6"/>
        <v>2952069</v>
      </c>
      <c r="K50" s="50">
        <f t="shared" si="6"/>
        <v>2999672</v>
      </c>
      <c r="L50" s="50">
        <f t="shared" si="6"/>
        <v>3192435</v>
      </c>
      <c r="N50" s="46" t="str">
        <f>'2.1'!N50</f>
        <v>Número de Pólizas Vigentes</v>
      </c>
      <c r="O50" s="50">
        <v>1854988</v>
      </c>
      <c r="P50" s="50">
        <v>1776540</v>
      </c>
      <c r="Q50" s="50">
        <v>1884576</v>
      </c>
      <c r="R50" s="50">
        <v>2013044</v>
      </c>
      <c r="S50" s="50">
        <v>2458867</v>
      </c>
      <c r="T50" s="50">
        <v>2750858</v>
      </c>
      <c r="U50" s="50">
        <v>2869735</v>
      </c>
      <c r="V50" s="50">
        <v>2952069</v>
      </c>
      <c r="W50" s="50">
        <v>2999672</v>
      </c>
      <c r="X50" s="50">
        <v>3192435</v>
      </c>
    </row>
    <row r="51" spans="2:24">
      <c r="B51" s="46" t="str">
        <f t="shared" si="5"/>
        <v>Número de Siniestros</v>
      </c>
      <c r="C51" s="50">
        <f t="shared" si="5"/>
        <v>31216</v>
      </c>
      <c r="D51" s="50">
        <f t="shared" si="6"/>
        <v>29231</v>
      </c>
      <c r="E51" s="50">
        <f t="shared" si="6"/>
        <v>24271</v>
      </c>
      <c r="F51" s="50">
        <f t="shared" si="6"/>
        <v>24281</v>
      </c>
      <c r="G51" s="50">
        <f t="shared" si="6"/>
        <v>25825</v>
      </c>
      <c r="H51" s="50">
        <f t="shared" si="6"/>
        <v>27675</v>
      </c>
      <c r="I51" s="50">
        <f t="shared" si="6"/>
        <v>23245</v>
      </c>
      <c r="J51" s="50">
        <f t="shared" si="6"/>
        <v>26872</v>
      </c>
      <c r="K51" s="50">
        <f t="shared" si="6"/>
        <v>27310</v>
      </c>
      <c r="L51" s="50">
        <f t="shared" si="6"/>
        <v>29766</v>
      </c>
      <c r="N51" s="46" t="str">
        <f>'2.1'!N51</f>
        <v>Número de Siniestros</v>
      </c>
      <c r="O51" s="50">
        <v>31216</v>
      </c>
      <c r="P51" s="50">
        <v>29231</v>
      </c>
      <c r="Q51" s="50">
        <v>24271</v>
      </c>
      <c r="R51" s="50">
        <v>24281</v>
      </c>
      <c r="S51" s="50">
        <v>25825</v>
      </c>
      <c r="T51" s="50">
        <v>27675</v>
      </c>
      <c r="U51" s="50">
        <v>23245</v>
      </c>
      <c r="V51" s="50">
        <v>26872</v>
      </c>
      <c r="W51" s="50">
        <v>27310</v>
      </c>
      <c r="X51" s="50">
        <v>29766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0.67191233649495619</v>
      </c>
      <c r="D53" s="193">
        <f t="shared" ref="D53:L53" si="7">IFERROR(-D32/D44,"")</f>
        <v>0.76551706459588631</v>
      </c>
      <c r="E53" s="193">
        <f t="shared" si="7"/>
        <v>0.62850766581214168</v>
      </c>
      <c r="F53" s="193">
        <f t="shared" si="7"/>
        <v>0.60553212705262482</v>
      </c>
      <c r="G53" s="193">
        <f t="shared" si="7"/>
        <v>0.68545465133415995</v>
      </c>
      <c r="H53" s="193">
        <f t="shared" si="7"/>
        <v>0.72613128876004118</v>
      </c>
      <c r="I53" s="193">
        <f t="shared" si="7"/>
        <v>0.70752091364688274</v>
      </c>
      <c r="J53" s="193">
        <f t="shared" si="7"/>
        <v>0.68795141336131038</v>
      </c>
      <c r="K53" s="193">
        <f t="shared" si="7"/>
        <v>0.61540629504718947</v>
      </c>
      <c r="L53" s="193">
        <f t="shared" si="7"/>
        <v>0.56620328495083683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0.66916463905417745</v>
      </c>
      <c r="D54" s="192">
        <f>IFERROR(-P54*M!$J$60/D45,"")</f>
        <v>0.75922413039134773</v>
      </c>
      <c r="E54" s="192">
        <f>IFERROR(-Q54*M!$J$61/E45,"")</f>
        <v>0.63333093834436183</v>
      </c>
      <c r="F54" s="192">
        <f>IFERROR(-R54*M!$J$62/F45,"")</f>
        <v>0.60453955739241483</v>
      </c>
      <c r="G54" s="192">
        <f>IFERROR(-S54*M!$J$63/G45,"")</f>
        <v>0.68263925913691781</v>
      </c>
      <c r="H54" s="192">
        <f>IFERROR(-T54*M!$J$64/H45,"")</f>
        <v>0.73531288068048473</v>
      </c>
      <c r="I54" s="192">
        <f>IFERROR(-U54*M!$J$65/I45,"")</f>
        <v>0.70200289650850256</v>
      </c>
      <c r="J54" s="192">
        <f>IFERROR(-V54*M!$J$66/J45,"")</f>
        <v>0.69165552548020226</v>
      </c>
      <c r="K54" s="192">
        <f>IFERROR(-W54*M!$J$67/K45,"")</f>
        <v>0.61721148562969697</v>
      </c>
      <c r="L54" s="192">
        <f>IFERROR(-X54*M!$J$68/L45,"")</f>
        <v>0.5677637184403912</v>
      </c>
      <c r="N54" s="46" t="str">
        <f>'2.1'!N54</f>
        <v>Siniestralidad Directa</v>
      </c>
      <c r="O54" s="145">
        <f>SUM('2.7.7'!O17:O46)</f>
        <v>-13139108.674094383</v>
      </c>
      <c r="P54" s="145">
        <f>SUM('2.7.7'!P17:P46)</f>
        <v>-13145680.101903565</v>
      </c>
      <c r="Q54" s="145">
        <f>SUM('2.7.7'!Q17:Q46)</f>
        <v>-19890076.988737307</v>
      </c>
      <c r="R54" s="145">
        <f>SUM('2.7.7'!R17:R46)</f>
        <v>-22378890.561472047</v>
      </c>
      <c r="S54" s="145">
        <f>SUM('2.7.7'!S17:S46)</f>
        <v>-24727273.948916711</v>
      </c>
      <c r="T54" s="145">
        <f>SUM('2.7.7'!T17:T46)</f>
        <v>-27557518.342451874</v>
      </c>
      <c r="U54" s="145">
        <f>SUM('2.7.7'!U17:U46)</f>
        <v>-28277991.002838697</v>
      </c>
      <c r="V54" s="145">
        <f>SUM('2.7.7'!V17:V46)</f>
        <v>-29889726.202217691</v>
      </c>
      <c r="W54" s="145">
        <f>SUM('2.7.7'!W17:W46)</f>
        <v>-27513163.268490475</v>
      </c>
      <c r="X54" s="145">
        <f>SUM('2.7.7'!X17:X46)</f>
        <v>-27494942</v>
      </c>
    </row>
    <row r="55" spans="2:24">
      <c r="B55" s="46" t="str">
        <f>N55</f>
        <v>Prima Promedio</v>
      </c>
      <c r="C55" s="159">
        <f>IFERROR(C21/C49,"")</f>
        <v>0.42927269579135036</v>
      </c>
      <c r="D55" s="159">
        <f t="shared" ref="D55:L55" si="8">IFERROR(D21/D49,"")</f>
        <v>0.4572507480365946</v>
      </c>
      <c r="E55" s="159">
        <f t="shared" si="8"/>
        <v>0.88038058514598583</v>
      </c>
      <c r="F55" s="159">
        <f t="shared" si="8"/>
        <v>0.75633436701685397</v>
      </c>
      <c r="G55" s="159">
        <f t="shared" si="8"/>
        <v>0.63094229949127678</v>
      </c>
      <c r="H55" s="159">
        <f t="shared" si="8"/>
        <v>0.59913056339908399</v>
      </c>
      <c r="I55" s="159">
        <f t="shared" si="8"/>
        <v>0.59544198917428504</v>
      </c>
      <c r="J55" s="159">
        <f t="shared" si="8"/>
        <v>0.61164856364231235</v>
      </c>
      <c r="K55" s="159">
        <f t="shared" si="8"/>
        <v>0.6195920062102851</v>
      </c>
      <c r="L55" s="159">
        <f t="shared" si="8"/>
        <v>0.61467373162047634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16.596430219662587</v>
      </c>
      <c r="D56" s="159">
        <f t="shared" ref="D56:L56" si="9">IFERROR(-D32/D51,"")</f>
        <v>17.933198287740275</v>
      </c>
      <c r="E56" s="159">
        <f t="shared" si="9"/>
        <v>35.564117498240876</v>
      </c>
      <c r="F56" s="159">
        <f t="shared" si="9"/>
        <v>40.928949285095158</v>
      </c>
      <c r="G56" s="159">
        <f t="shared" si="9"/>
        <v>42.381286843166677</v>
      </c>
      <c r="H56" s="159">
        <f t="shared" si="9"/>
        <v>43.186122289194081</v>
      </c>
      <c r="I56" s="159">
        <f t="shared" si="9"/>
        <v>53.920729463827399</v>
      </c>
      <c r="J56" s="159">
        <f t="shared" si="9"/>
        <v>48.671032268261044</v>
      </c>
      <c r="K56" s="159">
        <f t="shared" si="9"/>
        <v>43.950703900966751</v>
      </c>
      <c r="L56" s="159">
        <f t="shared" si="9"/>
        <v>40.450771962019722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/>
    </row>
  </sheetData>
  <mergeCells count="4">
    <mergeCell ref="B15:L15"/>
    <mergeCell ref="N15:X15"/>
    <mergeCell ref="O53:X53"/>
    <mergeCell ref="O55:X56"/>
  </mergeCells>
  <conditionalFormatting sqref="C17:L56">
    <cfRule type="cellIs" dxfId="16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codeName="Hoja28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115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95869.355929126206</v>
      </c>
      <c r="D17" s="33">
        <f>P17*M!$J$60</f>
        <v>138976.00472813234</v>
      </c>
      <c r="E17" s="33">
        <f>Q17*M!$J$61</f>
        <v>191840.87358990128</v>
      </c>
      <c r="F17" s="33">
        <f>R17*M!$J$62</f>
        <v>193323.26739475955</v>
      </c>
      <c r="G17" s="33">
        <f>S17*M!$J$63</f>
        <v>213722.44685155951</v>
      </c>
      <c r="H17" s="33">
        <f>T17*M!$J$64</f>
        <v>242536.33299460917</v>
      </c>
      <c r="I17" s="33">
        <f>U17*M!$J$65</f>
        <v>193092.01648100847</v>
      </c>
      <c r="J17" s="33">
        <f>V17*M!$J$66</f>
        <v>78910.493685682304</v>
      </c>
      <c r="K17" s="33">
        <f>W17*M!$J$67</f>
        <v>340139.63752968336</v>
      </c>
      <c r="L17" s="33">
        <f>X17*M!$J$68</f>
        <v>284172.3546617637</v>
      </c>
      <c r="N17" s="46" t="str">
        <f>'2.1'!N17</f>
        <v>Margen de Contribución</v>
      </c>
      <c r="O17" s="200">
        <f>O19+O26</f>
        <v>2141413.6165026007</v>
      </c>
      <c r="P17" s="200">
        <f t="shared" ref="P17:X17" si="2">P19+P26</f>
        <v>3107276.5795230521</v>
      </c>
      <c r="Q17" s="200">
        <f t="shared" si="2"/>
        <v>4283586.473251597</v>
      </c>
      <c r="R17" s="200">
        <f t="shared" si="2"/>
        <v>4323993.6293274527</v>
      </c>
      <c r="S17" s="200">
        <f t="shared" si="2"/>
        <v>4775014.5361154731</v>
      </c>
      <c r="T17" s="200">
        <f t="shared" si="2"/>
        <v>5397509.0407662299</v>
      </c>
      <c r="U17" s="200">
        <f t="shared" si="2"/>
        <v>4314443.4317435334</v>
      </c>
      <c r="V17" s="200">
        <f t="shared" si="2"/>
        <v>1761183.0142345922</v>
      </c>
      <c r="W17" s="200">
        <f t="shared" si="2"/>
        <v>7584521.8828529557</v>
      </c>
      <c r="X17" s="200">
        <f t="shared" si="2"/>
        <v>6335347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155525.28290528266</v>
      </c>
      <c r="D19" s="33">
        <f>P19*M!$J$60</f>
        <v>136114.89361702124</v>
      </c>
      <c r="E19" s="33">
        <f>Q19*M!$J$61</f>
        <v>135997.3552077288</v>
      </c>
      <c r="F19" s="33">
        <f>R19*M!$J$62</f>
        <v>172707.52792379991</v>
      </c>
      <c r="G19" s="33">
        <f>S19*M!$J$63</f>
        <v>210329.90153999857</v>
      </c>
      <c r="H19" s="33">
        <f>T19*M!$J$64</f>
        <v>250403.41115832402</v>
      </c>
      <c r="I19" s="33">
        <f>U19*M!$J$65</f>
        <v>323534.05675869982</v>
      </c>
      <c r="J19" s="33">
        <f>V19*M!$J$66</f>
        <v>314087.60399715818</v>
      </c>
      <c r="K19" s="33">
        <f>W19*M!$J$67</f>
        <v>324307.69660996797</v>
      </c>
      <c r="L19" s="33">
        <f>X19*M!$J$68</f>
        <v>317519.44354609732</v>
      </c>
      <c r="N19" s="46" t="str">
        <f>'2.1'!N19</f>
        <v>Ingreso por Primas Devengadas</v>
      </c>
      <c r="O19" s="200">
        <f>O20+O24</f>
        <v>3473935.4958220688</v>
      </c>
      <c r="P19" s="200">
        <f t="shared" ref="P19:X19" si="4">P20+P24</f>
        <v>3043306.8060045228</v>
      </c>
      <c r="Q19" s="200">
        <f t="shared" si="4"/>
        <v>3036664.8163370653</v>
      </c>
      <c r="R19" s="200">
        <f t="shared" si="4"/>
        <v>3862888.6245466345</v>
      </c>
      <c r="S19" s="200">
        <f t="shared" si="4"/>
        <v>4699217.850199814</v>
      </c>
      <c r="T19" s="200">
        <f t="shared" si="4"/>
        <v>5572586.4198490959</v>
      </c>
      <c r="U19" s="200">
        <f t="shared" si="4"/>
        <v>7229037.2826739959</v>
      </c>
      <c r="V19" s="200">
        <f t="shared" si="4"/>
        <v>7010040.4560237033</v>
      </c>
      <c r="W19" s="200">
        <f t="shared" si="4"/>
        <v>7231497.1568148509</v>
      </c>
      <c r="X19" s="200">
        <f t="shared" si="4"/>
        <v>7078788</v>
      </c>
    </row>
    <row r="20" spans="2:24" s="16" customFormat="1">
      <c r="B20" s="61" t="str">
        <f t="shared" si="3"/>
        <v>Prima Retenida Neta</v>
      </c>
      <c r="C20" s="33">
        <f>O20*M!$J$59</f>
        <v>165884.91960162739</v>
      </c>
      <c r="D20" s="33">
        <f>P20*M!$J$60</f>
        <v>129342.31678486995</v>
      </c>
      <c r="E20" s="33">
        <f>Q20*M!$J$61</f>
        <v>155139.24138349199</v>
      </c>
      <c r="F20" s="33">
        <f>R20*M!$J$62</f>
        <v>196933.37509548073</v>
      </c>
      <c r="G20" s="33">
        <f>S20*M!$J$63</f>
        <v>234084.48123348222</v>
      </c>
      <c r="H20" s="33">
        <f>T20*M!$J$64</f>
        <v>265844.38603125152</v>
      </c>
      <c r="I20" s="33">
        <f>U20*M!$J$65</f>
        <v>357174.92123321269</v>
      </c>
      <c r="J20" s="33">
        <f>V20*M!$J$66</f>
        <v>349650.14362876565</v>
      </c>
      <c r="K20" s="33">
        <f>W20*M!$J$67</f>
        <v>363056.83144920535</v>
      </c>
      <c r="L20" s="33">
        <f>X20*M!$J$68</f>
        <v>414267.85556492029</v>
      </c>
      <c r="N20" s="46" t="str">
        <f>'2.1'!N20</f>
        <v>Prima Retenida Neta</v>
      </c>
      <c r="O20" s="33">
        <v>3705336.5193146323</v>
      </c>
      <c r="P20" s="33">
        <v>2891883.0446528322</v>
      </c>
      <c r="Q20" s="33">
        <v>3464081.1596878772</v>
      </c>
      <c r="R20" s="33">
        <v>4404739.6404489651</v>
      </c>
      <c r="S20" s="33">
        <v>5229945.7405391913</v>
      </c>
      <c r="T20" s="33">
        <v>5916216.5904129548</v>
      </c>
      <c r="U20" s="33">
        <v>7980707.9597706422</v>
      </c>
      <c r="V20" s="33">
        <v>7803751.6320265941</v>
      </c>
      <c r="W20" s="33">
        <v>8095535.4184660483</v>
      </c>
      <c r="X20" s="33">
        <v>9235700</v>
      </c>
    </row>
    <row r="21" spans="2:24" s="16" customFormat="1">
      <c r="B21" s="61" t="str">
        <f t="shared" si="3"/>
        <v>Prima Directa</v>
      </c>
      <c r="C21" s="33">
        <f>O21*M!$J$59</f>
        <v>496876.45573490905</v>
      </c>
      <c r="D21" s="33">
        <f>P21*M!$J$60</f>
        <v>588094.50354609918</v>
      </c>
      <c r="E21" s="33">
        <f>Q21*M!$J$61</f>
        <v>684607.3667281667</v>
      </c>
      <c r="F21" s="33">
        <f>R21*M!$J$62</f>
        <v>725594.09529224469</v>
      </c>
      <c r="G21" s="33">
        <f>S21*M!$J$63</f>
        <v>883927.74364405591</v>
      </c>
      <c r="H21" s="33">
        <f>T21*M!$J$64</f>
        <v>989416.62343433511</v>
      </c>
      <c r="I21" s="33">
        <f>U21*M!$J$65</f>
        <v>1229391.7232294283</v>
      </c>
      <c r="J21" s="33">
        <f>V21*M!$J$66</f>
        <v>1218721.7326365816</v>
      </c>
      <c r="K21" s="33">
        <f>W21*M!$J$67</f>
        <v>1369606.8849318705</v>
      </c>
      <c r="L21" s="33">
        <f>X21*M!$J$68</f>
        <v>1563497.4026678891</v>
      </c>
      <c r="N21" s="46" t="str">
        <f>'2.1'!N21</f>
        <v>Prima Directa</v>
      </c>
      <c r="O21" s="33">
        <v>11098624.766154554</v>
      </c>
      <c r="P21" s="33">
        <v>13148833.001709703</v>
      </c>
      <c r="Q21" s="33">
        <v>15286496.567327686</v>
      </c>
      <c r="R21" s="33">
        <v>16229108.310665406</v>
      </c>
      <c r="S21" s="33">
        <v>19748827.916553117</v>
      </c>
      <c r="T21" s="33">
        <v>22018907.86478544</v>
      </c>
      <c r="U21" s="33">
        <v>27469499.474872172</v>
      </c>
      <c r="V21" s="33">
        <v>27200336.91776973</v>
      </c>
      <c r="W21" s="33">
        <v>30539849.64855887</v>
      </c>
      <c r="X21" s="33">
        <v>34856658</v>
      </c>
    </row>
    <row r="22" spans="2:24" s="16" customFormat="1">
      <c r="B22" s="61" t="str">
        <f t="shared" si="3"/>
        <v>Prima Aceptada</v>
      </c>
      <c r="C22" s="33">
        <f>O22*M!$J$59</f>
        <v>0</v>
      </c>
      <c r="D22" s="33">
        <f>P22*M!$J$60</f>
        <v>0</v>
      </c>
      <c r="E22" s="33">
        <f>Q22*M!$J$61</f>
        <v>0</v>
      </c>
      <c r="F22" s="33">
        <f>R22*M!$J$62</f>
        <v>0</v>
      </c>
      <c r="G22" s="33">
        <f>S22*M!$J$63</f>
        <v>0</v>
      </c>
      <c r="H22" s="33">
        <f>T22*M!$J$64</f>
        <v>0</v>
      </c>
      <c r="I22" s="33">
        <f>U22*M!$J$65</f>
        <v>0</v>
      </c>
      <c r="J22" s="33">
        <f>V22*M!$J$66</f>
        <v>455.28599695934867</v>
      </c>
      <c r="K22" s="33">
        <f>W22*M!$J$67</f>
        <v>0</v>
      </c>
      <c r="L22" s="33">
        <f>X22*M!$J$68</f>
        <v>22106.142317023885</v>
      </c>
      <c r="N22" s="46" t="str">
        <f>'2.1'!N22</f>
        <v>Prima Aceptada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10161.41107490188</v>
      </c>
      <c r="W22" s="33">
        <v>0</v>
      </c>
      <c r="X22" s="33">
        <v>492835</v>
      </c>
    </row>
    <row r="23" spans="2:24">
      <c r="B23" s="61" t="str">
        <f t="shared" si="3"/>
        <v>Prima Cedida</v>
      </c>
      <c r="C23" s="33">
        <f>O23*M!$J$59</f>
        <v>-330991.5361332816</v>
      </c>
      <c r="D23" s="33">
        <f>P23*M!$J$60</f>
        <v>-458752.18676122924</v>
      </c>
      <c r="E23" s="33">
        <f>Q23*M!$J$61</f>
        <v>-529468.1253446748</v>
      </c>
      <c r="F23" s="33">
        <f>R23*M!$J$62</f>
        <v>-528660.72019676398</v>
      </c>
      <c r="G23" s="33">
        <f>S23*M!$J$63</f>
        <v>-649843.26241057389</v>
      </c>
      <c r="H23" s="33">
        <f>T23*M!$J$64</f>
        <v>-723572.23740308371</v>
      </c>
      <c r="I23" s="33">
        <f>U23*M!$J$65</f>
        <v>-872216.8019962156</v>
      </c>
      <c r="J23" s="33">
        <f>V23*M!$J$66</f>
        <v>-869526.87500477524</v>
      </c>
      <c r="K23" s="33">
        <f>W23*M!$J$67</f>
        <v>-1006550.0534826651</v>
      </c>
      <c r="L23" s="33">
        <f>X23*M!$J$68</f>
        <v>-1171335.6894199927</v>
      </c>
      <c r="N23" s="46" t="str">
        <f>'2.1'!N23</f>
        <v>Prima Cedida</v>
      </c>
      <c r="O23" s="50">
        <v>-7393288.2468399201</v>
      </c>
      <c r="P23" s="50">
        <v>-10256949.957056873</v>
      </c>
      <c r="Q23" s="50">
        <v>-11822415.407639809</v>
      </c>
      <c r="R23" s="50">
        <v>-11824368.670216441</v>
      </c>
      <c r="S23" s="50">
        <v>-14518882.176013932</v>
      </c>
      <c r="T23" s="50">
        <v>-16102691.274372488</v>
      </c>
      <c r="U23" s="50">
        <v>-19488791.51510153</v>
      </c>
      <c r="V23" s="50">
        <v>-19406746.696818035</v>
      </c>
      <c r="W23" s="50">
        <v>-22444314.23009282</v>
      </c>
      <c r="X23" s="50">
        <v>-26113793</v>
      </c>
    </row>
    <row r="24" spans="2:24">
      <c r="B24" s="61" t="str">
        <f t="shared" si="3"/>
        <v>Aj. de Reserva en Curso</v>
      </c>
      <c r="C24" s="33">
        <f>O24*M!$J$59</f>
        <v>-10359.636696344747</v>
      </c>
      <c r="D24" s="33">
        <f>P24*M!$J$60</f>
        <v>6772.5768321513006</v>
      </c>
      <c r="E24" s="33">
        <f>Q24*M!$J$61</f>
        <v>-19141.886175763189</v>
      </c>
      <c r="F24" s="33">
        <f>R24*M!$J$62</f>
        <v>-24225.84717168082</v>
      </c>
      <c r="G24" s="33">
        <f>S24*M!$J$63</f>
        <v>-23754.579693483662</v>
      </c>
      <c r="H24" s="33">
        <f>T24*M!$J$64</f>
        <v>-15440.97487292752</v>
      </c>
      <c r="I24" s="33">
        <f>U24*M!$J$65</f>
        <v>-33640.864474512848</v>
      </c>
      <c r="J24" s="33">
        <f>V24*M!$J$66</f>
        <v>-35562.539631607491</v>
      </c>
      <c r="K24" s="33">
        <f>W24*M!$J$67</f>
        <v>-38749.134839237406</v>
      </c>
      <c r="L24" s="33">
        <f>X24*M!$J$68</f>
        <v>-96748.412018822972</v>
      </c>
      <c r="N24" s="46" t="str">
        <f>'2.1'!N24</f>
        <v>Aj. de Reserva en Curso</v>
      </c>
      <c r="O24" s="198">
        <v>-231401.02349256346</v>
      </c>
      <c r="P24" s="198">
        <v>151423.76135169077</v>
      </c>
      <c r="Q24" s="198">
        <v>-427416.34335081186</v>
      </c>
      <c r="R24" s="198">
        <v>-541851.01590233052</v>
      </c>
      <c r="S24" s="198">
        <v>-530727.89033937757</v>
      </c>
      <c r="T24" s="198">
        <v>-343630.17056385911</v>
      </c>
      <c r="U24" s="198">
        <v>-751670.67709664581</v>
      </c>
      <c r="V24" s="198">
        <v>-793711.17600289115</v>
      </c>
      <c r="W24" s="198">
        <v>-864038.26165119722</v>
      </c>
      <c r="X24" s="198">
        <v>-2156912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-59655.926976156443</v>
      </c>
      <c r="D26" s="33">
        <f>P26*M!$J$60</f>
        <v>2861.1111111111036</v>
      </c>
      <c r="E26" s="33">
        <f>Q26*M!$J$61</f>
        <v>55843.518382172471</v>
      </c>
      <c r="F26" s="33">
        <f>R26*M!$J$62</f>
        <v>20615.739470959634</v>
      </c>
      <c r="G26" s="33">
        <f>S26*M!$J$63</f>
        <v>3392.5453115609262</v>
      </c>
      <c r="H26" s="33">
        <f>T26*M!$J$64</f>
        <v>-7867.0781637148148</v>
      </c>
      <c r="I26" s="33">
        <f>U26*M!$J$65</f>
        <v>-130442.04027769134</v>
      </c>
      <c r="J26" s="33">
        <f>V26*M!$J$66</f>
        <v>-235177.11031147584</v>
      </c>
      <c r="K26" s="33">
        <f>W26*M!$J$67</f>
        <v>15831.940919715422</v>
      </c>
      <c r="L26" s="33">
        <f>X26*M!$J$68</f>
        <v>-33347.088884333607</v>
      </c>
      <c r="N26" s="46" t="str">
        <f>'2.1'!N26</f>
        <v>Costo Exp. Directo</v>
      </c>
      <c r="O26" s="199">
        <f>O27+O32</f>
        <v>-1332521.879319468</v>
      </c>
      <c r="P26" s="199">
        <f t="shared" ref="P26:X26" si="5">P27+P32</f>
        <v>63969.773518529488</v>
      </c>
      <c r="Q26" s="199">
        <f t="shared" si="5"/>
        <v>1246921.6569145315</v>
      </c>
      <c r="R26" s="199">
        <f t="shared" si="5"/>
        <v>461105.00478081801</v>
      </c>
      <c r="S26" s="199">
        <f t="shared" si="5"/>
        <v>75796.685915659182</v>
      </c>
      <c r="T26" s="199">
        <f t="shared" si="5"/>
        <v>-175077.37908286555</v>
      </c>
      <c r="U26" s="199">
        <f t="shared" si="5"/>
        <v>-2914593.8509304626</v>
      </c>
      <c r="V26" s="199">
        <f t="shared" si="5"/>
        <v>-5248857.4417891111</v>
      </c>
      <c r="W26" s="199">
        <f t="shared" si="5"/>
        <v>353024.72603810485</v>
      </c>
      <c r="X26" s="199">
        <f t="shared" si="5"/>
        <v>-743441</v>
      </c>
    </row>
    <row r="27" spans="2:24">
      <c r="B27" s="61" t="str">
        <f>N27</f>
        <v>Resultado de Intermediación</v>
      </c>
      <c r="C27" s="33">
        <f>O27*M!$J$59</f>
        <v>65342.341072567593</v>
      </c>
      <c r="D27" s="33">
        <f>P27*M!$J$60</f>
        <v>94150.354609929054</v>
      </c>
      <c r="E27" s="33">
        <f>Q27*M!$J$61</f>
        <v>110729.02139798636</v>
      </c>
      <c r="F27" s="33">
        <f>R27*M!$J$62</f>
        <v>107466.33761358251</v>
      </c>
      <c r="G27" s="33">
        <f>S27*M!$J$63</f>
        <v>135316.40378308037</v>
      </c>
      <c r="H27" s="33">
        <f>T27*M!$J$64</f>
        <v>147716.92522828194</v>
      </c>
      <c r="I27" s="33">
        <f>U27*M!$J$65</f>
        <v>175060.79691151177</v>
      </c>
      <c r="J27" s="33">
        <f>V27*M!$J$66</f>
        <v>166440.52775931495</v>
      </c>
      <c r="K27" s="33">
        <f>W27*M!$J$67</f>
        <v>170428.81678633267</v>
      </c>
      <c r="L27" s="33">
        <f>X27*M!$J$68</f>
        <v>198430.34211400989</v>
      </c>
      <c r="N27" s="46" t="str">
        <f>'2.1'!N27</f>
        <v>Resultado de Intermediación</v>
      </c>
      <c r="O27" s="50">
        <v>1459538.1136220046</v>
      </c>
      <c r="P27" s="50">
        <v>2105048.2232923396</v>
      </c>
      <c r="Q27" s="50">
        <v>2472451.9305033525</v>
      </c>
      <c r="R27" s="50">
        <v>2403661.8326929864</v>
      </c>
      <c r="S27" s="50">
        <v>3023256.5860892152</v>
      </c>
      <c r="T27" s="50">
        <v>3287356.7005383996</v>
      </c>
      <c r="U27" s="50">
        <v>3911554.2897908837</v>
      </c>
      <c r="V27" s="50">
        <v>3714743.3335996624</v>
      </c>
      <c r="W27" s="50">
        <v>3800265.9724474847</v>
      </c>
      <c r="X27" s="50">
        <v>4423812</v>
      </c>
    </row>
    <row r="28" spans="2:24">
      <c r="B28" s="61" t="str">
        <f>N28</f>
        <v>Directo</v>
      </c>
      <c r="C28" s="33">
        <f>O28*M!$J$59</f>
        <v>-39621.311839618938</v>
      </c>
      <c r="D28" s="33">
        <f>P28*M!$J$60</f>
        <v>-44215.130023640653</v>
      </c>
      <c r="E28" s="33">
        <f>Q28*M!$J$61</f>
        <v>-52782.835413653025</v>
      </c>
      <c r="F28" s="33">
        <f>R28*M!$J$62</f>
        <v>-57702.974329074947</v>
      </c>
      <c r="G28" s="33">
        <f>S28*M!$J$63</f>
        <v>-69500.523003995317</v>
      </c>
      <c r="H28" s="33">
        <f>T28*M!$J$64</f>
        <v>-80334.623338527992</v>
      </c>
      <c r="I28" s="33">
        <f>U28*M!$J$65</f>
        <v>-100427.87414281808</v>
      </c>
      <c r="J28" s="33">
        <f>V28*M!$J$66</f>
        <v>-102784.43079461856</v>
      </c>
      <c r="K28" s="33">
        <f>W28*M!$J$67</f>
        <v>-115556.16145938927</v>
      </c>
      <c r="L28" s="33">
        <f>X28*M!$J$68</f>
        <v>-128829.33233695298</v>
      </c>
      <c r="N28" s="46" t="str">
        <f>'2.1'!N28</f>
        <v>Directo</v>
      </c>
      <c r="O28" s="50">
        <v>-885012.89963583287</v>
      </c>
      <c r="P28" s="50">
        <v>-988578.12362492038</v>
      </c>
      <c r="Q28" s="50">
        <v>-1178580.1199025169</v>
      </c>
      <c r="R28" s="50">
        <v>-1290622.1623219319</v>
      </c>
      <c r="S28" s="50">
        <v>-1552789.6695015959</v>
      </c>
      <c r="T28" s="50">
        <v>-1787801.6477056751</v>
      </c>
      <c r="U28" s="50">
        <v>-2243958.0354274455</v>
      </c>
      <c r="V28" s="50">
        <v>-2294019.2766288347</v>
      </c>
      <c r="W28" s="50">
        <v>-2576701.2679042504</v>
      </c>
      <c r="X28" s="50">
        <v>-2872125</v>
      </c>
    </row>
    <row r="29" spans="2:24">
      <c r="B29" s="61" t="str">
        <f>N29</f>
        <v>Reaseguro Aceptado</v>
      </c>
      <c r="C29" s="33">
        <f>O29*M!$J$59</f>
        <v>0</v>
      </c>
      <c r="D29" s="33">
        <f>P29*M!$J$60</f>
        <v>0</v>
      </c>
      <c r="E29" s="33">
        <f>Q29*M!$J$61</f>
        <v>0</v>
      </c>
      <c r="F29" s="33">
        <f>R29*M!$J$62</f>
        <v>0</v>
      </c>
      <c r="G29" s="33">
        <f>S29*M!$J$63</f>
        <v>0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-3365.2506971597327</v>
      </c>
      <c r="N29" s="46" t="str">
        <f>'2.1'!N29</f>
        <v>Reaseguro Aceptado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-75025</v>
      </c>
    </row>
    <row r="30" spans="2:24">
      <c r="B30" s="61" t="str">
        <f>N30</f>
        <v>Reaseguro Cedido</v>
      </c>
      <c r="C30" s="33">
        <f>O30*M!$J$59</f>
        <v>104963.65291218655</v>
      </c>
      <c r="D30" s="33">
        <f>P30*M!$J$60</f>
        <v>138365.48463356972</v>
      </c>
      <c r="E30" s="33">
        <f>Q30*M!$J$61</f>
        <v>163511.85681163939</v>
      </c>
      <c r="F30" s="33">
        <f>R30*M!$J$62</f>
        <v>165169.31194265746</v>
      </c>
      <c r="G30" s="33">
        <f>S30*M!$J$63</f>
        <v>204816.9267870757</v>
      </c>
      <c r="H30" s="33">
        <f>T30*M!$J$64</f>
        <v>228051.54856680994</v>
      </c>
      <c r="I30" s="33">
        <f>U30*M!$J$65</f>
        <v>275488.67105432984</v>
      </c>
      <c r="J30" s="33">
        <f>V30*M!$J$66</f>
        <v>269224.95855393348</v>
      </c>
      <c r="K30" s="33">
        <f>W30*M!$J$67</f>
        <v>285984.9782457219</v>
      </c>
      <c r="L30" s="33">
        <f>X30*M!$J$68</f>
        <v>330624.92514812259</v>
      </c>
      <c r="N30" s="46" t="str">
        <f>'2.1'!N30</f>
        <v>Reaseguro Cedido</v>
      </c>
      <c r="O30" s="50">
        <v>2344551.0132578379</v>
      </c>
      <c r="P30" s="50">
        <v>3093626.3469172604</v>
      </c>
      <c r="Q30" s="50">
        <v>3651032.0504058697</v>
      </c>
      <c r="R30" s="50">
        <v>3694283.995014918</v>
      </c>
      <c r="S30" s="50">
        <v>4576046.2555908114</v>
      </c>
      <c r="T30" s="50">
        <v>5075158.3482440747</v>
      </c>
      <c r="U30" s="50">
        <v>6155512.3252183292</v>
      </c>
      <c r="V30" s="50">
        <v>6008762.6102284966</v>
      </c>
      <c r="W30" s="50">
        <v>6376967.2403517347</v>
      </c>
      <c r="X30" s="50">
        <v>7370962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-124998.26804872404</v>
      </c>
      <c r="D32" s="33">
        <f>P32*M!$J$60</f>
        <v>-91289.243498817959</v>
      </c>
      <c r="E32" s="33">
        <f>Q32*M!$J$61</f>
        <v>-54885.503015813898</v>
      </c>
      <c r="F32" s="33">
        <f>R32*M!$J$62</f>
        <v>-86850.598142622883</v>
      </c>
      <c r="G32" s="33">
        <f>S32*M!$J$63</f>
        <v>-131923.85847151943</v>
      </c>
      <c r="H32" s="33">
        <f>T32*M!$J$64</f>
        <v>-155584.00339199675</v>
      </c>
      <c r="I32" s="33">
        <f>U32*M!$J$65</f>
        <v>-305502.83718920313</v>
      </c>
      <c r="J32" s="33">
        <f>V32*M!$J$66</f>
        <v>-401617.6380707908</v>
      </c>
      <c r="K32" s="33">
        <f>W32*M!$J$67</f>
        <v>-154596.87586661722</v>
      </c>
      <c r="L32" s="33">
        <f>X32*M!$J$68</f>
        <v>-231777.43099834351</v>
      </c>
      <c r="N32" s="46" t="str">
        <f>'2.1'!N32</f>
        <v>Costo de Siniestros</v>
      </c>
      <c r="O32" s="50">
        <v>-2792059.9929414727</v>
      </c>
      <c r="P32" s="50">
        <v>-2041078.4497738101</v>
      </c>
      <c r="Q32" s="50">
        <v>-1225530.2735888211</v>
      </c>
      <c r="R32" s="50">
        <v>-1942556.8279121683</v>
      </c>
      <c r="S32" s="50">
        <v>-2947459.9001735561</v>
      </c>
      <c r="T32" s="50">
        <v>-3462434.0796212652</v>
      </c>
      <c r="U32" s="50">
        <v>-6826148.1407213463</v>
      </c>
      <c r="V32" s="50">
        <v>-8963600.7753887735</v>
      </c>
      <c r="W32" s="50">
        <v>-3447241.2464093799</v>
      </c>
      <c r="X32" s="50">
        <v>-5167253</v>
      </c>
    </row>
    <row r="33" spans="2:24">
      <c r="B33" s="61" t="str">
        <f>N33</f>
        <v>Siniestros Pagados</v>
      </c>
      <c r="C33" s="33">
        <f>O33*M!$J$59</f>
        <v>92646.314049349894</v>
      </c>
      <c r="D33" s="33">
        <f>P33*M!$J$60</f>
        <v>137186.58392434986</v>
      </c>
      <c r="E33" s="33">
        <f>Q33*M!$J$61</f>
        <v>68128.347495676222</v>
      </c>
      <c r="F33" s="33">
        <f>R33*M!$J$62</f>
        <v>66249.768425924922</v>
      </c>
      <c r="G33" s="33">
        <f>S33*M!$J$63</f>
        <v>100890.79742021051</v>
      </c>
      <c r="H33" s="33">
        <f>T33*M!$J$64</f>
        <v>125733.56517414046</v>
      </c>
      <c r="I33" s="33">
        <f>U33*M!$J$65</f>
        <v>121478.49884652483</v>
      </c>
      <c r="J33" s="33">
        <f>V33*M!$J$66</f>
        <v>368769.86355267302</v>
      </c>
      <c r="K33" s="33">
        <f>W33*M!$J$67</f>
        <v>280271.39830952825</v>
      </c>
      <c r="L33" s="33">
        <f>X33*M!$J$68</f>
        <v>198183.86357244517</v>
      </c>
      <c r="N33" s="46" t="str">
        <f>'2.1'!N33</f>
        <v>Siniestros Pagados</v>
      </c>
      <c r="O33" s="50">
        <v>2069421.2086990739</v>
      </c>
      <c r="P33" s="50">
        <v>3067268.0516812736</v>
      </c>
      <c r="Q33" s="50">
        <v>1521227.7879911899</v>
      </c>
      <c r="R33" s="50">
        <v>1481785.3043688191</v>
      </c>
      <c r="S33" s="50">
        <v>2254115.2384259789</v>
      </c>
      <c r="T33" s="50">
        <v>2798129.4446728416</v>
      </c>
      <c r="U33" s="50">
        <v>2714312.6940103318</v>
      </c>
      <c r="V33" s="50">
        <v>8230479.7437659092</v>
      </c>
      <c r="W33" s="50">
        <v>6249564.3526135813</v>
      </c>
      <c r="X33" s="50">
        <v>4418317</v>
      </c>
    </row>
    <row r="34" spans="2:24">
      <c r="B34" s="61" t="str">
        <f>N34</f>
        <v>Siniestros por Pagar</v>
      </c>
      <c r="C34" s="33">
        <f>O34*M!$J$59</f>
        <v>137003.79595941748</v>
      </c>
      <c r="D34" s="33">
        <f>P34*M!$J$60</f>
        <v>86026.891252955073</v>
      </c>
      <c r="E34" s="33">
        <f>Q34*M!$J$61</f>
        <v>74399.681239010097</v>
      </c>
      <c r="F34" s="33">
        <f>R34*M!$J$62</f>
        <v>69216.475723526397</v>
      </c>
      <c r="G34" s="33">
        <f>S34*M!$J$63</f>
        <v>102576.57182061013</v>
      </c>
      <c r="H34" s="33">
        <f>T34*M!$J$64</f>
        <v>131621.85962555531</v>
      </c>
      <c r="I34" s="33">
        <f>U34*M!$J$65</f>
        <v>317369.01452832844</v>
      </c>
      <c r="J34" s="33">
        <f>V34*M!$J$66</f>
        <v>345428.56569870061</v>
      </c>
      <c r="K34" s="33">
        <f>W34*M!$J$67</f>
        <v>216842.26225848321</v>
      </c>
      <c r="L34" s="33">
        <f>X34*M!$J$68</f>
        <v>251770.63097160988</v>
      </c>
      <c r="N34" s="46" t="str">
        <f>'2.1'!N34</f>
        <v>Siniestros por Pagar</v>
      </c>
      <c r="O34" s="50">
        <v>3060224.9419191917</v>
      </c>
      <c r="P34" s="50">
        <v>1923420.8446443668</v>
      </c>
      <c r="Q34" s="50">
        <v>1661259.4709662064</v>
      </c>
      <c r="R34" s="50">
        <v>1548140.6046271871</v>
      </c>
      <c r="S34" s="50">
        <v>2291779.028004948</v>
      </c>
      <c r="T34" s="50">
        <v>2929170.1103899721</v>
      </c>
      <c r="U34" s="50">
        <v>7091285.7254527612</v>
      </c>
      <c r="V34" s="50">
        <v>7709531.3199181277</v>
      </c>
      <c r="W34" s="50">
        <v>4835205.0210063513</v>
      </c>
      <c r="X34" s="50">
        <v>5612982</v>
      </c>
    </row>
    <row r="35" spans="2:24">
      <c r="B35" s="61" t="str">
        <f>N35</f>
        <v>Siniestros por Pagar Período Anterior</v>
      </c>
      <c r="C35" s="33">
        <f>O35*M!$J$59</f>
        <v>104651.84196004336</v>
      </c>
      <c r="D35" s="33">
        <f>P35*M!$J$60</f>
        <v>131924.23167848701</v>
      </c>
      <c r="E35" s="33">
        <f>Q35*M!$J$61</f>
        <v>87642.52571887245</v>
      </c>
      <c r="F35" s="33">
        <f>R35*M!$J$62</f>
        <v>48615.646006828414</v>
      </c>
      <c r="G35" s="33">
        <f>S35*M!$J$63</f>
        <v>71543.510769301225</v>
      </c>
      <c r="H35" s="33">
        <f>T35*M!$J$64</f>
        <v>101771.42140769903</v>
      </c>
      <c r="I35" s="33">
        <f>U35*M!$J$65</f>
        <v>133344.67618565017</v>
      </c>
      <c r="J35" s="33">
        <f>V35*M!$J$66</f>
        <v>312580.79118058272</v>
      </c>
      <c r="K35" s="33">
        <f>W35*M!$J$67</f>
        <v>342516.78470139421</v>
      </c>
      <c r="L35" s="33">
        <f>X35*M!$J$68</f>
        <v>218177.06354571157</v>
      </c>
      <c r="N35" s="46" t="str">
        <f>'2.1'!N35</f>
        <v>Siniestros por Pagar Período Anterior</v>
      </c>
      <c r="O35" s="50">
        <v>2337586.1576767936</v>
      </c>
      <c r="P35" s="50">
        <v>2949610.4465518305</v>
      </c>
      <c r="Q35" s="50">
        <v>1956956.9853685757</v>
      </c>
      <c r="R35" s="50">
        <v>1087369.0810838374</v>
      </c>
      <c r="S35" s="50">
        <v>1598434.3662573714</v>
      </c>
      <c r="T35" s="50">
        <v>2264865.475441549</v>
      </c>
      <c r="U35" s="50">
        <v>2979450.2787417471</v>
      </c>
      <c r="V35" s="50">
        <v>6976410.2882952616</v>
      </c>
      <c r="W35" s="50">
        <v>7637528.1272105528</v>
      </c>
      <c r="X35" s="50">
        <v>4864046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45076.002799788839</v>
      </c>
      <c r="D37" s="33">
        <f>P37*M!$J$60</f>
        <v>29371.926713947989</v>
      </c>
      <c r="E37" s="33">
        <f>Q37*M!$J$61</f>
        <v>40952.933669418293</v>
      </c>
      <c r="F37" s="33">
        <f>R37*M!$J$62</f>
        <v>53482.011770917168</v>
      </c>
      <c r="G37" s="33">
        <f>S37*M!$J$63</f>
        <v>63117.529196057229</v>
      </c>
      <c r="H37" s="33">
        <f>T37*M!$J$64</f>
        <v>59288.750862523208</v>
      </c>
      <c r="I37" s="33">
        <f>U37*M!$J$65</f>
        <v>92273.419921249297</v>
      </c>
      <c r="J37" s="33">
        <f>V37*M!$J$66</f>
        <v>86502.715958836648</v>
      </c>
      <c r="K37" s="33">
        <f>W37*M!$J$67</f>
        <v>75287.093549221536</v>
      </c>
      <c r="L37" s="33">
        <f>X37*M!$J$68</f>
        <v>106254.76865331212</v>
      </c>
      <c r="N37" s="46" t="str">
        <f>'2.1'!N37</f>
        <v>Reserva de Riesgo en Curso</v>
      </c>
      <c r="O37" s="50">
        <v>1006853.1830373064</v>
      </c>
      <c r="P37" s="50">
        <v>656708.32999017218</v>
      </c>
      <c r="Q37" s="50">
        <v>914431.9947233845</v>
      </c>
      <c r="R37" s="50">
        <v>1196213.3751280182</v>
      </c>
      <c r="S37" s="50">
        <v>1410179.9966954049</v>
      </c>
      <c r="T37" s="50">
        <v>1319437.6481453544</v>
      </c>
      <c r="U37" s="50">
        <v>2061755.1039087255</v>
      </c>
      <c r="V37" s="50">
        <v>1930631.8705683739</v>
      </c>
      <c r="W37" s="50">
        <v>1678771.1443087449</v>
      </c>
      <c r="X37" s="50">
        <v>2368847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49134.561864105155</v>
      </c>
      <c r="D39" s="33">
        <f>P39*M!$J$60</f>
        <v>22554.491725768319</v>
      </c>
      <c r="E39" s="33">
        <f>Q39*M!$J$61</f>
        <v>51191.109340216717</v>
      </c>
      <c r="F39" s="33">
        <f>R39*M!$J$62</f>
        <v>66852.612072116448</v>
      </c>
      <c r="G39" s="33">
        <f>S39*M!$J$63</f>
        <v>78896.979665560997</v>
      </c>
      <c r="H39" s="33">
        <f>T39*M!$J$64</f>
        <v>73458.593279402456</v>
      </c>
      <c r="I39" s="33">
        <f>U39*M!$J$65</f>
        <v>114861.71586900749</v>
      </c>
      <c r="J39" s="33">
        <f>V39*M!$J$66</f>
        <v>107707.01068811936</v>
      </c>
      <c r="K39" s="33">
        <f>W39*M!$J$67</f>
        <v>93581.986945102763</v>
      </c>
      <c r="L39" s="33">
        <f>X39*M!$J$68</f>
        <v>132721.54025091021</v>
      </c>
      <c r="N39" s="46" t="str">
        <f>'2.1'!N39</f>
        <v>Prima Retenida Neta No Devengada</v>
      </c>
      <c r="O39" s="50">
        <v>1097508.3622598734</v>
      </c>
      <c r="P39" s="50">
        <v>504281.61350316711</v>
      </c>
      <c r="Q39" s="50">
        <v>1143038.7039899251</v>
      </c>
      <c r="R39" s="50">
        <v>1495268.8964927299</v>
      </c>
      <c r="S39" s="50">
        <v>1762726.5189431445</v>
      </c>
      <c r="T39" s="50">
        <v>1634779.4841787973</v>
      </c>
      <c r="U39" s="50">
        <v>2566467.4522603708</v>
      </c>
      <c r="V39" s="50">
        <v>2403885.0712743364</v>
      </c>
      <c r="W39" s="50">
        <v>2086715.4236443578</v>
      </c>
      <c r="X39" s="50">
        <v>2958898</v>
      </c>
    </row>
    <row r="40" spans="2:24">
      <c r="B40" s="61" t="str">
        <f>N40</f>
        <v>Prima Directa No Devengada</v>
      </c>
      <c r="C40" s="33">
        <f>O40*M!$J$59</f>
        <v>149630.67632100111</v>
      </c>
      <c r="D40" s="33">
        <f>P40*M!$J$60</f>
        <v>157224.11347517726</v>
      </c>
      <c r="E40" s="33">
        <f>Q40*M!$J$61</f>
        <v>203072.29002630358</v>
      </c>
      <c r="F40" s="33">
        <f>R40*M!$J$62</f>
        <v>218582.83898411153</v>
      </c>
      <c r="G40" s="33">
        <f>S40*M!$J$63</f>
        <v>265385.31596749189</v>
      </c>
      <c r="H40" s="33">
        <f>T40*M!$J$64</f>
        <v>302859.75499753846</v>
      </c>
      <c r="I40" s="33">
        <f>U40*M!$J$65</f>
        <v>441113.76865335845</v>
      </c>
      <c r="J40" s="33">
        <f>V40*M!$J$66</f>
        <v>412055.21876647358</v>
      </c>
      <c r="K40" s="33">
        <f>W40*M!$J$67</f>
        <v>354756.83447872452</v>
      </c>
      <c r="L40" s="33">
        <f>X40*M!$J$68</f>
        <v>443648.0977194343</v>
      </c>
      <c r="N40" s="46" t="str">
        <f>'2.1'!N40</f>
        <v>Prima Directa No Devengada</v>
      </c>
      <c r="O40" s="50">
        <v>3342268.9097563601</v>
      </c>
      <c r="P40" s="50">
        <v>3515274.5000360492</v>
      </c>
      <c r="Q40" s="50">
        <v>4534371.108570111</v>
      </c>
      <c r="R40" s="50">
        <v>4888965.5962499371</v>
      </c>
      <c r="S40" s="50">
        <v>5929273.036521595</v>
      </c>
      <c r="T40" s="50">
        <v>6739972.7104796022</v>
      </c>
      <c r="U40" s="50">
        <v>9856235.5735992007</v>
      </c>
      <c r="V40" s="50">
        <v>9196554.4545808062</v>
      </c>
      <c r="W40" s="50">
        <v>7910459.932681974</v>
      </c>
      <c r="X40" s="50">
        <v>9890704</v>
      </c>
    </row>
    <row r="41" spans="2:24">
      <c r="B41" s="61" t="str">
        <f>N41</f>
        <v>Prima Aceptada No Devengada</v>
      </c>
      <c r="C41" s="33">
        <f>O41*M!$J$59</f>
        <v>0</v>
      </c>
      <c r="D41" s="33">
        <f>P41*M!$J$60</f>
        <v>0</v>
      </c>
      <c r="E41" s="33">
        <f>Q41*M!$J$61</f>
        <v>0</v>
      </c>
      <c r="F41" s="33">
        <f>R41*M!$J$62</f>
        <v>0</v>
      </c>
      <c r="G41" s="33">
        <f>S41*M!$J$63</f>
        <v>0</v>
      </c>
      <c r="H41" s="33">
        <f>T41*M!$J$64</f>
        <v>0</v>
      </c>
      <c r="I41" s="33">
        <f>U41*M!$J$65</f>
        <v>0</v>
      </c>
      <c r="J41" s="33">
        <f>V41*M!$J$66</f>
        <v>0</v>
      </c>
      <c r="K41" s="33">
        <f>W41*M!$J$67</f>
        <v>0</v>
      </c>
      <c r="L41" s="33">
        <f>X41*M!$J$68</f>
        <v>2918.0009177344782</v>
      </c>
      <c r="N41" s="46" t="str">
        <f>'2.1'!N41</f>
        <v>Prima Aceptada No Devengada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65053.999999999993</v>
      </c>
    </row>
    <row r="42" spans="2:24">
      <c r="B42" s="61" t="str">
        <f>N42</f>
        <v>Prima Cedida No Devengada</v>
      </c>
      <c r="C42" s="33">
        <f>O42*M!$J$59</f>
        <v>100496.11445689597</v>
      </c>
      <c r="D42" s="33">
        <f>P42*M!$J$60</f>
        <v>134669.62174940895</v>
      </c>
      <c r="E42" s="33">
        <f>Q42*M!$J$61</f>
        <v>151881.18068608682</v>
      </c>
      <c r="F42" s="33">
        <f>R42*M!$J$62</f>
        <v>151730.22691199509</v>
      </c>
      <c r="G42" s="33">
        <f>S42*M!$J$63</f>
        <v>186488.33630193089</v>
      </c>
      <c r="H42" s="33">
        <f>T42*M!$J$64</f>
        <v>229401.16171813602</v>
      </c>
      <c r="I42" s="33">
        <f>U42*M!$J$65</f>
        <v>326252.05278435093</v>
      </c>
      <c r="J42" s="33">
        <f>V42*M!$J$66</f>
        <v>304348.20807835419</v>
      </c>
      <c r="K42" s="33">
        <f>W42*M!$J$67</f>
        <v>261174.8475336218</v>
      </c>
      <c r="L42" s="33">
        <f>X42*M!$J$68</f>
        <v>313844.55838625855</v>
      </c>
      <c r="N42" s="46" t="str">
        <f>'2.1'!N42</f>
        <v>Prima Cedida No Devengada</v>
      </c>
      <c r="O42" s="50">
        <v>2244760.5474964869</v>
      </c>
      <c r="P42" s="50">
        <v>3010992.8865328822</v>
      </c>
      <c r="Q42" s="50">
        <v>3391332.4045801852</v>
      </c>
      <c r="R42" s="50">
        <v>3393696.6997572072</v>
      </c>
      <c r="S42" s="50">
        <v>4166546.517578451</v>
      </c>
      <c r="T42" s="50">
        <v>5105193.2263008049</v>
      </c>
      <c r="U42" s="50">
        <v>7289768.1213388294</v>
      </c>
      <c r="V42" s="50">
        <v>6792669.3833064698</v>
      </c>
      <c r="W42" s="50">
        <v>5823744.5090376167</v>
      </c>
      <c r="X42" s="50">
        <v>6996860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111126.53277687935</v>
      </c>
      <c r="D44" s="33">
        <f>P44*M!$J$60</f>
        <v>76312.29314420803</v>
      </c>
      <c r="E44" s="33">
        <f>Q44*M!$J$61</f>
        <v>112583.20556907787</v>
      </c>
      <c r="F44" s="33">
        <f>R44*M!$J$62</f>
        <v>129281.03273414289</v>
      </c>
      <c r="G44" s="33">
        <f>S44*M!$J$63</f>
        <v>152083.23562229835</v>
      </c>
      <c r="H44" s="33">
        <f>T44*M!$J$64</f>
        <v>175142.00419311138</v>
      </c>
      <c r="I44" s="33">
        <f>U44*M!$J$65</f>
        <v>242910.29000254921</v>
      </c>
      <c r="J44" s="33">
        <f>V44*M!$J$66</f>
        <v>252088.44246827572</v>
      </c>
      <c r="K44" s="33">
        <f>W44*M!$J$67</f>
        <v>236686.82462113525</v>
      </c>
      <c r="L44" s="33">
        <f>X44*M!$J$68</f>
        <v>313958.4005224717</v>
      </c>
      <c r="N44" s="46" t="str">
        <f>'2.1'!N44</f>
        <v>Prima Retenida Neta Devengada</v>
      </c>
      <c r="O44" s="50">
        <v>2482209.963098695</v>
      </c>
      <c r="P44" s="50">
        <v>1706218.290564337</v>
      </c>
      <c r="Q44" s="50">
        <v>2513853.7344337474</v>
      </c>
      <c r="R44" s="50">
        <v>2891583.4574315753</v>
      </c>
      <c r="S44" s="50">
        <v>3397863.310540936</v>
      </c>
      <c r="T44" s="50">
        <v>3897686.3358086944</v>
      </c>
      <c r="U44" s="50">
        <v>5427581.7524930835</v>
      </c>
      <c r="V44" s="50">
        <v>5626297.1149113085</v>
      </c>
      <c r="W44" s="50">
        <v>5277704.2210063506</v>
      </c>
      <c r="X44" s="50">
        <v>6999398</v>
      </c>
    </row>
    <row r="45" spans="2:24">
      <c r="B45" s="61" t="str">
        <f>N45</f>
        <v>Prima Directa Devengada</v>
      </c>
      <c r="C45" s="33">
        <f>O45*M!$J$59</f>
        <v>430139.35638301703</v>
      </c>
      <c r="D45" s="33">
        <f>P45*M!$J$60</f>
        <v>479077.54137115832</v>
      </c>
      <c r="E45" s="33">
        <f>Q45*M!$J$61</f>
        <v>567452.53954917274</v>
      </c>
      <c r="F45" s="33">
        <f>R45*M!$J$62</f>
        <v>591480.74444180471</v>
      </c>
      <c r="G45" s="33">
        <f>S45*M!$J$63</f>
        <v>691206.38861105603</v>
      </c>
      <c r="H45" s="33">
        <f>T45*M!$J$64</f>
        <v>753303.93534821458</v>
      </c>
      <c r="I45" s="33">
        <f>U45*M!$J$65</f>
        <v>939537.08110496553</v>
      </c>
      <c r="J45" s="33">
        <f>V45*M!$J$66</f>
        <v>975301.91645084193</v>
      </c>
      <c r="K45" s="33">
        <f>W45*M!$J$67</f>
        <v>1105713.1138563214</v>
      </c>
      <c r="L45" s="33">
        <f>X45*M!$J$68</f>
        <v>1350664.63981613</v>
      </c>
      <c r="N45" s="46" t="str">
        <f>'2.1'!N45</f>
        <v>Prima Directa Devengada</v>
      </c>
      <c r="O45" s="50">
        <v>9607932.2305368166</v>
      </c>
      <c r="P45" s="50">
        <v>10711391.703842454</v>
      </c>
      <c r="Q45" s="50">
        <v>12670563.770582514</v>
      </c>
      <c r="R45" s="50">
        <v>13229442.090970736</v>
      </c>
      <c r="S45" s="50">
        <v>15443022.488723624</v>
      </c>
      <c r="T45" s="50">
        <v>16764353.411647983</v>
      </c>
      <c r="U45" s="50">
        <v>20992994.233148418</v>
      </c>
      <c r="V45" s="50">
        <v>21767512.643446162</v>
      </c>
      <c r="W45" s="50">
        <v>24655477.876990721</v>
      </c>
      <c r="X45" s="50">
        <v>30111758</v>
      </c>
    </row>
    <row r="46" spans="2:24">
      <c r="B46" s="61" t="str">
        <f>N46</f>
        <v>Prima Aceptada Devengada</v>
      </c>
      <c r="C46" s="33">
        <f>O46*M!$J$59</f>
        <v>2513.3599138085501</v>
      </c>
      <c r="D46" s="33">
        <f>P46*M!$J$60</f>
        <v>0</v>
      </c>
      <c r="E46" s="33">
        <f>Q46*M!$J$61</f>
        <v>0</v>
      </c>
      <c r="F46" s="33">
        <f>R46*M!$J$62</f>
        <v>0</v>
      </c>
      <c r="G46" s="33">
        <f>S46*M!$J$63</f>
        <v>0</v>
      </c>
      <c r="H46" s="33">
        <f>T46*M!$J$64</f>
        <v>0</v>
      </c>
      <c r="I46" s="33">
        <f>U46*M!$J$65</f>
        <v>0</v>
      </c>
      <c r="J46" s="33">
        <f>V46*M!$J$66</f>
        <v>345.84546156020576</v>
      </c>
      <c r="K46" s="33">
        <f>W46*M!$J$67</f>
        <v>0</v>
      </c>
      <c r="L46" s="33">
        <f>X46*M!$J$68</f>
        <v>20290.589005217989</v>
      </c>
      <c r="N46" s="46" t="str">
        <f>'2.1'!N46</f>
        <v>Prima Aceptada Devengada</v>
      </c>
      <c r="O46" s="50">
        <v>56140.391165038338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7718.8359114330688</v>
      </c>
      <c r="W46" s="50">
        <v>0</v>
      </c>
      <c r="X46" s="50">
        <v>452359</v>
      </c>
    </row>
    <row r="47" spans="2:24">
      <c r="B47" s="61" t="str">
        <f>N47</f>
        <v>Prima Cedida Devengada</v>
      </c>
      <c r="C47" s="33">
        <f>O47*M!$J$59</f>
        <v>321526.18351994624</v>
      </c>
      <c r="D47" s="33">
        <f>P47*M!$J$60</f>
        <v>402765.24822695029</v>
      </c>
      <c r="E47" s="33">
        <f>Q47*M!$J$61</f>
        <v>454869.33398009482</v>
      </c>
      <c r="F47" s="33">
        <f>R47*M!$J$62</f>
        <v>462199.7117076618</v>
      </c>
      <c r="G47" s="33">
        <f>S47*M!$J$63</f>
        <v>539123.15298875771</v>
      </c>
      <c r="H47" s="33">
        <f>T47*M!$J$64</f>
        <v>578161.93115510314</v>
      </c>
      <c r="I47" s="33">
        <f>U47*M!$J$65</f>
        <v>696626.79110241635</v>
      </c>
      <c r="J47" s="33">
        <f>V47*M!$J$66</f>
        <v>723559.31944412645</v>
      </c>
      <c r="K47" s="33">
        <f>W47*M!$J$67</f>
        <v>869026.28923518606</v>
      </c>
      <c r="L47" s="33">
        <f>X47*M!$J$68</f>
        <v>1056996.8282988765</v>
      </c>
      <c r="N47" s="46" t="str">
        <f>'2.1'!N47</f>
        <v>Prima Cedida Devengada</v>
      </c>
      <c r="O47" s="50">
        <v>7181862.6586031606</v>
      </c>
      <c r="P47" s="50">
        <v>9005173.4132781159</v>
      </c>
      <c r="Q47" s="50">
        <v>10156710.036148766</v>
      </c>
      <c r="R47" s="50">
        <v>10337858.633539161</v>
      </c>
      <c r="S47" s="50">
        <v>12045159.178182691</v>
      </c>
      <c r="T47" s="50">
        <v>12866667.075839289</v>
      </c>
      <c r="U47" s="50">
        <v>15565412.480655335</v>
      </c>
      <c r="V47" s="50">
        <v>16148934.364446288</v>
      </c>
      <c r="W47" s="50">
        <v>19377773.655984368</v>
      </c>
      <c r="X47" s="50">
        <v>23564719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338</v>
      </c>
      <c r="D49" s="50">
        <f t="shared" ref="D49:L51" si="7">P49</f>
        <v>295</v>
      </c>
      <c r="E49" s="50">
        <f t="shared" si="7"/>
        <v>346</v>
      </c>
      <c r="F49" s="50">
        <f t="shared" si="7"/>
        <v>309</v>
      </c>
      <c r="G49" s="50">
        <f t="shared" si="7"/>
        <v>373</v>
      </c>
      <c r="H49" s="50">
        <f t="shared" si="7"/>
        <v>426</v>
      </c>
      <c r="I49" s="50">
        <f t="shared" si="7"/>
        <v>489</v>
      </c>
      <c r="J49" s="50">
        <f t="shared" si="7"/>
        <v>498</v>
      </c>
      <c r="K49" s="50">
        <f t="shared" si="7"/>
        <v>424</v>
      </c>
      <c r="L49" s="50">
        <f t="shared" si="7"/>
        <v>348</v>
      </c>
      <c r="N49" s="46" t="str">
        <f>'2.1'!N49</f>
        <v>Número de Pólizas Emitidas</v>
      </c>
      <c r="O49" s="50">
        <v>338</v>
      </c>
      <c r="P49" s="50">
        <v>295</v>
      </c>
      <c r="Q49" s="50">
        <v>346</v>
      </c>
      <c r="R49" s="50">
        <v>309</v>
      </c>
      <c r="S49" s="50">
        <v>373</v>
      </c>
      <c r="T49" s="50">
        <v>426</v>
      </c>
      <c r="U49" s="50">
        <v>489</v>
      </c>
      <c r="V49" s="50">
        <v>498</v>
      </c>
      <c r="W49" s="50">
        <v>424</v>
      </c>
      <c r="X49" s="50">
        <v>348</v>
      </c>
    </row>
    <row r="50" spans="2:24">
      <c r="B50" s="46" t="str">
        <f t="shared" si="6"/>
        <v>Número de Pólizas Vigentes</v>
      </c>
      <c r="C50" s="50">
        <f t="shared" si="6"/>
        <v>549</v>
      </c>
      <c r="D50" s="50">
        <f t="shared" si="7"/>
        <v>506</v>
      </c>
      <c r="E50" s="50">
        <f t="shared" si="7"/>
        <v>597</v>
      </c>
      <c r="F50" s="50">
        <f t="shared" si="7"/>
        <v>649</v>
      </c>
      <c r="G50" s="50">
        <f t="shared" si="7"/>
        <v>690</v>
      </c>
      <c r="H50" s="50">
        <f t="shared" si="7"/>
        <v>781</v>
      </c>
      <c r="I50" s="50">
        <f t="shared" si="7"/>
        <v>852</v>
      </c>
      <c r="J50" s="50">
        <f t="shared" si="7"/>
        <v>933</v>
      </c>
      <c r="K50" s="50">
        <f t="shared" si="7"/>
        <v>946</v>
      </c>
      <c r="L50" s="50">
        <f t="shared" si="7"/>
        <v>1031</v>
      </c>
      <c r="N50" s="46" t="str">
        <f>'2.1'!N50</f>
        <v>Número de Pólizas Vigentes</v>
      </c>
      <c r="O50" s="50">
        <v>549</v>
      </c>
      <c r="P50" s="50">
        <v>506</v>
      </c>
      <c r="Q50" s="50">
        <v>597</v>
      </c>
      <c r="R50" s="50">
        <v>649</v>
      </c>
      <c r="S50" s="50">
        <v>690</v>
      </c>
      <c r="T50" s="50">
        <v>781</v>
      </c>
      <c r="U50" s="50">
        <v>852</v>
      </c>
      <c r="V50" s="50">
        <v>933</v>
      </c>
      <c r="W50" s="50">
        <v>946</v>
      </c>
      <c r="X50" s="50">
        <v>1031</v>
      </c>
    </row>
    <row r="51" spans="2:24">
      <c r="B51" s="46" t="str">
        <f t="shared" si="6"/>
        <v>Número de Siniestros</v>
      </c>
      <c r="C51" s="50">
        <f t="shared" si="6"/>
        <v>4050</v>
      </c>
      <c r="D51" s="50">
        <f t="shared" si="7"/>
        <v>1846</v>
      </c>
      <c r="E51" s="50">
        <f t="shared" si="7"/>
        <v>1352</v>
      </c>
      <c r="F51" s="50">
        <f t="shared" si="7"/>
        <v>1529</v>
      </c>
      <c r="G51" s="50">
        <f t="shared" si="7"/>
        <v>1956</v>
      </c>
      <c r="H51" s="50">
        <f t="shared" si="7"/>
        <v>2508</v>
      </c>
      <c r="I51" s="50">
        <f t="shared" si="7"/>
        <v>3599</v>
      </c>
      <c r="J51" s="50">
        <f t="shared" si="7"/>
        <v>4874</v>
      </c>
      <c r="K51" s="50">
        <f t="shared" si="7"/>
        <v>6620</v>
      </c>
      <c r="L51" s="50">
        <f t="shared" si="7"/>
        <v>3128</v>
      </c>
      <c r="N51" s="46" t="str">
        <f>'2.1'!N51</f>
        <v>Número de Siniestros</v>
      </c>
      <c r="O51" s="50">
        <v>4050</v>
      </c>
      <c r="P51" s="50">
        <v>1846</v>
      </c>
      <c r="Q51" s="50">
        <v>1352</v>
      </c>
      <c r="R51" s="50">
        <v>1529</v>
      </c>
      <c r="S51" s="50">
        <v>1956</v>
      </c>
      <c r="T51" s="50">
        <v>2508</v>
      </c>
      <c r="U51" s="50">
        <v>3599</v>
      </c>
      <c r="V51" s="50">
        <v>4874</v>
      </c>
      <c r="W51" s="50">
        <v>6620</v>
      </c>
      <c r="X51" s="50">
        <v>3128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1.1248282919048367</v>
      </c>
      <c r="D53" s="193">
        <f t="shared" ref="D53:L53" si="8">IFERROR(-D32/D44,"")</f>
        <v>1.196258685691804</v>
      </c>
      <c r="E53" s="193">
        <f t="shared" si="8"/>
        <v>0.48751057263276898</v>
      </c>
      <c r="F53" s="193">
        <f t="shared" si="8"/>
        <v>0.67179690868671249</v>
      </c>
      <c r="G53" s="193">
        <f t="shared" si="8"/>
        <v>0.86744510617300963</v>
      </c>
      <c r="H53" s="193">
        <f t="shared" si="8"/>
        <v>0.88833060983160839</v>
      </c>
      <c r="I53" s="193">
        <f t="shared" si="8"/>
        <v>1.2576776273495744</v>
      </c>
      <c r="J53" s="193">
        <f t="shared" si="8"/>
        <v>1.5931616465175023</v>
      </c>
      <c r="K53" s="193">
        <f t="shared" si="8"/>
        <v>0.65317060260570281</v>
      </c>
      <c r="L53" s="193">
        <f t="shared" si="8"/>
        <v>0.73824248885404153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0.8122517721757132</v>
      </c>
      <c r="D54" s="192">
        <f>IFERROR(-P54*M!$J$60/D45,"")</f>
        <v>0.71760532208766059</v>
      </c>
      <c r="E54" s="192">
        <f>IFERROR(-Q54*M!$J$61/E45,"")</f>
        <v>0.4148941994609735</v>
      </c>
      <c r="F54" s="192">
        <f>IFERROR(-R54*M!$J$62/F45,"")</f>
        <v>0.54367303833403213</v>
      </c>
      <c r="G54" s="192">
        <f>IFERROR(-S54*M!$J$63/G45,"")</f>
        <v>0.65795709922414969</v>
      </c>
      <c r="H54" s="192">
        <f>IFERROR(-T54*M!$J$64/H45,"")</f>
        <v>0.6937565295548378</v>
      </c>
      <c r="I54" s="192">
        <f>IFERROR(-U54*M!$J$65/I45,"")</f>
        <v>1.3875939973659774</v>
      </c>
      <c r="J54" s="192">
        <f>IFERROR(-V54*M!$J$66/J45,"")</f>
        <v>1.629939755594332</v>
      </c>
      <c r="K54" s="192">
        <f>IFERROR(-W54*M!$J$67/K45,"")</f>
        <v>0.52753870467751562</v>
      </c>
      <c r="L54" s="192">
        <f>IFERROR(-X54*M!$J$68/L45,"")</f>
        <v>0.67278808497331843</v>
      </c>
      <c r="N54" s="46" t="str">
        <f>'2.1'!N54</f>
        <v>Siniestralidad Directa</v>
      </c>
      <c r="O54" s="145">
        <f>SUM('2.7.8'!O17:O46)</f>
        <v>-7804059.9811976831</v>
      </c>
      <c r="P54" s="145">
        <f>SUM('2.7.8'!P17:P46)</f>
        <v>-7686551.693642959</v>
      </c>
      <c r="Q54" s="145">
        <f>SUM('2.7.8'!Q17:Q46)</f>
        <v>-5256943.4123150464</v>
      </c>
      <c r="R54" s="145">
        <f>SUM('2.7.8'!R17:R46)</f>
        <v>-7192490.9770621918</v>
      </c>
      <c r="S54" s="145">
        <f>SUM('2.7.8'!S17:S46)</f>
        <v>-10160846.279933905</v>
      </c>
      <c r="T54" s="145">
        <f>SUM('2.7.8'!T17:T46)</f>
        <v>-11630379.643095711</v>
      </c>
      <c r="U54" s="145">
        <f>SUM('2.7.8'!U17:U46)</f>
        <v>-29129752.784655325</v>
      </c>
      <c r="V54" s="145">
        <f>SUM('2.7.8'!V17:V46)</f>
        <v>-35479734.237955168</v>
      </c>
      <c r="W54" s="145">
        <f>SUM('2.7.8'!W17:W46)</f>
        <v>-13006718.86243283</v>
      </c>
      <c r="X54" s="145">
        <f>SUM('2.7.8'!X17:X46)</f>
        <v>-20258832</v>
      </c>
    </row>
    <row r="55" spans="2:24">
      <c r="B55" s="46" t="str">
        <f>N55</f>
        <v>Prima Promedio</v>
      </c>
      <c r="C55" s="159">
        <f>IFERROR(C21/C49,"")</f>
        <v>1470.0486856062398</v>
      </c>
      <c r="D55" s="159">
        <f t="shared" ref="D55:L55" si="9">IFERROR(D21/D49,"")</f>
        <v>1993.5406899867769</v>
      </c>
      <c r="E55" s="159">
        <f t="shared" si="9"/>
        <v>1978.6340078848748</v>
      </c>
      <c r="F55" s="159">
        <f t="shared" si="9"/>
        <v>2348.2009556383323</v>
      </c>
      <c r="G55" s="159">
        <f t="shared" si="9"/>
        <v>2369.7794735765574</v>
      </c>
      <c r="H55" s="159">
        <f t="shared" si="9"/>
        <v>2322.5742334139322</v>
      </c>
      <c r="I55" s="159">
        <f t="shared" si="9"/>
        <v>2514.0935035366633</v>
      </c>
      <c r="J55" s="159">
        <f t="shared" si="9"/>
        <v>2447.2323948525736</v>
      </c>
      <c r="K55" s="159">
        <f t="shared" si="9"/>
        <v>3230.2049172921475</v>
      </c>
      <c r="L55" s="159">
        <f t="shared" si="9"/>
        <v>4492.8086283560033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30.863769888573838</v>
      </c>
      <c r="D56" s="159">
        <f t="shared" ref="D56:L56" si="10">IFERROR(-D32/D51,"")</f>
        <v>49.452461266965308</v>
      </c>
      <c r="E56" s="159">
        <f t="shared" si="10"/>
        <v>40.595786254300222</v>
      </c>
      <c r="F56" s="159">
        <f t="shared" si="10"/>
        <v>56.802222460839033</v>
      </c>
      <c r="G56" s="159">
        <f t="shared" si="10"/>
        <v>67.445735414887238</v>
      </c>
      <c r="H56" s="159">
        <f t="shared" si="10"/>
        <v>62.035089071769043</v>
      </c>
      <c r="I56" s="159">
        <f t="shared" si="10"/>
        <v>84.885478518811652</v>
      </c>
      <c r="J56" s="159">
        <f t="shared" si="10"/>
        <v>82.400007810995234</v>
      </c>
      <c r="K56" s="159">
        <f t="shared" si="10"/>
        <v>23.353002396769973</v>
      </c>
      <c r="L56" s="159">
        <f t="shared" si="10"/>
        <v>74.097644181056111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 t="s">
        <v>706</v>
      </c>
    </row>
  </sheetData>
  <mergeCells count="4">
    <mergeCell ref="B15:L15"/>
    <mergeCell ref="N15:X15"/>
    <mergeCell ref="O53:X53"/>
    <mergeCell ref="O55:X56"/>
  </mergeCells>
  <conditionalFormatting sqref="C17:L56">
    <cfRule type="cellIs" dxfId="16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codeName="Hoja29">
    <pageSetUpPr fitToPage="1"/>
  </sheetPr>
  <dimension ref="B3:X6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116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224156.30083874235</v>
      </c>
      <c r="D17" s="33">
        <f>P17*M!$J$60</f>
        <v>291508.39243498811</v>
      </c>
      <c r="E17" s="33">
        <f>Q17*M!$J$61</f>
        <v>260892.01105269088</v>
      </c>
      <c r="F17" s="33">
        <f>R17*M!$J$62</f>
        <v>271239.36219631787</v>
      </c>
      <c r="G17" s="33">
        <f>S17*M!$J$63</f>
        <v>362950.26608305448</v>
      </c>
      <c r="H17" s="33">
        <f>T17*M!$J$64</f>
        <v>183632.74907683252</v>
      </c>
      <c r="I17" s="33">
        <f>U17*M!$J$65</f>
        <v>492026.7828050424</v>
      </c>
      <c r="J17" s="33">
        <f>V17*M!$J$66</f>
        <v>482138.84623318299</v>
      </c>
      <c r="K17" s="33">
        <f>W17*M!$J$67</f>
        <v>571907.78143650468</v>
      </c>
      <c r="L17" s="33">
        <f>X17*M!$J$68</f>
        <v>763432.85623998893</v>
      </c>
      <c r="N17" s="46" t="str">
        <f>'2.1'!N17</f>
        <v>Margen de Contribución</v>
      </c>
      <c r="O17" s="200">
        <f>O19+O26</f>
        <v>5006932.0920002479</v>
      </c>
      <c r="P17" s="200">
        <f t="shared" ref="P17:X17" si="2">P19+P26</f>
        <v>6517651.7508874442</v>
      </c>
      <c r="Q17" s="200">
        <f t="shared" si="2"/>
        <v>5825419.1018422367</v>
      </c>
      <c r="R17" s="200">
        <f t="shared" si="2"/>
        <v>6066715.5586855775</v>
      </c>
      <c r="S17" s="200">
        <f t="shared" si="2"/>
        <v>8109081.7645246219</v>
      </c>
      <c r="T17" s="200">
        <f t="shared" si="2"/>
        <v>4086643.0653298879</v>
      </c>
      <c r="U17" s="200">
        <f t="shared" si="2"/>
        <v>10993834.752996674</v>
      </c>
      <c r="V17" s="200">
        <f t="shared" si="2"/>
        <v>10760732.911782742</v>
      </c>
      <c r="W17" s="200">
        <f t="shared" si="2"/>
        <v>12752548.085197851</v>
      </c>
      <c r="X17" s="200">
        <f t="shared" si="2"/>
        <v>17019995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279539.86235167948</v>
      </c>
      <c r="D19" s="33">
        <f>P19*M!$J$60</f>
        <v>316464.06619385339</v>
      </c>
      <c r="E19" s="33">
        <f>Q19*M!$J$61</f>
        <v>314573.90259888378</v>
      </c>
      <c r="F19" s="33">
        <f>R19*M!$J$62</f>
        <v>342818.64453643718</v>
      </c>
      <c r="G19" s="33">
        <f>S19*M!$J$63</f>
        <v>349509.88144879189</v>
      </c>
      <c r="H19" s="33">
        <f>T19*M!$J$64</f>
        <v>215897.02925087622</v>
      </c>
      <c r="I19" s="33">
        <f>U19*M!$J$65</f>
        <v>515041.78753407946</v>
      </c>
      <c r="J19" s="33">
        <f>V19*M!$J$66</f>
        <v>539551.72354518599</v>
      </c>
      <c r="K19" s="33">
        <f>W19*M!$J$67</f>
        <v>657788.35779087455</v>
      </c>
      <c r="L19" s="33">
        <f>X19*M!$J$68</f>
        <v>753670.64635689463</v>
      </c>
      <c r="N19" s="46" t="str">
        <f>'2.1'!N19</f>
        <v>Ingreso por Primas Devengadas</v>
      </c>
      <c r="O19" s="200">
        <f>O20+O24</f>
        <v>6244023.0435853433</v>
      </c>
      <c r="P19" s="200">
        <f t="shared" ref="P19:X19" si="4">P20+P24</f>
        <v>7075619.8745850101</v>
      </c>
      <c r="Q19" s="200">
        <f t="shared" si="4"/>
        <v>7024074.1130647045</v>
      </c>
      <c r="R19" s="200">
        <f t="shared" si="4"/>
        <v>7667704.2291206848</v>
      </c>
      <c r="S19" s="200">
        <f t="shared" si="4"/>
        <v>7808794.9535460742</v>
      </c>
      <c r="T19" s="200">
        <f t="shared" si="4"/>
        <v>4804666.389023358</v>
      </c>
      <c r="U19" s="200">
        <f t="shared" si="4"/>
        <v>11508081.472226035</v>
      </c>
      <c r="V19" s="200">
        <f t="shared" si="4"/>
        <v>12042116.154967047</v>
      </c>
      <c r="W19" s="200">
        <f t="shared" si="4"/>
        <v>14667535.457449928</v>
      </c>
      <c r="X19" s="200">
        <f t="shared" si="4"/>
        <v>16802356</v>
      </c>
    </row>
    <row r="20" spans="2:24" s="16" customFormat="1">
      <c r="B20" s="61" t="str">
        <f t="shared" si="3"/>
        <v>Prima Retenida Neta</v>
      </c>
      <c r="C20" s="33">
        <f>O20*M!$J$59</f>
        <v>401400.31246789935</v>
      </c>
      <c r="D20" s="33">
        <f>P20*M!$J$60</f>
        <v>329885.99290780141</v>
      </c>
      <c r="E20" s="33">
        <f>Q20*M!$J$61</f>
        <v>367470.09450223914</v>
      </c>
      <c r="F20" s="33">
        <f>R20*M!$J$62</f>
        <v>417829.9520273091</v>
      </c>
      <c r="G20" s="33">
        <f>S20*M!$J$63</f>
        <v>406001.23906681681</v>
      </c>
      <c r="H20" s="33">
        <f>T20*M!$J$64</f>
        <v>338148.09001429973</v>
      </c>
      <c r="I20" s="33">
        <f>U20*M!$J$65</f>
        <v>612264.54452776373</v>
      </c>
      <c r="J20" s="33">
        <f>V20*M!$J$66</f>
        <v>595725.99375062098</v>
      </c>
      <c r="K20" s="33">
        <f>W20*M!$J$67</f>
        <v>747365.60004287923</v>
      </c>
      <c r="L20" s="33">
        <f>X20*M!$J$68</f>
        <v>859949.053625567</v>
      </c>
      <c r="N20" s="46" t="str">
        <f>'2.1'!N20</f>
        <v>Prima Retenida Neta</v>
      </c>
      <c r="O20" s="33">
        <v>8965994.2580881882</v>
      </c>
      <c r="P20" s="33">
        <v>7375712.2438534377</v>
      </c>
      <c r="Q20" s="33">
        <v>8205185.3532486176</v>
      </c>
      <c r="R20" s="33">
        <v>9345455.8008223176</v>
      </c>
      <c r="S20" s="33">
        <v>9070932.1682595052</v>
      </c>
      <c r="T20" s="33">
        <v>7525294.6658947924</v>
      </c>
      <c r="U20" s="33">
        <v>13680424.446171075</v>
      </c>
      <c r="V20" s="33">
        <v>13295855.244686961</v>
      </c>
      <c r="W20" s="33">
        <v>16664952.044943823</v>
      </c>
      <c r="X20" s="33">
        <v>19171730</v>
      </c>
    </row>
    <row r="21" spans="2:24" s="16" customFormat="1">
      <c r="B21" s="61" t="str">
        <f t="shared" si="3"/>
        <v>Prima Directa</v>
      </c>
      <c r="C21" s="33">
        <f>O21*M!$J$59</f>
        <v>1563473.9239804787</v>
      </c>
      <c r="D21" s="33">
        <f>P21*M!$J$60</f>
        <v>1619851.3002364065</v>
      </c>
      <c r="E21" s="33">
        <f>Q21*M!$J$61</f>
        <v>1850676.9917509044</v>
      </c>
      <c r="F21" s="33">
        <f>R21*M!$J$62</f>
        <v>1743705.8305484166</v>
      </c>
      <c r="G21" s="33">
        <f>S21*M!$J$63</f>
        <v>1785398.9718799451</v>
      </c>
      <c r="H21" s="33">
        <f>T21*M!$J$64</f>
        <v>1753895.0376758294</v>
      </c>
      <c r="I21" s="33">
        <f>U21*M!$J$65</f>
        <v>2342058.5971750645</v>
      </c>
      <c r="J21" s="33">
        <f>V21*M!$J$66</f>
        <v>2379155.1591758165</v>
      </c>
      <c r="K21" s="33">
        <f>W21*M!$J$67</f>
        <v>2419930.64731503</v>
      </c>
      <c r="L21" s="33">
        <f>X21*M!$J$68</f>
        <v>3069453.2572172908</v>
      </c>
      <c r="N21" s="46" t="str">
        <f>'2.1'!N21</f>
        <v>Prima Directa</v>
      </c>
      <c r="O21" s="33">
        <v>34922987.824531481</v>
      </c>
      <c r="P21" s="33">
        <v>36217230.574305564</v>
      </c>
      <c r="Q21" s="33">
        <v>41323492.641973905</v>
      </c>
      <c r="R21" s="33">
        <v>39000855.946203969</v>
      </c>
      <c r="S21" s="33">
        <v>39889614.633757181</v>
      </c>
      <c r="T21" s="33">
        <v>39031942.989839509</v>
      </c>
      <c r="U21" s="33">
        <v>52330901.688699678</v>
      </c>
      <c r="V21" s="33">
        <v>53099752.12243934</v>
      </c>
      <c r="W21" s="33">
        <v>53960241.396287255</v>
      </c>
      <c r="X21" s="33">
        <v>68430483</v>
      </c>
    </row>
    <row r="22" spans="2:24" s="16" customFormat="1">
      <c r="B22" s="61" t="str">
        <f t="shared" si="3"/>
        <v>Prima Aceptada</v>
      </c>
      <c r="C22" s="33">
        <f>O22*M!$J$59</f>
        <v>42669.605807889595</v>
      </c>
      <c r="D22" s="33">
        <f>P22*M!$J$60</f>
        <v>50166.607565011807</v>
      </c>
      <c r="E22" s="33">
        <f>Q22*M!$J$61</f>
        <v>65862.950098313522</v>
      </c>
      <c r="F22" s="33">
        <f>R22*M!$J$62</f>
        <v>48501.430613174743</v>
      </c>
      <c r="G22" s="33">
        <f>S22*M!$J$63</f>
        <v>35573.70647859609</v>
      </c>
      <c r="H22" s="33">
        <f>T22*M!$J$64</f>
        <v>27713.419077739709</v>
      </c>
      <c r="I22" s="33">
        <f>U22*M!$J$65</f>
        <v>18822.500054771946</v>
      </c>
      <c r="J22" s="33">
        <f>V22*M!$J$66</f>
        <v>24533.302010038744</v>
      </c>
      <c r="K22" s="33">
        <f>W22*M!$J$67</f>
        <v>18946.379841113368</v>
      </c>
      <c r="L22" s="33">
        <f>X22*M!$J$68</f>
        <v>27703.739521297855</v>
      </c>
      <c r="N22" s="46" t="str">
        <f>'2.1'!N22</f>
        <v>Prima Aceptada</v>
      </c>
      <c r="O22" s="33">
        <v>953102.00013613526</v>
      </c>
      <c r="P22" s="33">
        <v>1121643.4453258584</v>
      </c>
      <c r="Q22" s="33">
        <v>1470644.0647924175</v>
      </c>
      <c r="R22" s="33">
        <v>1084814.465484872</v>
      </c>
      <c r="S22" s="33">
        <v>794792.34886722441</v>
      </c>
      <c r="T22" s="33">
        <v>616746.4815507381</v>
      </c>
      <c r="U22" s="33">
        <v>420569.49432857771</v>
      </c>
      <c r="V22" s="33">
        <v>547552.45804535248</v>
      </c>
      <c r="W22" s="33">
        <v>422471.29311187105</v>
      </c>
      <c r="X22" s="33">
        <v>617628</v>
      </c>
    </row>
    <row r="23" spans="2:24">
      <c r="B23" s="61" t="str">
        <f t="shared" si="3"/>
        <v>Prima Cedida</v>
      </c>
      <c r="C23" s="33">
        <f>O23*M!$J$59</f>
        <v>-1204743.217320469</v>
      </c>
      <c r="D23" s="33">
        <f>P23*M!$J$60</f>
        <v>-1340131.9148936167</v>
      </c>
      <c r="E23" s="33">
        <f>Q23*M!$J$61</f>
        <v>-1549069.8473469787</v>
      </c>
      <c r="F23" s="33">
        <f>R23*M!$J$62</f>
        <v>-1374377.3091342822</v>
      </c>
      <c r="G23" s="33">
        <f>S23*M!$J$63</f>
        <v>-1414971.4392917247</v>
      </c>
      <c r="H23" s="33">
        <f>T23*M!$J$64</f>
        <v>-1443460.3667392693</v>
      </c>
      <c r="I23" s="33">
        <f>U23*M!$J$65</f>
        <v>-1748616.5527020728</v>
      </c>
      <c r="J23" s="33">
        <f>V23*M!$J$66</f>
        <v>-1807962.467435234</v>
      </c>
      <c r="K23" s="33">
        <f>W23*M!$J$67</f>
        <v>-1691511.4271132641</v>
      </c>
      <c r="L23" s="33">
        <f>X23*M!$J$68</f>
        <v>-2237207.9431130216</v>
      </c>
      <c r="N23" s="46" t="str">
        <f>'2.1'!N23</f>
        <v>Prima Cedida</v>
      </c>
      <c r="O23" s="50">
        <v>-26910095.566579428</v>
      </c>
      <c r="P23" s="50">
        <v>-29963161.775777984</v>
      </c>
      <c r="Q23" s="50">
        <v>-34588951.353517704</v>
      </c>
      <c r="R23" s="50">
        <v>-30740214.610866524</v>
      </c>
      <c r="S23" s="50">
        <v>-31613474.814364903</v>
      </c>
      <c r="T23" s="50">
        <v>-32123394.805495456</v>
      </c>
      <c r="U23" s="50">
        <v>-39071046.736857176</v>
      </c>
      <c r="V23" s="50">
        <v>-40351449.335797727</v>
      </c>
      <c r="W23" s="50">
        <v>-37717760.644455306</v>
      </c>
      <c r="X23" s="50">
        <v>-49876381</v>
      </c>
    </row>
    <row r="24" spans="2:24">
      <c r="B24" s="61" t="str">
        <f t="shared" si="3"/>
        <v>Aj. de Reserva en Curso</v>
      </c>
      <c r="C24" s="33">
        <f>O24*M!$J$59</f>
        <v>-121860.45011621987</v>
      </c>
      <c r="D24" s="33">
        <f>P24*M!$J$60</f>
        <v>-13421.926713947991</v>
      </c>
      <c r="E24" s="33">
        <f>Q24*M!$J$61</f>
        <v>-52896.191903355357</v>
      </c>
      <c r="F24" s="33">
        <f>R24*M!$J$62</f>
        <v>-75011.307490871957</v>
      </c>
      <c r="G24" s="33">
        <f>S24*M!$J$63</f>
        <v>-56491.357618024937</v>
      </c>
      <c r="H24" s="33">
        <f>T24*M!$J$64</f>
        <v>-122251.06076342351</v>
      </c>
      <c r="I24" s="33">
        <f>U24*M!$J$65</f>
        <v>-97222.756993684205</v>
      </c>
      <c r="J24" s="33">
        <f>V24*M!$J$66</f>
        <v>-56174.270205434972</v>
      </c>
      <c r="K24" s="33">
        <f>W24*M!$J$67</f>
        <v>-89577.24225200474</v>
      </c>
      <c r="L24" s="33">
        <f>X24*M!$J$68</f>
        <v>-106278.40726867238</v>
      </c>
      <c r="N24" s="46" t="str">
        <f>'2.1'!N24</f>
        <v>Aj. de Reserva en Curso</v>
      </c>
      <c r="O24" s="198">
        <v>-2721971.214502845</v>
      </c>
      <c r="P24" s="198">
        <v>-300092.36926842731</v>
      </c>
      <c r="Q24" s="198">
        <v>-1181111.2401839134</v>
      </c>
      <c r="R24" s="198">
        <v>-1677751.5717016333</v>
      </c>
      <c r="S24" s="198">
        <v>-1262137.2147134312</v>
      </c>
      <c r="T24" s="198">
        <v>-2720628.2768714349</v>
      </c>
      <c r="U24" s="198">
        <v>-2172342.9739450393</v>
      </c>
      <c r="V24" s="198">
        <v>-1253739.0897199146</v>
      </c>
      <c r="W24" s="198">
        <v>-1997416.5874938944</v>
      </c>
      <c r="X24" s="198">
        <v>-2369374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-55383.561512937114</v>
      </c>
      <c r="D26" s="33">
        <f>P26*M!$J$60</f>
        <v>-24955.673758865243</v>
      </c>
      <c r="E26" s="33">
        <f>Q26*M!$J$61</f>
        <v>-53681.891546192892</v>
      </c>
      <c r="F26" s="33">
        <f>R26*M!$J$62</f>
        <v>-71579.282340119287</v>
      </c>
      <c r="G26" s="33">
        <f>S26*M!$J$63</f>
        <v>13440.384634262597</v>
      </c>
      <c r="H26" s="33">
        <f>T26*M!$J$64</f>
        <v>-32264.280174043703</v>
      </c>
      <c r="I26" s="33">
        <f>U26*M!$J$65</f>
        <v>-23015.004729037064</v>
      </c>
      <c r="J26" s="33">
        <f>V26*M!$J$66</f>
        <v>-57412.87731200298</v>
      </c>
      <c r="K26" s="33">
        <f>W26*M!$J$67</f>
        <v>-85880.57635436987</v>
      </c>
      <c r="L26" s="33">
        <f>X26*M!$J$68</f>
        <v>9762.2098830942632</v>
      </c>
      <c r="N26" s="46" t="str">
        <f>'2.1'!N26</f>
        <v>Costo Exp. Directo</v>
      </c>
      <c r="O26" s="199">
        <f>O27+O32</f>
        <v>-1237090.9515850951</v>
      </c>
      <c r="P26" s="199">
        <f t="shared" ref="P26:X26" si="5">P27+P32</f>
        <v>-557968.1236975654</v>
      </c>
      <c r="Q26" s="199">
        <f t="shared" si="5"/>
        <v>-1198655.0112224678</v>
      </c>
      <c r="R26" s="199">
        <f t="shared" si="5"/>
        <v>-1600988.6704351073</v>
      </c>
      <c r="S26" s="199">
        <f t="shared" si="5"/>
        <v>300286.81097854767</v>
      </c>
      <c r="T26" s="199">
        <f t="shared" si="5"/>
        <v>-718023.3236934701</v>
      </c>
      <c r="U26" s="199">
        <f t="shared" si="5"/>
        <v>-514246.71922936104</v>
      </c>
      <c r="V26" s="199">
        <f t="shared" si="5"/>
        <v>-1281383.2431843053</v>
      </c>
      <c r="W26" s="199">
        <f t="shared" si="5"/>
        <v>-1914987.3722520773</v>
      </c>
      <c r="X26" s="199">
        <f t="shared" si="5"/>
        <v>217639</v>
      </c>
    </row>
    <row r="27" spans="2:24">
      <c r="B27" s="61" t="str">
        <f>N27</f>
        <v>Resultado de Intermediación</v>
      </c>
      <c r="C27" s="33">
        <f>O27*M!$J$59</f>
        <v>81126.628332811801</v>
      </c>
      <c r="D27" s="33">
        <f>P27*M!$J$60</f>
        <v>148279.90543735222</v>
      </c>
      <c r="E27" s="33">
        <f>Q27*M!$J$61</f>
        <v>149559.19166370717</v>
      </c>
      <c r="F27" s="33">
        <f>R27*M!$J$62</f>
        <v>125329.61405433487</v>
      </c>
      <c r="G27" s="33">
        <f>S27*M!$J$63</f>
        <v>153345.31679644505</v>
      </c>
      <c r="H27" s="33">
        <f>T27*M!$J$64</f>
        <v>148614.56092089447</v>
      </c>
      <c r="I27" s="33">
        <f>U27*M!$J$65</f>
        <v>121017.52843598662</v>
      </c>
      <c r="J27" s="33">
        <f>V27*M!$J$66</f>
        <v>158925.70649308985</v>
      </c>
      <c r="K27" s="33">
        <f>W27*M!$J$67</f>
        <v>141764.2987478764</v>
      </c>
      <c r="L27" s="33">
        <f>X27*M!$J$68</f>
        <v>202261.86113502135</v>
      </c>
      <c r="N27" s="46" t="str">
        <f>'2.1'!N27</f>
        <v>Resultado de Intermediación</v>
      </c>
      <c r="O27" s="50">
        <v>1812108.4145100533</v>
      </c>
      <c r="P27" s="50">
        <v>3315296.610236417</v>
      </c>
      <c r="Q27" s="50">
        <v>3339485.0553621724</v>
      </c>
      <c r="R27" s="50">
        <v>2803203.4635045817</v>
      </c>
      <c r="S27" s="50">
        <v>3426060.891286836</v>
      </c>
      <c r="T27" s="50">
        <v>3307333.0756504047</v>
      </c>
      <c r="U27" s="50">
        <v>2704012.7821019059</v>
      </c>
      <c r="V27" s="50">
        <v>3547021.9704334107</v>
      </c>
      <c r="W27" s="50">
        <v>3161097.1125549586</v>
      </c>
      <c r="X27" s="50">
        <v>4509232</v>
      </c>
    </row>
    <row r="28" spans="2:24">
      <c r="B28" s="61" t="str">
        <f>N28</f>
        <v>Directo</v>
      </c>
      <c r="C28" s="33">
        <f>O28*M!$J$59</f>
        <v>-130862.11756724158</v>
      </c>
      <c r="D28" s="33">
        <f>P28*M!$J$60</f>
        <v>-132022.16312056736</v>
      </c>
      <c r="E28" s="33">
        <f>Q28*M!$J$61</f>
        <v>-148600.71432489945</v>
      </c>
      <c r="F28" s="33">
        <f>R28*M!$J$62</f>
        <v>-156859.18237800559</v>
      </c>
      <c r="G28" s="33">
        <f>S28*M!$J$63</f>
        <v>-160839.59865578698</v>
      </c>
      <c r="H28" s="33">
        <f>T28*M!$J$64</f>
        <v>-157732.94752087633</v>
      </c>
      <c r="I28" s="33">
        <f>U28*M!$J$65</f>
        <v>-240227.11497969649</v>
      </c>
      <c r="J28" s="33">
        <f>V28*M!$J$66</f>
        <v>-221989.09605555693</v>
      </c>
      <c r="K28" s="33">
        <f>W28*M!$J$67</f>
        <v>-247706.91033322376</v>
      </c>
      <c r="L28" s="33">
        <f>X28*M!$J$68</f>
        <v>-297787.52428340679</v>
      </c>
      <c r="N28" s="46" t="str">
        <f>'2.1'!N28</f>
        <v>Directo</v>
      </c>
      <c r="O28" s="50">
        <v>-2923039.5649056225</v>
      </c>
      <c r="P28" s="50">
        <v>-2951800.0337181222</v>
      </c>
      <c r="Q28" s="50">
        <v>-3318083.3567220187</v>
      </c>
      <c r="R28" s="50">
        <v>-3508414.2454463546</v>
      </c>
      <c r="S28" s="50">
        <v>-3593499.105397115</v>
      </c>
      <c r="T28" s="50">
        <v>-3510257.6169054164</v>
      </c>
      <c r="U28" s="50">
        <v>-5367628.9534880361</v>
      </c>
      <c r="V28" s="50">
        <v>-4954517.5433273893</v>
      </c>
      <c r="W28" s="50">
        <v>-5523432.9512457261</v>
      </c>
      <c r="X28" s="50">
        <v>-6638884</v>
      </c>
    </row>
    <row r="29" spans="2:24">
      <c r="B29" s="61" t="str">
        <f>N29</f>
        <v>Reaseguro Aceptado</v>
      </c>
      <c r="C29" s="33">
        <f>O29*M!$J$59</f>
        <v>-6899.5563815835085</v>
      </c>
      <c r="D29" s="33">
        <f>P29*M!$J$60</f>
        <v>-6026.5366430260037</v>
      </c>
      <c r="E29" s="33">
        <f>Q29*M!$J$61</f>
        <v>-7283.2843931270036</v>
      </c>
      <c r="F29" s="33">
        <f>R29*M!$J$62</f>
        <v>-6305.1570503387766</v>
      </c>
      <c r="G29" s="33">
        <f>S29*M!$J$63</f>
        <v>-3174.9451091218652</v>
      </c>
      <c r="H29" s="33">
        <f>T29*M!$J$64</f>
        <v>-1566.6071776201591</v>
      </c>
      <c r="I29" s="33">
        <f>U29*M!$J$65</f>
        <v>-177.92739984067134</v>
      </c>
      <c r="J29" s="33">
        <f>V29*M!$J$66</f>
        <v>-1630.5302804580849</v>
      </c>
      <c r="K29" s="33">
        <f>W29*M!$J$67</f>
        <v>-1104.8423368312626</v>
      </c>
      <c r="L29" s="33">
        <f>X29*M!$J$68</f>
        <v>-2380.0093567650174</v>
      </c>
      <c r="N29" s="46" t="str">
        <f>'2.1'!N29</f>
        <v>Reaseguro Aceptado</v>
      </c>
      <c r="O29" s="50">
        <v>-154113.93807916035</v>
      </c>
      <c r="P29" s="50">
        <v>-134743.52067570644</v>
      </c>
      <c r="Q29" s="50">
        <v>-162627.37926192195</v>
      </c>
      <c r="R29" s="50">
        <v>-141025.23345988605</v>
      </c>
      <c r="S29" s="50">
        <v>-70935.034062918363</v>
      </c>
      <c r="T29" s="50">
        <v>-34863.957495069495</v>
      </c>
      <c r="U29" s="50">
        <v>-3975.6055975793938</v>
      </c>
      <c r="V29" s="50">
        <v>-36391.385986968999</v>
      </c>
      <c r="W29" s="50">
        <v>-24636.061064973135</v>
      </c>
      <c r="X29" s="50">
        <v>-53060</v>
      </c>
    </row>
    <row r="30" spans="2:24">
      <c r="B30" s="61" t="str">
        <f>N30</f>
        <v>Reaseguro Cedido</v>
      </c>
      <c r="C30" s="33">
        <f>O30*M!$J$59</f>
        <v>218888.30228163689</v>
      </c>
      <c r="D30" s="33">
        <f>P30*M!$J$60</f>
        <v>286328.60520094557</v>
      </c>
      <c r="E30" s="33">
        <f>Q30*M!$J$61</f>
        <v>305443.19038173364</v>
      </c>
      <c r="F30" s="33">
        <f>R30*M!$J$62</f>
        <v>288493.95348267927</v>
      </c>
      <c r="G30" s="33">
        <f>S30*M!$J$63</f>
        <v>317359.86056135385</v>
      </c>
      <c r="H30" s="33">
        <f>T30*M!$J$64</f>
        <v>307914.11561939097</v>
      </c>
      <c r="I30" s="33">
        <f>U30*M!$J$65</f>
        <v>361422.57081552374</v>
      </c>
      <c r="J30" s="33">
        <f>V30*M!$J$66</f>
        <v>382545.33282910491</v>
      </c>
      <c r="K30" s="33">
        <f>W30*M!$J$67</f>
        <v>390576.05141793145</v>
      </c>
      <c r="L30" s="33">
        <f>X30*M!$J$68</f>
        <v>502429.39477519318</v>
      </c>
      <c r="N30" s="46" t="str">
        <f>'2.1'!N30</f>
        <v>Reaseguro Cedido</v>
      </c>
      <c r="O30" s="50">
        <v>4889261.9174948363</v>
      </c>
      <c r="P30" s="50">
        <v>6401840.1646302454</v>
      </c>
      <c r="Q30" s="50">
        <v>6820195.7913461132</v>
      </c>
      <c r="R30" s="50">
        <v>6452642.942410823</v>
      </c>
      <c r="S30" s="50">
        <v>7090495.0307468688</v>
      </c>
      <c r="T30" s="50">
        <v>6852454.6500508906</v>
      </c>
      <c r="U30" s="50">
        <v>8075617.3411875209</v>
      </c>
      <c r="V30" s="50">
        <v>8537930.8997477703</v>
      </c>
      <c r="W30" s="50">
        <v>8709166.1248656586</v>
      </c>
      <c r="X30" s="50">
        <v>11201176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-136510.18984574892</v>
      </c>
      <c r="D32" s="33">
        <f>P32*M!$J$60</f>
        <v>-173235.57919621747</v>
      </c>
      <c r="E32" s="33">
        <f>Q32*M!$J$61</f>
        <v>-203241.08320990004</v>
      </c>
      <c r="F32" s="33">
        <f>R32*M!$J$62</f>
        <v>-196908.89639445415</v>
      </c>
      <c r="G32" s="33">
        <f>S32*M!$J$63</f>
        <v>-139904.93216218246</v>
      </c>
      <c r="H32" s="33">
        <f>T32*M!$J$64</f>
        <v>-180878.84109493817</v>
      </c>
      <c r="I32" s="33">
        <f>U32*M!$J$65</f>
        <v>-144032.53316502369</v>
      </c>
      <c r="J32" s="33">
        <f>V32*M!$J$66</f>
        <v>-216338.58380509281</v>
      </c>
      <c r="K32" s="33">
        <f>W32*M!$J$67</f>
        <v>-227644.87510224627</v>
      </c>
      <c r="L32" s="33">
        <f>X32*M!$J$68</f>
        <v>-192499.65125192708</v>
      </c>
      <c r="N32" s="46" t="str">
        <f>'2.1'!N32</f>
        <v>Costo de Siniestros</v>
      </c>
      <c r="O32" s="50">
        <v>-3049199.3660951485</v>
      </c>
      <c r="P32" s="50">
        <v>-3873264.7339339824</v>
      </c>
      <c r="Q32" s="50">
        <v>-4538140.0665846402</v>
      </c>
      <c r="R32" s="50">
        <v>-4404192.133939689</v>
      </c>
      <c r="S32" s="50">
        <v>-3125774.0803082883</v>
      </c>
      <c r="T32" s="50">
        <v>-4025356.3993438748</v>
      </c>
      <c r="U32" s="50">
        <v>-3218259.5013312669</v>
      </c>
      <c r="V32" s="50">
        <v>-4828405.213617716</v>
      </c>
      <c r="W32" s="50">
        <v>-5076084.4848070359</v>
      </c>
      <c r="X32" s="50">
        <v>-4291593</v>
      </c>
    </row>
    <row r="33" spans="2:24">
      <c r="B33" s="61" t="str">
        <f>N33</f>
        <v>Siniestros Pagados</v>
      </c>
      <c r="C33" s="33">
        <f>O33*M!$J$59</f>
        <v>118928.5552181901</v>
      </c>
      <c r="D33" s="33">
        <f>P33*M!$J$60</f>
        <v>141913.29787234039</v>
      </c>
      <c r="E33" s="33">
        <f>Q33*M!$J$61</f>
        <v>145002.064439382</v>
      </c>
      <c r="F33" s="33">
        <f>R33*M!$J$62</f>
        <v>122740.93578736014</v>
      </c>
      <c r="G33" s="33">
        <f>S33*M!$J$63</f>
        <v>167315.14072025116</v>
      </c>
      <c r="H33" s="33">
        <f>T33*M!$J$64</f>
        <v>102251.83537807816</v>
      </c>
      <c r="I33" s="33">
        <f>U33*M!$J$65</f>
        <v>144526.92614451286</v>
      </c>
      <c r="J33" s="33">
        <f>V33*M!$J$66</f>
        <v>210173.09940180153</v>
      </c>
      <c r="K33" s="33">
        <f>W33*M!$J$67</f>
        <v>150531.02810228587</v>
      </c>
      <c r="L33" s="33">
        <f>X33*M!$J$68</f>
        <v>200170.85291443494</v>
      </c>
      <c r="N33" s="46" t="str">
        <f>'2.1'!N33</f>
        <v>Siniestros Pagados</v>
      </c>
      <c r="O33" s="50">
        <v>2656482.0955247544</v>
      </c>
      <c r="P33" s="50">
        <v>3172949.6589301461</v>
      </c>
      <c r="Q33" s="50">
        <v>3237729.6360413888</v>
      </c>
      <c r="R33" s="50">
        <v>2745303.4058156097</v>
      </c>
      <c r="S33" s="50">
        <v>3738176.5033146096</v>
      </c>
      <c r="T33" s="50">
        <v>2275556.8168847687</v>
      </c>
      <c r="U33" s="50">
        <v>3229306.2063267943</v>
      </c>
      <c r="V33" s="50">
        <v>4690799.3528705146</v>
      </c>
      <c r="W33" s="50">
        <v>3356579.9181240844</v>
      </c>
      <c r="X33" s="50">
        <v>4462615</v>
      </c>
    </row>
    <row r="34" spans="2:24">
      <c r="B34" s="61" t="str">
        <f>N34</f>
        <v>Siniestros por Pagar</v>
      </c>
      <c r="C34" s="33">
        <f>O34*M!$J$59</f>
        <v>239577.95333526051</v>
      </c>
      <c r="D34" s="33">
        <f>P34*M!$J$60</f>
        <v>264049.82269503543</v>
      </c>
      <c r="E34" s="33">
        <f>Q34*M!$J$61</f>
        <v>318448.75426241767</v>
      </c>
      <c r="F34" s="33">
        <f>R34*M!$J$62</f>
        <v>388514.3153112604</v>
      </c>
      <c r="G34" s="33">
        <f>S34*M!$J$63</f>
        <v>362107.89697857475</v>
      </c>
      <c r="H34" s="33">
        <f>T34*M!$J$64</f>
        <v>439827.27112430206</v>
      </c>
      <c r="I34" s="33">
        <f>U34*M!$J$65</f>
        <v>440786.90804877819</v>
      </c>
      <c r="J34" s="33">
        <f>V34*M!$J$66</f>
        <v>447586.1486099335</v>
      </c>
      <c r="K34" s="33">
        <f>W34*M!$J$67</f>
        <v>541645.0755165912</v>
      </c>
      <c r="L34" s="33">
        <f>X34*M!$J$68</f>
        <v>534254.82068517897</v>
      </c>
      <c r="N34" s="46" t="str">
        <f>'2.1'!N34</f>
        <v>Siniestros por Pagar</v>
      </c>
      <c r="O34" s="50">
        <v>5351402.2965297243</v>
      </c>
      <c r="P34" s="50">
        <v>5903722.959172192</v>
      </c>
      <c r="Q34" s="50">
        <v>7110595.10236781</v>
      </c>
      <c r="R34" s="50">
        <v>8689763.2496456839</v>
      </c>
      <c r="S34" s="50">
        <v>8090261.4450966911</v>
      </c>
      <c r="T34" s="50">
        <v>9788107.3856333364</v>
      </c>
      <c r="U34" s="50">
        <v>9848932.2080109827</v>
      </c>
      <c r="V34" s="50">
        <v>9989560.1398514919</v>
      </c>
      <c r="W34" s="50">
        <v>12077742.417293601</v>
      </c>
      <c r="X34" s="50">
        <v>11910693</v>
      </c>
    </row>
    <row r="35" spans="2:24">
      <c r="B35" s="61" t="str">
        <f>N35</f>
        <v>Siniestros por Pagar Período Anterior</v>
      </c>
      <c r="C35" s="33">
        <f>O35*M!$J$59</f>
        <v>221996.31870770166</v>
      </c>
      <c r="D35" s="33">
        <f>P35*M!$J$60</f>
        <v>232727.54137115835</v>
      </c>
      <c r="E35" s="33">
        <f>Q35*M!$J$61</f>
        <v>260209.73549189957</v>
      </c>
      <c r="F35" s="33">
        <f>R35*M!$J$62</f>
        <v>314346.35470416636</v>
      </c>
      <c r="G35" s="33">
        <f>S35*M!$J$63</f>
        <v>389518.10553664342</v>
      </c>
      <c r="H35" s="33">
        <f>T35*M!$J$64</f>
        <v>361200.26540744212</v>
      </c>
      <c r="I35" s="33">
        <f>U35*M!$J$65</f>
        <v>441281.30102826731</v>
      </c>
      <c r="J35" s="33">
        <f>V35*M!$J$66</f>
        <v>441420.66420664231</v>
      </c>
      <c r="K35" s="33">
        <f>W35*M!$J$67</f>
        <v>464531.22851663083</v>
      </c>
      <c r="L35" s="33">
        <f>X35*M!$J$68</f>
        <v>541926.02234768681</v>
      </c>
      <c r="N35" s="46" t="str">
        <f>'2.1'!N35</f>
        <v>Siniestros por Pagar Período Anterior</v>
      </c>
      <c r="O35" s="50">
        <v>4958685.0259593297</v>
      </c>
      <c r="P35" s="50">
        <v>5203407.8841683557</v>
      </c>
      <c r="Q35" s="50">
        <v>5810184.6718245577</v>
      </c>
      <c r="R35" s="50">
        <v>7030874.5215216037</v>
      </c>
      <c r="S35" s="50">
        <v>8702663.8681030124</v>
      </c>
      <c r="T35" s="50">
        <v>8038307.8031742303</v>
      </c>
      <c r="U35" s="50">
        <v>9859978.9130065087</v>
      </c>
      <c r="V35" s="50">
        <v>9851954.2791042924</v>
      </c>
      <c r="W35" s="50">
        <v>10358237.850610651</v>
      </c>
      <c r="X35" s="50">
        <v>12081715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296663.78406270395</v>
      </c>
      <c r="D37" s="33">
        <f>P37*M!$J$60</f>
        <v>256411.22931442078</v>
      </c>
      <c r="E37" s="33">
        <f>Q37*M!$J$61</f>
        <v>289627.39034650824</v>
      </c>
      <c r="F37" s="33">
        <f>R37*M!$J$62</f>
        <v>346766.94774520549</v>
      </c>
      <c r="G37" s="33">
        <f>S37*M!$J$63</f>
        <v>382548.1365460357</v>
      </c>
      <c r="H37" s="33">
        <f>T37*M!$J$64</f>
        <v>465743.8390106131</v>
      </c>
      <c r="I37" s="33">
        <f>U37*M!$J$65</f>
        <v>531965.30765311443</v>
      </c>
      <c r="J37" s="33">
        <f>V37*M!$J$66</f>
        <v>521597.45937521511</v>
      </c>
      <c r="K37" s="33">
        <f>W37*M!$J$67</f>
        <v>589300.11116004933</v>
      </c>
      <c r="L37" s="33">
        <f>X37*M!$J$68</f>
        <v>667498.24953137676</v>
      </c>
      <c r="N37" s="46" t="str">
        <f>'2.1'!N37</f>
        <v>Reserva de Riesgo en Curso</v>
      </c>
      <c r="O37" s="50">
        <v>6626516.4771181718</v>
      </c>
      <c r="P37" s="50">
        <v>5732936.4816179192</v>
      </c>
      <c r="Q37" s="50">
        <v>6467047.1331546921</v>
      </c>
      <c r="R37" s="50">
        <v>7756014.5404010443</v>
      </c>
      <c r="S37" s="50">
        <v>8546939.9198855292</v>
      </c>
      <c r="T37" s="50">
        <v>10364865.959265703</v>
      </c>
      <c r="U37" s="50">
        <v>11886220.203957241</v>
      </c>
      <c r="V37" s="50">
        <v>11641399.55046593</v>
      </c>
      <c r="W37" s="50">
        <v>13140366.765608208</v>
      </c>
      <c r="X37" s="50">
        <v>14881225.999999998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242677.48917231851</v>
      </c>
      <c r="D39" s="33">
        <f>P39*M!$J$60</f>
        <v>214907.86052009455</v>
      </c>
      <c r="E39" s="33">
        <f>Q39*M!$J$61</f>
        <v>256292.95982860823</v>
      </c>
      <c r="F39" s="33">
        <f>R39*M!$J$62</f>
        <v>304380.40791529912</v>
      </c>
      <c r="G39" s="33">
        <f>S39*M!$J$63</f>
        <v>333850.68372274126</v>
      </c>
      <c r="H39" s="33">
        <f>T39*M!$J$64</f>
        <v>424709.95267715986</v>
      </c>
      <c r="I39" s="33">
        <f>U39*M!$J$65</f>
        <v>489489.60427585017</v>
      </c>
      <c r="J39" s="33">
        <f>V39*M!$J$66</f>
        <v>480463.38421458774</v>
      </c>
      <c r="K39" s="33">
        <f>W39*M!$J$67</f>
        <v>519337.37424582447</v>
      </c>
      <c r="L39" s="33">
        <f>X39*M!$J$68</f>
        <v>571892.60981527343</v>
      </c>
      <c r="N39" s="46" t="str">
        <f>'2.1'!N39</f>
        <v>Prima Retenida Neta No Devengada</v>
      </c>
      <c r="O39" s="50">
        <v>5420635.9758633031</v>
      </c>
      <c r="P39" s="50">
        <v>4804988.9119766941</v>
      </c>
      <c r="Q39" s="50">
        <v>5722727.5677357707</v>
      </c>
      <c r="R39" s="50">
        <v>6807969.6895994088</v>
      </c>
      <c r="S39" s="50">
        <v>7458935.1336380076</v>
      </c>
      <c r="T39" s="50">
        <v>9451680.0059367623</v>
      </c>
      <c r="U39" s="50">
        <v>10937144.096179638</v>
      </c>
      <c r="V39" s="50">
        <v>10723338.70588791</v>
      </c>
      <c r="W39" s="50">
        <v>11580319.506888131</v>
      </c>
      <c r="X39" s="50">
        <v>12749791</v>
      </c>
    </row>
    <row r="40" spans="2:24">
      <c r="B40" s="61" t="str">
        <f>N40</f>
        <v>Prima Directa No Devengada</v>
      </c>
      <c r="C40" s="33">
        <f>O40*M!$J$59</f>
        <v>889380.1525550466</v>
      </c>
      <c r="D40" s="33">
        <f>P40*M!$J$60</f>
        <v>997645.03546099283</v>
      </c>
      <c r="E40" s="33">
        <f>Q40*M!$J$61</f>
        <v>1160074.6085505327</v>
      </c>
      <c r="F40" s="33">
        <f>R40*M!$J$62</f>
        <v>1177320.8172993199</v>
      </c>
      <c r="G40" s="33">
        <f>S40*M!$J$63</f>
        <v>1200618.6608261825</v>
      </c>
      <c r="H40" s="33">
        <f>T40*M!$J$64</f>
        <v>1271992.9408143437</v>
      </c>
      <c r="I40" s="33">
        <f>U40*M!$J$65</f>
        <v>1516978.4319547692</v>
      </c>
      <c r="J40" s="33">
        <f>V40*M!$J$66</f>
        <v>1617391.1611010525</v>
      </c>
      <c r="K40" s="33">
        <f>W40*M!$J$67</f>
        <v>1674898.1498959474</v>
      </c>
      <c r="L40" s="33">
        <f>X40*M!$J$68</f>
        <v>2095084.6033669102</v>
      </c>
      <c r="N40" s="46" t="str">
        <f>'2.1'!N40</f>
        <v>Prima Directa No Devengada</v>
      </c>
      <c r="O40" s="50">
        <v>19865897.193848979</v>
      </c>
      <c r="P40" s="50">
        <v>22305714.28089036</v>
      </c>
      <c r="Q40" s="50">
        <v>25903134.23912229</v>
      </c>
      <c r="R40" s="50">
        <v>26332721.261542492</v>
      </c>
      <c r="S40" s="50">
        <v>26824377.327844921</v>
      </c>
      <c r="T40" s="50">
        <v>28307484.132650942</v>
      </c>
      <c r="U40" s="50">
        <v>33895330.066572599</v>
      </c>
      <c r="V40" s="50">
        <v>36098137.361180656</v>
      </c>
      <c r="W40" s="50">
        <v>37347313.478944801</v>
      </c>
      <c r="X40" s="50">
        <v>46707879</v>
      </c>
    </row>
    <row r="41" spans="2:24">
      <c r="B41" s="61" t="str">
        <f>N41</f>
        <v>Prima Aceptada No Devengada</v>
      </c>
      <c r="C41" s="33">
        <f>O41*M!$J$59</f>
        <v>20855.380874002349</v>
      </c>
      <c r="D41" s="33">
        <f>P41*M!$J$60</f>
        <v>24549.349881796687</v>
      </c>
      <c r="E41" s="33">
        <f>Q41*M!$J$61</f>
        <v>39067.450864899045</v>
      </c>
      <c r="F41" s="33">
        <f>R41*M!$J$62</f>
        <v>30181.682031687666</v>
      </c>
      <c r="G41" s="33">
        <f>S41*M!$J$63</f>
        <v>19646.462387886808</v>
      </c>
      <c r="H41" s="33">
        <f>T41*M!$J$64</f>
        <v>14296.07402869947</v>
      </c>
      <c r="I41" s="33">
        <f>U41*M!$J$65</f>
        <v>12351.387269683742</v>
      </c>
      <c r="J41" s="33">
        <f>V41*M!$J$66</f>
        <v>13273.962320368551</v>
      </c>
      <c r="K41" s="33">
        <f>W41*M!$J$67</f>
        <v>12753.157108533689</v>
      </c>
      <c r="L41" s="33">
        <f>X41*M!$J$68</f>
        <v>11325.18436550054</v>
      </c>
      <c r="N41" s="46" t="str">
        <f>'2.1'!N41</f>
        <v>Prima Aceptada No Devengada</v>
      </c>
      <c r="O41" s="50">
        <v>465842.25113551976</v>
      </c>
      <c r="P41" s="50">
        <v>548883.38515305205</v>
      </c>
      <c r="Q41" s="50">
        <v>872331.32823949144</v>
      </c>
      <c r="R41" s="50">
        <v>675063.0826082445</v>
      </c>
      <c r="S41" s="50">
        <v>438943.80242877553</v>
      </c>
      <c r="T41" s="50">
        <v>318151.04922479298</v>
      </c>
      <c r="U41" s="50">
        <v>275979.1038996632</v>
      </c>
      <c r="V41" s="50">
        <v>296258.15120790229</v>
      </c>
      <c r="W41" s="50">
        <v>284373.20586223749</v>
      </c>
      <c r="X41" s="50">
        <v>252484</v>
      </c>
    </row>
    <row r="42" spans="2:24">
      <c r="B42" s="61" t="str">
        <f>N42</f>
        <v>Prima Cedida No Devengada</v>
      </c>
      <c r="C42" s="33">
        <f>O42*M!$J$59</f>
        <v>667558.04425673047</v>
      </c>
      <c r="D42" s="33">
        <f>P42*M!$J$60</f>
        <v>807286.52482269495</v>
      </c>
      <c r="E42" s="33">
        <f>Q42*M!$J$61</f>
        <v>942849.09958682337</v>
      </c>
      <c r="F42" s="33">
        <f>R42*M!$J$62</f>
        <v>903122.09141570865</v>
      </c>
      <c r="G42" s="33">
        <f>S42*M!$J$63</f>
        <v>886414.43949132797</v>
      </c>
      <c r="H42" s="33">
        <f>T42*M!$J$64</f>
        <v>861579.06216588337</v>
      </c>
      <c r="I42" s="33">
        <f>U42*M!$J$65</f>
        <v>1039840.2149486026</v>
      </c>
      <c r="J42" s="33">
        <f>V42*M!$J$66</f>
        <v>1150201.7392068335</v>
      </c>
      <c r="K42" s="33">
        <f>W42*M!$J$67</f>
        <v>1168313.9327586566</v>
      </c>
      <c r="L42" s="33">
        <f>X42*M!$J$68</f>
        <v>1534517.1779171375</v>
      </c>
      <c r="N42" s="46" t="str">
        <f>'2.1'!N42</f>
        <v>Prima Cedida No Devengada</v>
      </c>
      <c r="O42" s="50">
        <v>14911103.469121195</v>
      </c>
      <c r="P42" s="50">
        <v>18049608.754066717</v>
      </c>
      <c r="Q42" s="50">
        <v>21052737.999626011</v>
      </c>
      <c r="R42" s="50">
        <v>20199814.654551331</v>
      </c>
      <c r="S42" s="50">
        <v>19804385.99663569</v>
      </c>
      <c r="T42" s="50">
        <v>19173955.175938975</v>
      </c>
      <c r="U42" s="50">
        <v>23234165.074292623</v>
      </c>
      <c r="V42" s="50">
        <v>25671056.806500651</v>
      </c>
      <c r="W42" s="50">
        <v>26051367.177918907</v>
      </c>
      <c r="X42" s="50">
        <v>34210572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302166.19326665136</v>
      </c>
      <c r="D44" s="33">
        <f>P44*M!$J$60</f>
        <v>17996.513002364063</v>
      </c>
      <c r="E44" s="33">
        <f>Q44*M!$J$61</f>
        <v>292717.17757932207</v>
      </c>
      <c r="F44" s="33">
        <f>R44*M!$J$62</f>
        <v>306994.51065129467</v>
      </c>
      <c r="G44" s="33">
        <f>S44*M!$J$63</f>
        <v>351333.1966287783</v>
      </c>
      <c r="H44" s="33">
        <f>T44*M!$J$64</f>
        <v>402926.36166554375</v>
      </c>
      <c r="I44" s="33">
        <f>U44*M!$J$65</f>
        <v>485284.74676926702</v>
      </c>
      <c r="J44" s="33">
        <f>V44*M!$J$66</f>
        <v>564018.32030742697</v>
      </c>
      <c r="K44" s="33">
        <f>W44*M!$J$67</f>
        <v>653770.05017349799</v>
      </c>
      <c r="L44" s="33">
        <f>X44*M!$J$68</f>
        <v>812233.81326749804</v>
      </c>
      <c r="N44" s="46" t="str">
        <f>'2.1'!N44</f>
        <v>Prima Retenida Neta Devengada</v>
      </c>
      <c r="O44" s="50">
        <v>6749422.6328830346</v>
      </c>
      <c r="P44" s="50">
        <v>402372.65040623414</v>
      </c>
      <c r="Q44" s="50">
        <v>6536038.5349766016</v>
      </c>
      <c r="R44" s="50">
        <v>6866438.407458243</v>
      </c>
      <c r="S44" s="50">
        <v>7849531.6970028915</v>
      </c>
      <c r="T44" s="50">
        <v>8966898.4972290937</v>
      </c>
      <c r="U44" s="50">
        <v>10843190.859886829</v>
      </c>
      <c r="V44" s="50">
        <v>12588179.83574217</v>
      </c>
      <c r="W44" s="50">
        <v>14577934.191695163</v>
      </c>
      <c r="X44" s="50">
        <v>18107965</v>
      </c>
    </row>
    <row r="45" spans="2:24">
      <c r="B45" s="61" t="str">
        <f>N45</f>
        <v>Prima Directa Devengada</v>
      </c>
      <c r="C45" s="33">
        <f>O45*M!$J$59</f>
        <v>1239249.0617601885</v>
      </c>
      <c r="D45" s="33">
        <f>P45*M!$J$60</f>
        <v>1581461.46572104</v>
      </c>
      <c r="E45" s="33">
        <f>Q45*M!$J$61</f>
        <v>1567069.9686147466</v>
      </c>
      <c r="F45" s="33">
        <f>R45*M!$J$62</f>
        <v>1541161.9371776385</v>
      </c>
      <c r="G45" s="33">
        <f>S45*M!$J$63</f>
        <v>1652236.4283462709</v>
      </c>
      <c r="H45" s="33">
        <f>T45*M!$J$64</f>
        <v>1724585.4537560144</v>
      </c>
      <c r="I45" s="33">
        <f>U45*M!$J$65</f>
        <v>1973483.7830618848</v>
      </c>
      <c r="J45" s="33">
        <f>V45*M!$J$66</f>
        <v>2070295.3461988047</v>
      </c>
      <c r="K45" s="33">
        <f>W45*M!$J$67</f>
        <v>2154030.7752539548</v>
      </c>
      <c r="L45" s="33">
        <f>X45*M!$J$68</f>
        <v>2690845.6658576308</v>
      </c>
      <c r="N45" s="46" t="str">
        <f>'2.1'!N45</f>
        <v>Prima Directa Devengada</v>
      </c>
      <c r="O45" s="50">
        <v>27680845.348050393</v>
      </c>
      <c r="P45" s="50">
        <v>35358896.548120849</v>
      </c>
      <c r="Q45" s="50">
        <v>34990873.397223189</v>
      </c>
      <c r="R45" s="50">
        <v>34470627.813828819</v>
      </c>
      <c r="S45" s="50">
        <v>36914479.871796332</v>
      </c>
      <c r="T45" s="50">
        <v>38379674.761673406</v>
      </c>
      <c r="U45" s="50">
        <v>44095474.793082237</v>
      </c>
      <c r="V45" s="50">
        <v>46206389.389702022</v>
      </c>
      <c r="W45" s="50">
        <v>48031137.064484619</v>
      </c>
      <c r="X45" s="50">
        <v>59989794</v>
      </c>
    </row>
    <row r="46" spans="2:24">
      <c r="B46" s="61" t="str">
        <f>N46</f>
        <v>Prima Aceptada Devengada</v>
      </c>
      <c r="C46" s="33">
        <f>O46*M!$J$59</f>
        <v>52871.097435995463</v>
      </c>
      <c r="D46" s="33">
        <f>P46*M!$J$60</f>
        <v>46992.730496453893</v>
      </c>
      <c r="E46" s="33">
        <f>Q46*M!$J$61</f>
        <v>76183.06813227426</v>
      </c>
      <c r="F46" s="33">
        <f>R46*M!$J$62</f>
        <v>42988.270807869434</v>
      </c>
      <c r="G46" s="33">
        <f>S46*M!$J$63</f>
        <v>38156.386375064212</v>
      </c>
      <c r="H46" s="33">
        <f>T46*M!$J$64</f>
        <v>26042.544690679031</v>
      </c>
      <c r="I46" s="33">
        <f>U46*M!$J$65</f>
        <v>25122.444536948195</v>
      </c>
      <c r="J46" s="33">
        <f>V46*M!$J$66</f>
        <v>12963.307816307981</v>
      </c>
      <c r="K46" s="33">
        <f>W46*M!$J$67</f>
        <v>14772.075290542538</v>
      </c>
      <c r="L46" s="33">
        <f>X46*M!$J$68</f>
        <v>24634.801334707096</v>
      </c>
      <c r="N46" s="46" t="str">
        <f>'2.1'!N46</f>
        <v>Prima Aceptada Devengada</v>
      </c>
      <c r="O46" s="50">
        <v>1180970.5705395194</v>
      </c>
      <c r="P46" s="50">
        <v>1050680.7356069558</v>
      </c>
      <c r="Q46" s="50">
        <v>1701080.4529582458</v>
      </c>
      <c r="R46" s="50">
        <v>961503.55626603414</v>
      </c>
      <c r="S46" s="50">
        <v>852494.91698508745</v>
      </c>
      <c r="T46" s="50">
        <v>579562.11622785183</v>
      </c>
      <c r="U46" s="50">
        <v>561335.30426120944</v>
      </c>
      <c r="V46" s="50">
        <v>289324.73322643276</v>
      </c>
      <c r="W46" s="50">
        <v>329391.56726917444</v>
      </c>
      <c r="X46" s="50">
        <v>549209</v>
      </c>
    </row>
    <row r="47" spans="2:24">
      <c r="B47" s="61" t="str">
        <f>N47</f>
        <v>Prima Cedida Devengada</v>
      </c>
      <c r="C47" s="33">
        <f>O47*M!$J$59</f>
        <v>989953.96592953277</v>
      </c>
      <c r="D47" s="33">
        <f>P47*M!$J$60</f>
        <v>1610457.6832151297</v>
      </c>
      <c r="E47" s="33">
        <f>Q47*M!$J$61</f>
        <v>1350535.8591676992</v>
      </c>
      <c r="F47" s="33">
        <f>R47*M!$J$62</f>
        <v>1277155.6973342134</v>
      </c>
      <c r="G47" s="33">
        <f>S47*M!$J$63</f>
        <v>1339059.6180925565</v>
      </c>
      <c r="H47" s="33">
        <f>T47*M!$J$64</f>
        <v>1347701.6367811495</v>
      </c>
      <c r="I47" s="33">
        <f>U47*M!$J$65</f>
        <v>1513321.480829566</v>
      </c>
      <c r="J47" s="33">
        <f>V47*M!$J$66</f>
        <v>1519240.3337076856</v>
      </c>
      <c r="K47" s="33">
        <f>W47*M!$J$67</f>
        <v>1515032.8003709994</v>
      </c>
      <c r="L47" s="33">
        <f>X47*M!$J$68</f>
        <v>1903246.65392484</v>
      </c>
      <c r="N47" s="46" t="str">
        <f>'2.1'!N47</f>
        <v>Prima Cedida Devengada</v>
      </c>
      <c r="O47" s="50">
        <v>22112393.285706878</v>
      </c>
      <c r="P47" s="50">
        <v>36007204.633321568</v>
      </c>
      <c r="Q47" s="50">
        <v>30155915.31520484</v>
      </c>
      <c r="R47" s="50">
        <v>28565692.962636612</v>
      </c>
      <c r="S47" s="50">
        <v>29917443.091778524</v>
      </c>
      <c r="T47" s="50">
        <v>29992338.380672161</v>
      </c>
      <c r="U47" s="50">
        <v>33813619.23745662</v>
      </c>
      <c r="V47" s="50">
        <v>33907534.28718628</v>
      </c>
      <c r="W47" s="50">
        <v>33782594.440058626</v>
      </c>
      <c r="X47" s="50">
        <v>42431038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61514</v>
      </c>
      <c r="D49" s="50">
        <f t="shared" ref="D49:L51" si="7">P49</f>
        <v>85443</v>
      </c>
      <c r="E49" s="50">
        <f t="shared" si="7"/>
        <v>149501</v>
      </c>
      <c r="F49" s="50">
        <f t="shared" si="7"/>
        <v>166741</v>
      </c>
      <c r="G49" s="50">
        <f t="shared" si="7"/>
        <v>238754</v>
      </c>
      <c r="H49" s="50">
        <f t="shared" si="7"/>
        <v>201833</v>
      </c>
      <c r="I49" s="50">
        <f t="shared" si="7"/>
        <v>207537</v>
      </c>
      <c r="J49" s="50">
        <f t="shared" si="7"/>
        <v>202138</v>
      </c>
      <c r="K49" s="50">
        <f t="shared" si="7"/>
        <v>211669</v>
      </c>
      <c r="L49" s="50">
        <f t="shared" si="7"/>
        <v>257461</v>
      </c>
      <c r="N49" s="46" t="str">
        <f>'2.1'!N49</f>
        <v>Número de Pólizas Emitidas</v>
      </c>
      <c r="O49" s="50">
        <v>61514</v>
      </c>
      <c r="P49" s="50">
        <v>85443</v>
      </c>
      <c r="Q49" s="50">
        <v>149501</v>
      </c>
      <c r="R49" s="50">
        <v>166741</v>
      </c>
      <c r="S49" s="50">
        <v>238754</v>
      </c>
      <c r="T49" s="50">
        <v>201833</v>
      </c>
      <c r="U49" s="50">
        <v>207537</v>
      </c>
      <c r="V49" s="50">
        <v>202138</v>
      </c>
      <c r="W49" s="50">
        <v>211669</v>
      </c>
      <c r="X49" s="50">
        <v>257461</v>
      </c>
    </row>
    <row r="50" spans="2:24">
      <c r="B50" s="46" t="str">
        <f t="shared" si="6"/>
        <v>Número de Pólizas Vigentes</v>
      </c>
      <c r="C50" s="50">
        <f t="shared" si="6"/>
        <v>50594</v>
      </c>
      <c r="D50" s="50">
        <f t="shared" si="7"/>
        <v>72991</v>
      </c>
      <c r="E50" s="50">
        <f t="shared" si="7"/>
        <v>103190</v>
      </c>
      <c r="F50" s="50">
        <f t="shared" si="7"/>
        <v>131083</v>
      </c>
      <c r="G50" s="50">
        <f t="shared" si="7"/>
        <v>154080</v>
      </c>
      <c r="H50" s="50">
        <f t="shared" si="7"/>
        <v>143083</v>
      </c>
      <c r="I50" s="50">
        <f t="shared" si="7"/>
        <v>139586</v>
      </c>
      <c r="J50" s="50">
        <f t="shared" si="7"/>
        <v>131663</v>
      </c>
      <c r="K50" s="50">
        <f t="shared" si="7"/>
        <v>155307</v>
      </c>
      <c r="L50" s="50">
        <f t="shared" si="7"/>
        <v>179090</v>
      </c>
      <c r="N50" s="46" t="str">
        <f>'2.1'!N50</f>
        <v>Número de Pólizas Vigentes</v>
      </c>
      <c r="O50" s="50">
        <v>50594</v>
      </c>
      <c r="P50" s="50">
        <v>72991</v>
      </c>
      <c r="Q50" s="50">
        <v>103190</v>
      </c>
      <c r="R50" s="50">
        <v>131083</v>
      </c>
      <c r="S50" s="50">
        <v>154080</v>
      </c>
      <c r="T50" s="50">
        <v>143083</v>
      </c>
      <c r="U50" s="50">
        <v>139586</v>
      </c>
      <c r="V50" s="50">
        <v>131663</v>
      </c>
      <c r="W50" s="50">
        <v>155307</v>
      </c>
      <c r="X50" s="50">
        <v>179090</v>
      </c>
    </row>
    <row r="51" spans="2:24">
      <c r="B51" s="46" t="str">
        <f t="shared" si="6"/>
        <v>Número de Siniestros</v>
      </c>
      <c r="C51" s="50">
        <f t="shared" si="6"/>
        <v>7057</v>
      </c>
      <c r="D51" s="50">
        <f t="shared" si="7"/>
        <v>6277</v>
      </c>
      <c r="E51" s="50">
        <f t="shared" si="7"/>
        <v>7204</v>
      </c>
      <c r="F51" s="50">
        <f t="shared" si="7"/>
        <v>7833</v>
      </c>
      <c r="G51" s="50">
        <f t="shared" si="7"/>
        <v>5786</v>
      </c>
      <c r="H51" s="50">
        <f t="shared" si="7"/>
        <v>9897</v>
      </c>
      <c r="I51" s="50">
        <f t="shared" si="7"/>
        <v>9694</v>
      </c>
      <c r="J51" s="50">
        <f t="shared" si="7"/>
        <v>9867</v>
      </c>
      <c r="K51" s="50">
        <f t="shared" si="7"/>
        <v>9080</v>
      </c>
      <c r="L51" s="50">
        <f t="shared" si="7"/>
        <v>10859</v>
      </c>
      <c r="N51" s="46" t="str">
        <f>'2.1'!N51</f>
        <v>Número de Siniestros</v>
      </c>
      <c r="O51" s="50">
        <v>7057</v>
      </c>
      <c r="P51" s="50">
        <v>6277</v>
      </c>
      <c r="Q51" s="50">
        <v>7204</v>
      </c>
      <c r="R51" s="50">
        <v>7833</v>
      </c>
      <c r="S51" s="50">
        <v>5786</v>
      </c>
      <c r="T51" s="50">
        <v>9897</v>
      </c>
      <c r="U51" s="50">
        <v>9694</v>
      </c>
      <c r="V51" s="50">
        <v>9867</v>
      </c>
      <c r="W51" s="50">
        <v>9080</v>
      </c>
      <c r="X51" s="50">
        <v>10859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0.45177188212211195</v>
      </c>
      <c r="D53" s="193">
        <f t="shared" ref="D53:L53" si="8">IFERROR(-D32/D44,"")</f>
        <v>9.6260636254068128</v>
      </c>
      <c r="E53" s="193">
        <f t="shared" si="8"/>
        <v>0.69432578193954697</v>
      </c>
      <c r="F53" s="193">
        <f t="shared" si="8"/>
        <v>0.64140852543815263</v>
      </c>
      <c r="G53" s="193">
        <f t="shared" si="8"/>
        <v>0.39821153681075921</v>
      </c>
      <c r="H53" s="193">
        <f t="shared" si="8"/>
        <v>0.44891289899041126</v>
      </c>
      <c r="I53" s="193">
        <f t="shared" si="8"/>
        <v>0.29680004188037101</v>
      </c>
      <c r="J53" s="193">
        <f t="shared" si="8"/>
        <v>0.38356658997738602</v>
      </c>
      <c r="K53" s="193">
        <f t="shared" si="8"/>
        <v>0.34820327887738772</v>
      </c>
      <c r="L53" s="193">
        <f t="shared" si="8"/>
        <v>0.23700029241275869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0.32620433553805794</v>
      </c>
      <c r="D54" s="192">
        <f>IFERROR(-P54*M!$J$60/D45,"")</f>
        <v>0.35087495003424723</v>
      </c>
      <c r="E54" s="192">
        <f>IFERROR(-Q54*M!$J$61/E45,"")</f>
        <v>0.63630524918553177</v>
      </c>
      <c r="F54" s="192">
        <f>IFERROR(-R54*M!$J$62/F45,"")</f>
        <v>0.48782566717973247</v>
      </c>
      <c r="G54" s="192">
        <f>IFERROR(-S54*M!$J$63/G45,"")</f>
        <v>0.41737521098057873</v>
      </c>
      <c r="H54" s="192">
        <f>IFERROR(-T54*M!$J$64/H45,"")</f>
        <v>0.9281846782451818</v>
      </c>
      <c r="I54" s="192">
        <f>IFERROR(-U54*M!$J$65/I45,"")</f>
        <v>0.31015533502349835</v>
      </c>
      <c r="J54" s="192">
        <f>IFERROR(-V54*M!$J$66/J45,"")</f>
        <v>0.4355610287544287</v>
      </c>
      <c r="K54" s="192">
        <f>IFERROR(-W54*M!$J$67/K45,"")</f>
        <v>0.59653939557401381</v>
      </c>
      <c r="L54" s="192">
        <f>IFERROR(-X54*M!$J$68/L45,"")</f>
        <v>0.42497718861978429</v>
      </c>
      <c r="N54" s="46" t="str">
        <f>'2.1'!N54</f>
        <v>Siniestralidad Directa</v>
      </c>
      <c r="O54" s="145">
        <f>SUM('2.7.9'!O17:O46)</f>
        <v>-9029611.7638925202</v>
      </c>
      <c r="P54" s="145">
        <f>SUM('2.7.9'!P17:P46)</f>
        <v>-12406551.059588021</v>
      </c>
      <c r="Q54" s="145">
        <f>SUM('2.7.9'!Q17:Q46)</f>
        <v>-22264876.416239496</v>
      </c>
      <c r="R54" s="145">
        <f>SUM('2.7.9'!R17:R46)</f>
        <v>-16815657.011385288</v>
      </c>
      <c r="S54" s="145">
        <f>SUM('2.7.9'!S17:S46)</f>
        <v>-15407188.824729322</v>
      </c>
      <c r="T54" s="145">
        <f>SUM('2.7.9'!T17:T46)</f>
        <v>-35623426.069818556</v>
      </c>
      <c r="U54" s="145">
        <f>SUM('2.7.9'!U17:U46)</f>
        <v>-13676446.757468648</v>
      </c>
      <c r="V54" s="145">
        <f>SUM('2.7.9'!V17:V46)</f>
        <v>-20125702.497606333</v>
      </c>
      <c r="W54" s="145">
        <f>SUM('2.7.9'!W17:W46)</f>
        <v>-28652465.473180264</v>
      </c>
      <c r="X54" s="145">
        <f>SUM('2.7.9'!X17:X46)</f>
        <v>-25494294</v>
      </c>
    </row>
    <row r="55" spans="2:24">
      <c r="B55" s="46" t="str">
        <f>N55</f>
        <v>Prima Promedio</v>
      </c>
      <c r="C55" s="159">
        <f>IFERROR(C21/C49,"")</f>
        <v>25.416554345034928</v>
      </c>
      <c r="D55" s="159">
        <f t="shared" ref="D55:L55" si="9">IFERROR(D21/D49,"")</f>
        <v>18.95826808792302</v>
      </c>
      <c r="E55" s="159">
        <f t="shared" si="9"/>
        <v>12.379027509855481</v>
      </c>
      <c r="F55" s="159">
        <f t="shared" si="9"/>
        <v>10.457570906666126</v>
      </c>
      <c r="G55" s="159">
        <f t="shared" si="9"/>
        <v>7.4779855913615902</v>
      </c>
      <c r="H55" s="159">
        <f t="shared" si="9"/>
        <v>8.6898328701244569</v>
      </c>
      <c r="I55" s="159">
        <f t="shared" si="9"/>
        <v>11.285017115863988</v>
      </c>
      <c r="J55" s="159">
        <f t="shared" si="9"/>
        <v>11.769954977173102</v>
      </c>
      <c r="K55" s="159">
        <f t="shared" si="9"/>
        <v>11.432617186810681</v>
      </c>
      <c r="L55" s="159">
        <f t="shared" si="9"/>
        <v>11.922012488172154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19.343940746173857</v>
      </c>
      <c r="D56" s="159">
        <f t="shared" ref="D56:L56" si="10">IFERROR(-D32/D51,"")</f>
        <v>27.598467292690373</v>
      </c>
      <c r="E56" s="159">
        <f t="shared" si="10"/>
        <v>28.212254748736818</v>
      </c>
      <c r="F56" s="159">
        <f t="shared" si="10"/>
        <v>25.138375640808651</v>
      </c>
      <c r="G56" s="159">
        <f t="shared" si="10"/>
        <v>24.179905316657877</v>
      </c>
      <c r="H56" s="159">
        <f t="shared" si="10"/>
        <v>18.276128230265552</v>
      </c>
      <c r="I56" s="159">
        <f t="shared" si="10"/>
        <v>14.857905216115503</v>
      </c>
      <c r="J56" s="159">
        <f t="shared" si="10"/>
        <v>21.925467092844109</v>
      </c>
      <c r="K56" s="159">
        <f t="shared" si="10"/>
        <v>25.071021487031526</v>
      </c>
      <c r="L56" s="159">
        <f t="shared" si="10"/>
        <v>17.72719875236459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</sheetData>
  <mergeCells count="4">
    <mergeCell ref="B15:L15"/>
    <mergeCell ref="N15:X15"/>
    <mergeCell ref="O53:X53"/>
    <mergeCell ref="O55:X56"/>
  </mergeCells>
  <conditionalFormatting sqref="C17:L56">
    <cfRule type="cellIs" dxfId="15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5" fitToWidth="3" orientation="landscape" horizontalDpi="300" verticalDpi="30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codeName="Hoja30">
    <pageSetUpPr fitToPage="1"/>
  </sheetPr>
  <dimension ref="B3:X63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117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1287759.2850505142</v>
      </c>
      <c r="D17" s="33">
        <f>P17*M!$J$60</f>
        <v>1621521.8085106378</v>
      </c>
      <c r="E17" s="33">
        <f>Q17*M!$J$61</f>
        <v>2115478.906626706</v>
      </c>
      <c r="F17" s="33">
        <f>R17*M!$J$62</f>
        <v>2943841.0753715876</v>
      </c>
      <c r="G17" s="33">
        <f>S17*M!$J$63</f>
        <v>3717757.4308560342</v>
      </c>
      <c r="H17" s="33">
        <f>T17*M!$J$64</f>
        <v>4669089.6137424782</v>
      </c>
      <c r="I17" s="33">
        <f>U17*M!$J$65</f>
        <v>5108119.3535319874</v>
      </c>
      <c r="J17" s="33">
        <f>V17*M!$J$66</f>
        <v>4038364.4942815918</v>
      </c>
      <c r="K17" s="33">
        <f>W17*M!$J$67</f>
        <v>5818969.8236586777</v>
      </c>
      <c r="L17" s="33">
        <f>X17*M!$J$68</f>
        <v>5801401.4962750115</v>
      </c>
      <c r="N17" s="46" t="str">
        <f>'2.1'!N17</f>
        <v>Margen de Contribución</v>
      </c>
      <c r="O17" s="200">
        <f>O19+O26</f>
        <v>28764407.991052613</v>
      </c>
      <c r="P17" s="200">
        <f t="shared" ref="P17:X17" si="2">P19+P26</f>
        <v>36254580.412118018</v>
      </c>
      <c r="Q17" s="200">
        <f t="shared" si="2"/>
        <v>47236215.407602593</v>
      </c>
      <c r="R17" s="200">
        <f t="shared" si="2"/>
        <v>65843859.496057086</v>
      </c>
      <c r="S17" s="200">
        <f t="shared" si="2"/>
        <v>83062617.126121223</v>
      </c>
      <c r="T17" s="200">
        <f t="shared" si="2"/>
        <v>103907950.99092588</v>
      </c>
      <c r="U17" s="200">
        <f t="shared" si="2"/>
        <v>114135697.55524158</v>
      </c>
      <c r="V17" s="200">
        <f t="shared" si="2"/>
        <v>90131218.554361671</v>
      </c>
      <c r="W17" s="200">
        <f t="shared" si="2"/>
        <v>129752898.79101121</v>
      </c>
      <c r="X17" s="200">
        <f t="shared" si="2"/>
        <v>129336619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3">N19</f>
        <v>Ingreso por Primas Devengadas</v>
      </c>
      <c r="C19" s="33">
        <f>O19*M!$J$59</f>
        <v>1875872.9034431204</v>
      </c>
      <c r="D19" s="33">
        <f>P19*M!$J$60</f>
        <v>2749673.8770685573</v>
      </c>
      <c r="E19" s="33">
        <f>Q19*M!$J$61</f>
        <v>3175174.8710086304</v>
      </c>
      <c r="F19" s="33">
        <f>R19*M!$J$62</f>
        <v>4531421.3613384478</v>
      </c>
      <c r="G19" s="33">
        <f>S19*M!$J$63</f>
        <v>5752234.3559633885</v>
      </c>
      <c r="H19" s="33">
        <f>T19*M!$J$64</f>
        <v>7197687.4694868056</v>
      </c>
      <c r="I19" s="33">
        <f>U19*M!$J$65</f>
        <v>7845625.768847255</v>
      </c>
      <c r="J19" s="33">
        <f>V19*M!$J$66</f>
        <v>8156659.1127867848</v>
      </c>
      <c r="K19" s="33">
        <f>W19*M!$J$67</f>
        <v>8684820.0116053857</v>
      </c>
      <c r="L19" s="33">
        <f>X19*M!$J$68</f>
        <v>9305407.6360352971</v>
      </c>
      <c r="N19" s="46" t="str">
        <f>'2.1'!N19</f>
        <v>Ingreso por Primas Devengadas</v>
      </c>
      <c r="O19" s="200">
        <f>O20+O24</f>
        <v>41900978.047991142</v>
      </c>
      <c r="P19" s="200">
        <f t="shared" ref="P19:X19" si="4">P20+P24</f>
        <v>61478218.892933458</v>
      </c>
      <c r="Q19" s="200">
        <f t="shared" si="4"/>
        <v>70898009.757483363</v>
      </c>
      <c r="R19" s="200">
        <f t="shared" si="4"/>
        <v>101352710.21576431</v>
      </c>
      <c r="S19" s="200">
        <f t="shared" si="4"/>
        <v>128517163.58995815</v>
      </c>
      <c r="T19" s="200">
        <f t="shared" si="4"/>
        <v>160180467.43548459</v>
      </c>
      <c r="U19" s="200">
        <f t="shared" si="4"/>
        <v>175302475.9035033</v>
      </c>
      <c r="V19" s="200">
        <f t="shared" si="4"/>
        <v>182046376.99470341</v>
      </c>
      <c r="W19" s="200">
        <f t="shared" si="4"/>
        <v>193656369.7928676</v>
      </c>
      <c r="X19" s="200">
        <f t="shared" si="4"/>
        <v>207455037</v>
      </c>
    </row>
    <row r="20" spans="2:24" s="16" customFormat="1">
      <c r="B20" s="61" t="str">
        <f t="shared" si="3"/>
        <v>Prima Retenida Neta</v>
      </c>
      <c r="C20" s="33">
        <f>O20*M!$J$59</f>
        <v>2458750.8331282875</v>
      </c>
      <c r="D20" s="33">
        <f>P20*M!$J$60</f>
        <v>3473785.4609929072</v>
      </c>
      <c r="E20" s="33">
        <f>Q20*M!$J$61</f>
        <v>3794314.1008428107</v>
      </c>
      <c r="F20" s="33">
        <f>R20*M!$J$62</f>
        <v>5246483.1060801176</v>
      </c>
      <c r="G20" s="33">
        <f>S20*M!$J$63</f>
        <v>6297130.2405382069</v>
      </c>
      <c r="H20" s="33">
        <f>T20*M!$J$64</f>
        <v>8270592.5190570476</v>
      </c>
      <c r="I20" s="33">
        <f>U20*M!$J$65</f>
        <v>8094298.7716623023</v>
      </c>
      <c r="J20" s="33">
        <f>V20*M!$J$66</f>
        <v>8672515.1459589172</v>
      </c>
      <c r="K20" s="33">
        <f>W20*M!$J$67</f>
        <v>9491309.9873925373</v>
      </c>
      <c r="L20" s="33">
        <f>X20*M!$J$68</f>
        <v>10451156.565232934</v>
      </c>
      <c r="N20" s="46" t="str">
        <f>'2.1'!N20</f>
        <v>Prima Retenida Neta</v>
      </c>
      <c r="O20" s="33">
        <v>54920599.628732875</v>
      </c>
      <c r="P20" s="33">
        <v>77668171.756314427</v>
      </c>
      <c r="Q20" s="33">
        <v>84722677.985624284</v>
      </c>
      <c r="R20" s="33">
        <v>117346245.14048266</v>
      </c>
      <c r="S20" s="33">
        <v>140691297.88349536</v>
      </c>
      <c r="T20" s="33">
        <v>184057363.04711172</v>
      </c>
      <c r="U20" s="33">
        <v>180858819.57425702</v>
      </c>
      <c r="V20" s="33">
        <v>193559635.13033259</v>
      </c>
      <c r="W20" s="33">
        <v>211639692.50727895</v>
      </c>
      <c r="X20" s="33">
        <v>232998398</v>
      </c>
    </row>
    <row r="21" spans="2:24" s="16" customFormat="1">
      <c r="B21" s="61" t="str">
        <f t="shared" si="3"/>
        <v>Prima Directa</v>
      </c>
      <c r="C21" s="33">
        <f>O21*M!$J$59</f>
        <v>4694389.6723148199</v>
      </c>
      <c r="D21" s="33">
        <f>P21*M!$J$60</f>
        <v>5755113.7115839235</v>
      </c>
      <c r="E21" s="33">
        <f>Q21*M!$J$61</f>
        <v>5790686.1734533301</v>
      </c>
      <c r="F21" s="33">
        <f>R21*M!$J$62</f>
        <v>7273196.7681438606</v>
      </c>
      <c r="G21" s="33">
        <f>S21*M!$J$63</f>
        <v>8727365.6523261368</v>
      </c>
      <c r="H21" s="33">
        <f>T21*M!$J$64</f>
        <v>10975714.0469233</v>
      </c>
      <c r="I21" s="33">
        <f>U21*M!$J$65</f>
        <v>11391586.555829881</v>
      </c>
      <c r="J21" s="33">
        <f>V21*M!$J$66</f>
        <v>11816773.385513365</v>
      </c>
      <c r="K21" s="33">
        <f>W21*M!$J$67</f>
        <v>13387144.538359536</v>
      </c>
      <c r="L21" s="33">
        <f>X21*M!$J$68</f>
        <v>14653925.602504348</v>
      </c>
      <c r="N21" s="46" t="str">
        <f>'2.1'!N21</f>
        <v>Prima Directa</v>
      </c>
      <c r="O21" s="33">
        <v>104857593.62872735</v>
      </c>
      <c r="P21" s="33">
        <v>128674947.04196791</v>
      </c>
      <c r="Q21" s="33">
        <v>129299374.52471805</v>
      </c>
      <c r="R21" s="33">
        <v>162677037.86570477</v>
      </c>
      <c r="S21" s="33">
        <v>194987931.6176663</v>
      </c>
      <c r="T21" s="33">
        <v>244258314.06649566</v>
      </c>
      <c r="U21" s="33">
        <v>254533339.53748494</v>
      </c>
      <c r="V21" s="33">
        <v>263735526.13321972</v>
      </c>
      <c r="W21" s="33">
        <v>298510022.05305326</v>
      </c>
      <c r="X21" s="33">
        <v>326695057</v>
      </c>
    </row>
    <row r="22" spans="2:24" s="16" customFormat="1">
      <c r="B22" s="61" t="str">
        <f t="shared" si="3"/>
        <v>Prima Aceptada</v>
      </c>
      <c r="C22" s="33">
        <f>O22*M!$J$59</f>
        <v>56878.116019235429</v>
      </c>
      <c r="D22" s="33">
        <f>P22*M!$J$60</f>
        <v>65876.122931442078</v>
      </c>
      <c r="E22" s="33">
        <f>Q22*M!$J$61</f>
        <v>49804.152554852008</v>
      </c>
      <c r="F22" s="33">
        <f>R22*M!$J$62</f>
        <v>121645.79208347676</v>
      </c>
      <c r="G22" s="33">
        <f>S22*M!$J$63</f>
        <v>199521.71584576668</v>
      </c>
      <c r="H22" s="33">
        <f>T22*M!$J$64</f>
        <v>171097.44550433016</v>
      </c>
      <c r="I22" s="33">
        <f>U22*M!$J$65</f>
        <v>126918.96588613828</v>
      </c>
      <c r="J22" s="33">
        <f>V22*M!$J$66</f>
        <v>62457.694452720963</v>
      </c>
      <c r="K22" s="33">
        <f>W22*M!$J$67</f>
        <v>51949.122721160718</v>
      </c>
      <c r="L22" s="33">
        <f>X22*M!$J$68</f>
        <v>59515.79862411596</v>
      </c>
      <c r="N22" s="46" t="str">
        <f>'2.1'!N22</f>
        <v>Prima Aceptada</v>
      </c>
      <c r="O22" s="33">
        <v>1270474.5008889891</v>
      </c>
      <c r="P22" s="33">
        <v>1472882.5622457673</v>
      </c>
      <c r="Q22" s="33">
        <v>1112069.5512040949</v>
      </c>
      <c r="R22" s="33">
        <v>2720808.7111903615</v>
      </c>
      <c r="S22" s="33">
        <v>4457739.9682118837</v>
      </c>
      <c r="T22" s="33">
        <v>3807676.9676490319</v>
      </c>
      <c r="U22" s="33">
        <v>2835874.3603725764</v>
      </c>
      <c r="V22" s="33">
        <v>1393977.2195132624</v>
      </c>
      <c r="W22" s="33">
        <v>1158375.0160234491</v>
      </c>
      <c r="X22" s="33">
        <v>1326847</v>
      </c>
    </row>
    <row r="23" spans="2:24">
      <c r="B23" s="61" t="str">
        <f t="shared" si="3"/>
        <v>Prima Cedida</v>
      </c>
      <c r="C23" s="33">
        <f>O23*M!$J$59</f>
        <v>-2292516.9552057688</v>
      </c>
      <c r="D23" s="33">
        <f>P23*M!$J$60</f>
        <v>-2347204.3735224586</v>
      </c>
      <c r="E23" s="33">
        <f>Q23*M!$J$61</f>
        <v>-2046176.2251653718</v>
      </c>
      <c r="F23" s="33">
        <f>R23*M!$J$62</f>
        <v>-2148359.4541472192</v>
      </c>
      <c r="G23" s="33">
        <f>S23*M!$J$63</f>
        <v>-2629757.1276336983</v>
      </c>
      <c r="H23" s="33">
        <f>T23*M!$J$64</f>
        <v>-2876218.9733705819</v>
      </c>
      <c r="I23" s="33">
        <f>U23*M!$J$65</f>
        <v>-3424206.750053715</v>
      </c>
      <c r="J23" s="33">
        <f>V23*M!$J$66</f>
        <v>-3206715.9340071674</v>
      </c>
      <c r="K23" s="33">
        <f>W23*M!$J$67</f>
        <v>-3947783.6736881593</v>
      </c>
      <c r="L23" s="33">
        <f>X23*M!$J$68</f>
        <v>-4262284.835895529</v>
      </c>
      <c r="N23" s="46" t="str">
        <f>'2.1'!N23</f>
        <v>Prima Cedida</v>
      </c>
      <c r="O23" s="50">
        <v>-51207468.500883475</v>
      </c>
      <c r="P23" s="50">
        <v>-52479657.847899243</v>
      </c>
      <c r="Q23" s="50">
        <v>-45688766.090297863</v>
      </c>
      <c r="R23" s="50">
        <v>-48051601.436412469</v>
      </c>
      <c r="S23" s="50">
        <v>-58754373.70238284</v>
      </c>
      <c r="T23" s="50">
        <v>-64008627.987032935</v>
      </c>
      <c r="U23" s="50">
        <v>-76510394.323600486</v>
      </c>
      <c r="V23" s="50">
        <v>-71569868.222400367</v>
      </c>
      <c r="W23" s="50">
        <v>-88028704.561797768</v>
      </c>
      <c r="X23" s="50">
        <v>-95023506</v>
      </c>
    </row>
    <row r="24" spans="2:24">
      <c r="B24" s="61" t="str">
        <f t="shared" si="3"/>
        <v>Aj. de Reserva en Curso</v>
      </c>
      <c r="C24" s="33">
        <f>O24*M!$J$59</f>
        <v>-582877.92968516692</v>
      </c>
      <c r="D24" s="33">
        <f>P24*M!$J$60</f>
        <v>-724111.58392434998</v>
      </c>
      <c r="E24" s="33">
        <f>Q24*M!$J$61</f>
        <v>-619139.22983418056</v>
      </c>
      <c r="F24" s="33">
        <f>R24*M!$J$62</f>
        <v>-715061.74474166892</v>
      </c>
      <c r="G24" s="33">
        <f>S24*M!$J$63</f>
        <v>-544895.88457481796</v>
      </c>
      <c r="H24" s="33">
        <f>T24*M!$J$64</f>
        <v>-1072905.0495702415</v>
      </c>
      <c r="I24" s="33">
        <f>U24*M!$J$65</f>
        <v>-248673.00281504731</v>
      </c>
      <c r="J24" s="33">
        <f>V24*M!$J$66</f>
        <v>-515856.03317213297</v>
      </c>
      <c r="K24" s="33">
        <f>W24*M!$J$67</f>
        <v>-806489.97578715079</v>
      </c>
      <c r="L24" s="33">
        <f>X24*M!$J$68</f>
        <v>-1145748.9291976371</v>
      </c>
      <c r="N24" s="46" t="str">
        <f>'2.1'!N24</f>
        <v>Aj. de Reserva en Curso</v>
      </c>
      <c r="O24" s="198">
        <v>-13019621.580741733</v>
      </c>
      <c r="P24" s="198">
        <v>-16189952.86338097</v>
      </c>
      <c r="Q24" s="198">
        <v>-13824668.228140924</v>
      </c>
      <c r="R24" s="198">
        <v>-15993534.924718343</v>
      </c>
      <c r="S24" s="198">
        <v>-12174134.293537213</v>
      </c>
      <c r="T24" s="198">
        <v>-23876895.611627124</v>
      </c>
      <c r="U24" s="198">
        <v>-5556343.6707537081</v>
      </c>
      <c r="V24" s="198">
        <v>-11513258.135629181</v>
      </c>
      <c r="W24" s="198">
        <v>-17983322.714411341</v>
      </c>
      <c r="X24" s="198">
        <v>-25543361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>N26</f>
        <v>Costo Exp. Directo</v>
      </c>
      <c r="C26" s="33">
        <f>O26*M!$J$59</f>
        <v>-588113.61839260627</v>
      </c>
      <c r="D26" s="33">
        <f>P26*M!$J$60</f>
        <v>-1128152.0685579195</v>
      </c>
      <c r="E26" s="33">
        <f>Q26*M!$J$61</f>
        <v>-1059695.9643819241</v>
      </c>
      <c r="F26" s="33">
        <f>R26*M!$J$62</f>
        <v>-1587580.2859668606</v>
      </c>
      <c r="G26" s="33">
        <f>S26*M!$J$63</f>
        <v>-2034476.9251073543</v>
      </c>
      <c r="H26" s="33">
        <f>T26*M!$J$64</f>
        <v>-2528597.8557443279</v>
      </c>
      <c r="I26" s="33">
        <f>U26*M!$J$65</f>
        <v>-2737506.4153152676</v>
      </c>
      <c r="J26" s="33">
        <f>V26*M!$J$66</f>
        <v>-4118294.6185051929</v>
      </c>
      <c r="K26" s="33">
        <f>W26*M!$J$67</f>
        <v>-2865850.1879467079</v>
      </c>
      <c r="L26" s="33">
        <f>X26*M!$J$68</f>
        <v>-3504006.1397602856</v>
      </c>
      <c r="N26" s="46" t="str">
        <f>'2.1'!N26</f>
        <v>Costo Exp. Directo</v>
      </c>
      <c r="O26" s="199">
        <f>O27+O32</f>
        <v>-13136570.056938527</v>
      </c>
      <c r="P26" s="199">
        <f t="shared" ref="P26:X26" si="5">P27+P32</f>
        <v>-25223638.48081544</v>
      </c>
      <c r="Q26" s="199">
        <f t="shared" si="5"/>
        <v>-23661794.349880766</v>
      </c>
      <c r="R26" s="199">
        <f t="shared" si="5"/>
        <v>-35508850.719707228</v>
      </c>
      <c r="S26" s="199">
        <f t="shared" si="5"/>
        <v>-45454546.463836916</v>
      </c>
      <c r="T26" s="199">
        <f t="shared" si="5"/>
        <v>-56272516.44455871</v>
      </c>
      <c r="U26" s="199">
        <f t="shared" si="5"/>
        <v>-61166778.348261714</v>
      </c>
      <c r="V26" s="199">
        <f t="shared" si="5"/>
        <v>-91915158.440341741</v>
      </c>
      <c r="W26" s="199">
        <f t="shared" si="5"/>
        <v>-63903471.001856379</v>
      </c>
      <c r="X26" s="199">
        <f t="shared" si="5"/>
        <v>-78118418</v>
      </c>
    </row>
    <row r="27" spans="2:24">
      <c r="B27" s="61" t="str">
        <f>N27</f>
        <v>Resultado de Intermediación</v>
      </c>
      <c r="C27" s="33">
        <f>O27*M!$J$59</f>
        <v>58799.865266135239</v>
      </c>
      <c r="D27" s="33">
        <f>P27*M!$J$60</f>
        <v>-83284.397163120564</v>
      </c>
      <c r="E27" s="33">
        <f>Q27*M!$J$61</f>
        <v>29464.545058194097</v>
      </c>
      <c r="F27" s="33">
        <f>R27*M!$J$62</f>
        <v>-264314.39330930327</v>
      </c>
      <c r="G27" s="33">
        <f>S27*M!$J$63</f>
        <v>-294005.74159130635</v>
      </c>
      <c r="H27" s="33">
        <f>T27*M!$J$64</f>
        <v>-367664.16989337822</v>
      </c>
      <c r="I27" s="33">
        <f>U27*M!$J$65</f>
        <v>-309456.86227803864</v>
      </c>
      <c r="J27" s="33">
        <f>V27*M!$J$66</f>
        <v>-854067.87414147472</v>
      </c>
      <c r="K27" s="33">
        <f>W27*M!$J$67</f>
        <v>-365447.91440909222</v>
      </c>
      <c r="L27" s="33">
        <f>X27*M!$J$68</f>
        <v>-538344.30114250316</v>
      </c>
      <c r="N27" s="46" t="str">
        <f>'2.1'!N27</f>
        <v>Resultado de Intermediación</v>
      </c>
      <c r="O27" s="50">
        <v>1313400.2091607456</v>
      </c>
      <c r="P27" s="50">
        <v>-1862103.1540725774</v>
      </c>
      <c r="Q27" s="50">
        <v>657909.46574607585</v>
      </c>
      <c r="R27" s="50">
        <v>-5911827.2115442147</v>
      </c>
      <c r="S27" s="50">
        <v>-6568714.2856592909</v>
      </c>
      <c r="T27" s="50">
        <v>-8182158.3449496143</v>
      </c>
      <c r="U27" s="50">
        <v>-6914496.7834274182</v>
      </c>
      <c r="V27" s="50">
        <v>-19061721.232322395</v>
      </c>
      <c r="W27" s="50">
        <v>-8148852.4066438694</v>
      </c>
      <c r="X27" s="50">
        <v>-12001864</v>
      </c>
    </row>
    <row r="28" spans="2:24">
      <c r="B28" s="61" t="str">
        <f>N28</f>
        <v>Directo</v>
      </c>
      <c r="C28" s="33">
        <f>O28*M!$J$59</f>
        <v>-506309.49849857762</v>
      </c>
      <c r="D28" s="33">
        <f>P28*M!$J$60</f>
        <v>-630390.13002364058</v>
      </c>
      <c r="E28" s="33">
        <f>Q28*M!$J$61</f>
        <v>-654625.75900629722</v>
      </c>
      <c r="F28" s="33">
        <f>R28*M!$J$62</f>
        <v>-1023622.5028247859</v>
      </c>
      <c r="G28" s="33">
        <f>S28*M!$J$63</f>
        <v>-1173762.5965430469</v>
      </c>
      <c r="H28" s="33">
        <f>T28*M!$J$64</f>
        <v>-1586673.4173654332</v>
      </c>
      <c r="I28" s="33">
        <f>U28*M!$J$65</f>
        <v>-1604745.5386464146</v>
      </c>
      <c r="J28" s="33">
        <f>V28*M!$J$66</f>
        <v>-1846886.4836163898</v>
      </c>
      <c r="K28" s="33">
        <f>W28*M!$J$67</f>
        <v>-2084802.0209223251</v>
      </c>
      <c r="L28" s="33">
        <f>X28*M!$J$68</f>
        <v>-2399925.2266189647</v>
      </c>
      <c r="N28" s="46" t="str">
        <f>'2.1'!N28</f>
        <v>Directo</v>
      </c>
      <c r="O28" s="50">
        <v>-11309328.656082682</v>
      </c>
      <c r="P28" s="50">
        <v>-14094494.159742087</v>
      </c>
      <c r="Q28" s="50">
        <v>-14617041.685891531</v>
      </c>
      <c r="R28" s="50">
        <v>-22895005.038439449</v>
      </c>
      <c r="S28" s="50">
        <v>-26224355.66786509</v>
      </c>
      <c r="T28" s="50">
        <v>-35310520.321768567</v>
      </c>
      <c r="U28" s="50">
        <v>-35856396.214670688</v>
      </c>
      <c r="V28" s="50">
        <v>-41220184.442399681</v>
      </c>
      <c r="W28" s="50">
        <v>-46487456.339814365</v>
      </c>
      <c r="X28" s="50">
        <v>-53504005</v>
      </c>
    </row>
    <row r="29" spans="2:24">
      <c r="B29" s="61" t="str">
        <f>N29</f>
        <v>Reaseguro Aceptado</v>
      </c>
      <c r="C29" s="33">
        <f>O29*M!$J$59</f>
        <v>-6844.6117204129014</v>
      </c>
      <c r="D29" s="33">
        <f>P29*M!$J$60</f>
        <v>-10885.342789598108</v>
      </c>
      <c r="E29" s="33">
        <f>Q29*M!$J$61</f>
        <v>-13462.916605310953</v>
      </c>
      <c r="F29" s="33">
        <f>R29*M!$J$62</f>
        <v>-28288.86647480556</v>
      </c>
      <c r="G29" s="33">
        <f>S29*M!$J$63</f>
        <v>-48067.175745703338</v>
      </c>
      <c r="H29" s="33">
        <f>T29*M!$J$64</f>
        <v>-65009.382010390007</v>
      </c>
      <c r="I29" s="33">
        <f>U29*M!$J$65</f>
        <v>-26256.201471432028</v>
      </c>
      <c r="J29" s="33">
        <f>V29*M!$J$66</f>
        <v>-13502.631920729151</v>
      </c>
      <c r="K29" s="33">
        <f>W29*M!$J$67</f>
        <v>-9091.260769358043</v>
      </c>
      <c r="L29" s="33">
        <f>X29*M!$J$68</f>
        <v>-7773.560903972947</v>
      </c>
      <c r="N29" s="46" t="str">
        <f>'2.1'!N29</f>
        <v>Reaseguro Aceptado</v>
      </c>
      <c r="O29" s="50">
        <v>-152886.65075210412</v>
      </c>
      <c r="P29" s="50">
        <v>-243378.49383686823</v>
      </c>
      <c r="Q29" s="50">
        <v>-300611.47232004732</v>
      </c>
      <c r="R29" s="50">
        <v>-632727.14177843428</v>
      </c>
      <c r="S29" s="50">
        <v>-1073923.0543021259</v>
      </c>
      <c r="T29" s="50">
        <v>-1446747.0617835422</v>
      </c>
      <c r="U29" s="50">
        <v>-586667.9422869694</v>
      </c>
      <c r="V29" s="50">
        <v>-301361.76920871035</v>
      </c>
      <c r="W29" s="50">
        <v>-202719.29125549586</v>
      </c>
      <c r="X29" s="50">
        <v>-173304</v>
      </c>
    </row>
    <row r="30" spans="2:24">
      <c r="B30" s="61" t="str">
        <f>N30</f>
        <v>Reaseguro Cedido</v>
      </c>
      <c r="C30" s="33">
        <f>O30*M!$J$59</f>
        <v>571953.97548512579</v>
      </c>
      <c r="D30" s="33">
        <f>P30*M!$J$60</f>
        <v>557991.07565011806</v>
      </c>
      <c r="E30" s="33">
        <f>Q30*M!$J$61</f>
        <v>697553.22066980228</v>
      </c>
      <c r="F30" s="33">
        <f>R30*M!$J$62</f>
        <v>787596.97599028808</v>
      </c>
      <c r="G30" s="33">
        <f>S30*M!$J$63</f>
        <v>927824.03069744376</v>
      </c>
      <c r="H30" s="33">
        <f>T30*M!$J$64</f>
        <v>1284018.6294824451</v>
      </c>
      <c r="I30" s="33">
        <f>U30*M!$J$65</f>
        <v>1321544.8778398079</v>
      </c>
      <c r="J30" s="33">
        <f>V30*M!$J$66</f>
        <v>1006321.241395644</v>
      </c>
      <c r="K30" s="33">
        <f>W30*M!$J$67</f>
        <v>1728445.3672825911</v>
      </c>
      <c r="L30" s="33">
        <f>X30*M!$J$68</f>
        <v>1869354.4863804346</v>
      </c>
      <c r="N30" s="46" t="str">
        <f>'2.1'!N30</f>
        <v>Reaseguro Cedido</v>
      </c>
      <c r="O30" s="50">
        <v>12775615.515995534</v>
      </c>
      <c r="P30" s="50">
        <v>12475769.499506377</v>
      </c>
      <c r="Q30" s="50">
        <v>15575562.623957653</v>
      </c>
      <c r="R30" s="50">
        <v>17615904.968673665</v>
      </c>
      <c r="S30" s="50">
        <v>20729564.436507925</v>
      </c>
      <c r="T30" s="50">
        <v>28575109.038602494</v>
      </c>
      <c r="U30" s="50">
        <v>29528567.373530239</v>
      </c>
      <c r="V30" s="50">
        <v>22459824.979285993</v>
      </c>
      <c r="W30" s="50">
        <v>38541323.224425994</v>
      </c>
      <c r="X30" s="50">
        <v>41675445</v>
      </c>
    </row>
    <row r="31" spans="2:24">
      <c r="B31" s="46"/>
      <c r="C31" s="33"/>
      <c r="D31" s="33"/>
      <c r="E31" s="33"/>
      <c r="F31" s="33"/>
      <c r="G31" s="33"/>
      <c r="H31" s="33"/>
      <c r="I31" s="33"/>
      <c r="J31" s="33"/>
      <c r="K31" s="33"/>
      <c r="L31" s="33"/>
      <c r="N31" s="46"/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>N32</f>
        <v>Costo de Siniestros</v>
      </c>
      <c r="C32" s="33">
        <f>O32*M!$J$59</f>
        <v>-646913.48365874146</v>
      </c>
      <c r="D32" s="33">
        <f>P32*M!$J$60</f>
        <v>-1044867.6713947988</v>
      </c>
      <c r="E32" s="33">
        <f>Q32*M!$J$61</f>
        <v>-1089160.5094401182</v>
      </c>
      <c r="F32" s="33">
        <f>R32*M!$J$62</f>
        <v>-1323265.8926575575</v>
      </c>
      <c r="G32" s="33">
        <f>S32*M!$J$63</f>
        <v>-1740471.1835160479</v>
      </c>
      <c r="H32" s="33">
        <f>T32*M!$J$64</f>
        <v>-2160933.6858509495</v>
      </c>
      <c r="I32" s="33">
        <f>U32*M!$J$65</f>
        <v>-2428049.5530372295</v>
      </c>
      <c r="J32" s="33">
        <f>V32*M!$J$66</f>
        <v>-3264226.7443637182</v>
      </c>
      <c r="K32" s="33">
        <f>W32*M!$J$67</f>
        <v>-2500402.2735376158</v>
      </c>
      <c r="L32" s="33">
        <f>X32*M!$J$68</f>
        <v>-2965661.8386177826</v>
      </c>
      <c r="N32" s="46" t="str">
        <f>'2.1'!N32</f>
        <v>Costo de Siniestros</v>
      </c>
      <c r="O32" s="50">
        <v>-14449970.266099272</v>
      </c>
      <c r="P32" s="50">
        <v>-23361535.326742861</v>
      </c>
      <c r="Q32" s="50">
        <v>-24319703.815626841</v>
      </c>
      <c r="R32" s="50">
        <v>-29597023.508163016</v>
      </c>
      <c r="S32" s="50">
        <v>-38885832.178177625</v>
      </c>
      <c r="T32" s="50">
        <v>-48090358.099609092</v>
      </c>
      <c r="U32" s="50">
        <v>-54252281.564834297</v>
      </c>
      <c r="V32" s="50">
        <v>-72853437.208019346</v>
      </c>
      <c r="W32" s="50">
        <v>-55754618.595212512</v>
      </c>
      <c r="X32" s="50">
        <v>-66116554</v>
      </c>
    </row>
    <row r="33" spans="2:24">
      <c r="B33" s="61" t="str">
        <f>N33</f>
        <v>Siniestros Pagados</v>
      </c>
      <c r="C33" s="33">
        <f>O33*M!$J$59</f>
        <v>682594.06884327193</v>
      </c>
      <c r="D33" s="33">
        <f>P33*M!$J$60</f>
        <v>994883.45153664285</v>
      </c>
      <c r="E33" s="33">
        <f>Q33*M!$J$61</f>
        <v>1042440.31171591</v>
      </c>
      <c r="F33" s="33">
        <f>R33*M!$J$62</f>
        <v>1166540.5642674381</v>
      </c>
      <c r="G33" s="33">
        <f>S33*M!$J$63</f>
        <v>1565217.0711994399</v>
      </c>
      <c r="H33" s="33">
        <f>T33*M!$J$64</f>
        <v>2027743.0277036845</v>
      </c>
      <c r="I33" s="33">
        <f>U33*M!$J$65</f>
        <v>2449824.7063172325</v>
      </c>
      <c r="J33" s="33">
        <f>V33*M!$J$66</f>
        <v>2961670.5534291384</v>
      </c>
      <c r="K33" s="33">
        <f>W33*M!$J$67</f>
        <v>2553491.4742339388</v>
      </c>
      <c r="L33" s="33">
        <f>X33*M!$J$68</f>
        <v>3309890.226217512</v>
      </c>
      <c r="N33" s="46" t="str">
        <f>'2.1'!N33</f>
        <v>Siniestros Pagados</v>
      </c>
      <c r="O33" s="50">
        <v>15246959.984225888</v>
      </c>
      <c r="P33" s="50">
        <v>22243969.772784039</v>
      </c>
      <c r="Q33" s="50">
        <v>23276495.435399815</v>
      </c>
      <c r="R33" s="50">
        <v>26091603.12785602</v>
      </c>
      <c r="S33" s="50">
        <v>34970282.145161942</v>
      </c>
      <c r="T33" s="50">
        <v>45126275.264599606</v>
      </c>
      <c r="U33" s="50">
        <v>54738825.072723754</v>
      </c>
      <c r="V33" s="50">
        <v>66100763.394470729</v>
      </c>
      <c r="W33" s="50">
        <v>56938415.365705915</v>
      </c>
      <c r="X33" s="50">
        <v>73790792</v>
      </c>
    </row>
    <row r="34" spans="2:24">
      <c r="B34" s="61" t="str">
        <f>N34</f>
        <v>Siniestros por Pagar</v>
      </c>
      <c r="C34" s="33">
        <f>O34*M!$J$59</f>
        <v>324003.65023662057</v>
      </c>
      <c r="D34" s="33">
        <f>P34*M!$J$60</f>
        <v>329149.88179669023</v>
      </c>
      <c r="E34" s="33">
        <f>Q34*M!$J$61</f>
        <v>372764.87623469357</v>
      </c>
      <c r="F34" s="33">
        <f>R34*M!$J$62</f>
        <v>514517.53871111822</v>
      </c>
      <c r="G34" s="33">
        <f>S34*M!$J$63</f>
        <v>684069.37465301203</v>
      </c>
      <c r="H34" s="33">
        <f>T34*M!$J$64</f>
        <v>792922.21340022178</v>
      </c>
      <c r="I34" s="33">
        <f>U34*M!$J$65</f>
        <v>782364.86351052392</v>
      </c>
      <c r="J34" s="33">
        <f>V34*M!$J$66</f>
        <v>1427339.2675696949</v>
      </c>
      <c r="K34" s="33">
        <f>W34*M!$J$67</f>
        <v>1362454.9359023655</v>
      </c>
      <c r="L34" s="33">
        <f>X34*M!$J$68</f>
        <v>1058308.3453283233</v>
      </c>
      <c r="N34" s="46" t="str">
        <f>'2.1'!N34</f>
        <v>Siniestros por Pagar</v>
      </c>
      <c r="O34" s="50">
        <v>7237201.3109817207</v>
      </c>
      <c r="P34" s="50">
        <v>7359254.0011520674</v>
      </c>
      <c r="Q34" s="50">
        <v>8323411.7509059068</v>
      </c>
      <c r="R34" s="50">
        <v>11508033.096819175</v>
      </c>
      <c r="S34" s="50">
        <v>15283566.400249265</v>
      </c>
      <c r="T34" s="50">
        <v>17646035.802591249</v>
      </c>
      <c r="U34" s="50">
        <v>17481141.934896618</v>
      </c>
      <c r="V34" s="50">
        <v>31856418.027326331</v>
      </c>
      <c r="W34" s="50">
        <v>30380373.633610167</v>
      </c>
      <c r="X34" s="50">
        <v>23593958</v>
      </c>
    </row>
    <row r="35" spans="2:24">
      <c r="B35" s="61" t="str">
        <f>N35</f>
        <v>Siniestros por Pagar Período Anterior</v>
      </c>
      <c r="C35" s="33">
        <f>O35*M!$J$59</f>
        <v>359684.23542115098</v>
      </c>
      <c r="D35" s="33">
        <f>P35*M!$J$60</f>
        <v>279165.66193853423</v>
      </c>
      <c r="E35" s="33">
        <f>Q35*M!$J$61</f>
        <v>326044.67851048528</v>
      </c>
      <c r="F35" s="33">
        <f>R35*M!$J$62</f>
        <v>357792.21032099903</v>
      </c>
      <c r="G35" s="33">
        <f>S35*M!$J$63</f>
        <v>508815.26233640424</v>
      </c>
      <c r="H35" s="33">
        <f>T35*M!$J$64</f>
        <v>659731.55525295739</v>
      </c>
      <c r="I35" s="33">
        <f>U35*M!$J$65</f>
        <v>804140.01679052704</v>
      </c>
      <c r="J35" s="33">
        <f>V35*M!$J$66</f>
        <v>1124783.0766351148</v>
      </c>
      <c r="K35" s="33">
        <f>W35*M!$J$67</f>
        <v>1415544.1365986888</v>
      </c>
      <c r="L35" s="33">
        <f>X35*M!$J$68</f>
        <v>1402536.732928053</v>
      </c>
      <c r="N35" s="46" t="str">
        <f>'2.1'!N35</f>
        <v>Siniestros por Pagar Período Anterior</v>
      </c>
      <c r="O35" s="50">
        <v>8034191.0291083362</v>
      </c>
      <c r="P35" s="50">
        <v>6241688.4471932445</v>
      </c>
      <c r="Q35" s="50">
        <v>7280203.3706788812</v>
      </c>
      <c r="R35" s="50">
        <v>8002612.7165121827</v>
      </c>
      <c r="S35" s="50">
        <v>11368016.367233584</v>
      </c>
      <c r="T35" s="50">
        <v>14681952.967581771</v>
      </c>
      <c r="U35" s="50">
        <v>17967685.442786071</v>
      </c>
      <c r="V35" s="50">
        <v>25103744.213777713</v>
      </c>
      <c r="W35" s="50">
        <v>31564170.40410357</v>
      </c>
      <c r="X35" s="50">
        <v>31268196</v>
      </c>
    </row>
    <row r="36" spans="2:24">
      <c r="B36" s="46"/>
      <c r="C36" s="33"/>
      <c r="D36" s="33"/>
      <c r="E36" s="33"/>
      <c r="F36" s="33"/>
      <c r="G36" s="33"/>
      <c r="H36" s="33"/>
      <c r="I36" s="33"/>
      <c r="J36" s="33"/>
      <c r="K36" s="33"/>
      <c r="L36" s="33"/>
      <c r="N36" s="46"/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>N37</f>
        <v>Reserva de Riesgo en Curso</v>
      </c>
      <c r="C37" s="33">
        <f>O37*M!$J$59</f>
        <v>1358041.987276728</v>
      </c>
      <c r="D37" s="33">
        <f>P37*M!$J$60</f>
        <v>1955016.0756501181</v>
      </c>
      <c r="E37" s="33">
        <f>Q37*M!$J$61</f>
        <v>2512453.506803988</v>
      </c>
      <c r="F37" s="33">
        <f>R37*M!$J$62</f>
        <v>3164256.2563943635</v>
      </c>
      <c r="G37" s="33">
        <f>S37*M!$J$63</f>
        <v>3610854.7597726476</v>
      </c>
      <c r="H37" s="33">
        <f>T37*M!$J$64</f>
        <v>4625935.423637772</v>
      </c>
      <c r="I37" s="33">
        <f>U37*M!$J$65</f>
        <v>4858497.233664766</v>
      </c>
      <c r="J37" s="33">
        <f>V37*M!$J$66</f>
        <v>5263958.2044112394</v>
      </c>
      <c r="K37" s="33">
        <f>W37*M!$J$67</f>
        <v>5977266.9076299593</v>
      </c>
      <c r="L37" s="33">
        <f>X37*M!$J$68</f>
        <v>7151236.8557860553</v>
      </c>
      <c r="N37" s="46" t="str">
        <f>'2.1'!N37</f>
        <v>Reserva de Riesgo en Curso</v>
      </c>
      <c r="O37" s="50">
        <v>30334297.911488466</v>
      </c>
      <c r="P37" s="50">
        <v>43710967.777079776</v>
      </c>
      <c r="Q37" s="50">
        <v>56100202.501296587</v>
      </c>
      <c r="R37" s="50">
        <v>70773808.443192333</v>
      </c>
      <c r="S37" s="50">
        <v>80674183.829139173</v>
      </c>
      <c r="T37" s="50">
        <v>102947578.87528796</v>
      </c>
      <c r="U37" s="50">
        <v>108558146.83560862</v>
      </c>
      <c r="V37" s="50">
        <v>117484929.37045217</v>
      </c>
      <c r="W37" s="50">
        <v>133282648.23771374</v>
      </c>
      <c r="X37" s="50">
        <v>159429889</v>
      </c>
    </row>
    <row r="38" spans="2:24">
      <c r="B38" s="46"/>
      <c r="C38" s="33"/>
      <c r="D38" s="33"/>
      <c r="E38" s="33"/>
      <c r="F38" s="33"/>
      <c r="G38" s="33"/>
      <c r="H38" s="33"/>
      <c r="I38" s="33"/>
      <c r="J38" s="33"/>
      <c r="K38" s="33"/>
      <c r="L38" s="33"/>
      <c r="N38" s="46"/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>N39</f>
        <v>Prima Retenida Neta No Devengada</v>
      </c>
      <c r="C39" s="33">
        <f>O39*M!$J$59</f>
        <v>1663282.0954460439</v>
      </c>
      <c r="D39" s="33">
        <f>P39*M!$J$60</f>
        <v>2429887.9432624113</v>
      </c>
      <c r="E39" s="33">
        <f>Q39*M!$J$61</f>
        <v>3099741.6419078307</v>
      </c>
      <c r="F39" s="33">
        <f>R39*M!$J$62</f>
        <v>3911646.2983475188</v>
      </c>
      <c r="G39" s="33">
        <f>S39*M!$J$63</f>
        <v>4284802.7255107053</v>
      </c>
      <c r="H39" s="33">
        <f>T39*M!$J$64</f>
        <v>5592857.0336539475</v>
      </c>
      <c r="I39" s="33">
        <f>U39*M!$J$65</f>
        <v>5731908.0650942847</v>
      </c>
      <c r="J39" s="33">
        <f>V39*M!$J$66</f>
        <v>6454076.2302032989</v>
      </c>
      <c r="K39" s="33">
        <f>W39*M!$J$67</f>
        <v>7482257.8773324378</v>
      </c>
      <c r="L39" s="33">
        <f>X39*M!$J$68</f>
        <v>8965819.5041452795</v>
      </c>
      <c r="N39" s="46" t="str">
        <f>'2.1'!N39</f>
        <v>Prima Retenida Neta No Devengada</v>
      </c>
      <c r="O39" s="50">
        <v>37152381.934288442</v>
      </c>
      <c r="P39" s="50">
        <v>54328327.481674582</v>
      </c>
      <c r="Q39" s="50">
        <v>69213672.349280044</v>
      </c>
      <c r="R39" s="50">
        <v>87490419.038383543</v>
      </c>
      <c r="S39" s="50">
        <v>95731616.402984858</v>
      </c>
      <c r="T39" s="50">
        <v>124465872.92771164</v>
      </c>
      <c r="U39" s="50">
        <v>128073617.7160185</v>
      </c>
      <c r="V39" s="50">
        <v>144046867.51150942</v>
      </c>
      <c r="W39" s="50">
        <v>166841327.33229119</v>
      </c>
      <c r="X39" s="50">
        <v>199884249</v>
      </c>
    </row>
    <row r="40" spans="2:24">
      <c r="B40" s="61" t="str">
        <f>N40</f>
        <v>Prima Directa No Devengada</v>
      </c>
      <c r="C40" s="33">
        <f>O40*M!$J$59</f>
        <v>2785890.6887910515</v>
      </c>
      <c r="D40" s="33">
        <f>P40*M!$J$60</f>
        <v>3574548.4633569731</v>
      </c>
      <c r="E40" s="33">
        <f>Q40*M!$J$61</f>
        <v>4145571.734215701</v>
      </c>
      <c r="F40" s="33">
        <f>R40*M!$J$62</f>
        <v>4900064.53475725</v>
      </c>
      <c r="G40" s="33">
        <f>S40*M!$J$63</f>
        <v>5430368.753265365</v>
      </c>
      <c r="H40" s="33">
        <f>T40*M!$J$64</f>
        <v>7138581.4665290006</v>
      </c>
      <c r="I40" s="33">
        <f>U40*M!$J$65</f>
        <v>7562919.7807069086</v>
      </c>
      <c r="J40" s="33">
        <f>V40*M!$J$66</f>
        <v>8452250.7410633154</v>
      </c>
      <c r="K40" s="33">
        <f>W40*M!$J$67</f>
        <v>10397261.268063506</v>
      </c>
      <c r="L40" s="33">
        <f>X40*M!$J$68</f>
        <v>12343589.472159138</v>
      </c>
      <c r="N40" s="46" t="str">
        <f>'2.1'!N40</f>
        <v>Prima Directa No Devengada</v>
      </c>
      <c r="O40" s="50">
        <v>62227853.699938193</v>
      </c>
      <c r="P40" s="50">
        <v>79921067.98786734</v>
      </c>
      <c r="Q40" s="50">
        <v>92565857.693818063</v>
      </c>
      <c r="R40" s="50">
        <v>109598022.613175</v>
      </c>
      <c r="S40" s="50">
        <v>121326000.68592265</v>
      </c>
      <c r="T40" s="50">
        <v>158865096.73869336</v>
      </c>
      <c r="U40" s="50">
        <v>168985700.01667294</v>
      </c>
      <c r="V40" s="50">
        <v>188643610.52544519</v>
      </c>
      <c r="W40" s="50">
        <v>231840829.20205182</v>
      </c>
      <c r="X40" s="50">
        <v>275188354</v>
      </c>
    </row>
    <row r="41" spans="2:24">
      <c r="B41" s="61" t="str">
        <f>N41</f>
        <v>Prima Aceptada No Devengada</v>
      </c>
      <c r="C41" s="33">
        <f>O41*M!$J$59</f>
        <v>24545.631541102201</v>
      </c>
      <c r="D41" s="33">
        <f>P41*M!$J$60</f>
        <v>33662.588652482264</v>
      </c>
      <c r="E41" s="33">
        <f>Q41*M!$J$61</f>
        <v>10971.037214768103</v>
      </c>
      <c r="F41" s="33">
        <f>R41*M!$J$62</f>
        <v>17504.274036832649</v>
      </c>
      <c r="G41" s="33">
        <f>S41*M!$J$63</f>
        <v>33594.96258258172</v>
      </c>
      <c r="H41" s="33">
        <f>T41*M!$J$64</f>
        <v>13647.334255396563</v>
      </c>
      <c r="I41" s="33">
        <f>U41*M!$J$65</f>
        <v>37138.300912198305</v>
      </c>
      <c r="J41" s="33">
        <f>V41*M!$J$66</f>
        <v>18288.220149282246</v>
      </c>
      <c r="K41" s="33">
        <f>W41*M!$J$67</f>
        <v>14184.162139865904</v>
      </c>
      <c r="L41" s="33">
        <f>X41*M!$J$68</f>
        <v>17311.98890465295</v>
      </c>
      <c r="N41" s="46" t="str">
        <f>'2.1'!N41</f>
        <v>Prima Aceptada No Devengada</v>
      </c>
      <c r="O41" s="50">
        <v>548270.60324291722</v>
      </c>
      <c r="P41" s="50">
        <v>752640.52618720196</v>
      </c>
      <c r="Q41" s="50">
        <v>244970.66621570269</v>
      </c>
      <c r="R41" s="50">
        <v>391511.95011986437</v>
      </c>
      <c r="S41" s="50">
        <v>750582.99694416299</v>
      </c>
      <c r="T41" s="50">
        <v>303713.71215338231</v>
      </c>
      <c r="U41" s="50">
        <v>829817.31382202625</v>
      </c>
      <c r="V41" s="50">
        <v>408170.08211599576</v>
      </c>
      <c r="W41" s="50">
        <v>316282.12730825599</v>
      </c>
      <c r="X41" s="50">
        <v>385954</v>
      </c>
    </row>
    <row r="42" spans="2:24">
      <c r="B42" s="61" t="str">
        <f>N42</f>
        <v>Prima Cedida No Devengada</v>
      </c>
      <c r="C42" s="33">
        <f>O42*M!$J$59</f>
        <v>1147154.2248861098</v>
      </c>
      <c r="D42" s="33">
        <f>P42*M!$J$60</f>
        <v>1178323.1087470446</v>
      </c>
      <c r="E42" s="33">
        <f>Q42*M!$J$61</f>
        <v>1056801.1295226382</v>
      </c>
      <c r="F42" s="33">
        <f>R42*M!$J$62</f>
        <v>1005922.5104465632</v>
      </c>
      <c r="G42" s="33">
        <f>S42*M!$J$63</f>
        <v>1179160.9903372419</v>
      </c>
      <c r="H42" s="33">
        <f>T42*M!$J$64</f>
        <v>1564686.9996218653</v>
      </c>
      <c r="I42" s="33">
        <f>U42*M!$J$65</f>
        <v>1868150.016524822</v>
      </c>
      <c r="J42" s="33">
        <f>V42*M!$J$66</f>
        <v>2016462.7310092985</v>
      </c>
      <c r="K42" s="33">
        <f>W42*M!$J$67</f>
        <v>2929187.5528709348</v>
      </c>
      <c r="L42" s="33">
        <f>X42*M!$J$68</f>
        <v>3395081.9569185115</v>
      </c>
      <c r="N42" s="46" t="str">
        <f>'2.1'!N42</f>
        <v>Prima Cedida No Devengada</v>
      </c>
      <c r="O42" s="50">
        <v>25623742.368892666</v>
      </c>
      <c r="P42" s="50">
        <v>26345381.032379966</v>
      </c>
      <c r="Q42" s="50">
        <v>23597156.01075371</v>
      </c>
      <c r="R42" s="50">
        <v>22499115.524911322</v>
      </c>
      <c r="S42" s="50">
        <v>26344967.279881962</v>
      </c>
      <c r="T42" s="50">
        <v>34821225.018752635</v>
      </c>
      <c r="U42" s="50">
        <v>41741899.614476472</v>
      </c>
      <c r="V42" s="50">
        <v>45004913.096051767</v>
      </c>
      <c r="W42" s="50">
        <v>65315783.997068882</v>
      </c>
      <c r="X42" s="50">
        <v>75690059</v>
      </c>
    </row>
    <row r="43" spans="2:24">
      <c r="B43" s="46"/>
      <c r="C43" s="33"/>
      <c r="D43" s="33"/>
      <c r="E43" s="33"/>
      <c r="F43" s="33"/>
      <c r="G43" s="33"/>
      <c r="H43" s="33"/>
      <c r="I43" s="33"/>
      <c r="J43" s="33"/>
      <c r="K43" s="33"/>
      <c r="L43" s="33"/>
      <c r="N43" s="46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>N44</f>
        <v>Prima Retenida Neta Devengada</v>
      </c>
      <c r="C44" s="33">
        <f>O44*M!$J$59</f>
        <v>2303028.8841694887</v>
      </c>
      <c r="D44" s="33">
        <f>P44*M!$J$60</f>
        <v>2094236.4066193849</v>
      </c>
      <c r="E44" s="33">
        <f>Q44*M!$J$61</f>
        <v>2933901.9636716414</v>
      </c>
      <c r="F44" s="33">
        <f>R44*M!$J$62</f>
        <v>4225493.1206505084</v>
      </c>
      <c r="G44" s="33">
        <f>S44*M!$J$63</f>
        <v>4759930.1497896528</v>
      </c>
      <c r="H44" s="33">
        <f>T44*M!$J$64</f>
        <v>5029364.4694450181</v>
      </c>
      <c r="I44" s="33">
        <f>U44*M!$J$65</f>
        <v>7490564.2074585743</v>
      </c>
      <c r="J44" s="33">
        <f>V44*M!$J$66</f>
        <v>7240637.6295905858</v>
      </c>
      <c r="K44" s="33">
        <f>W44*M!$J$67</f>
        <v>7353064.8713269969</v>
      </c>
      <c r="L44" s="33">
        <f>X44*M!$J$68</f>
        <v>9079580.6769794431</v>
      </c>
      <c r="N44" s="46" t="str">
        <f>'2.1'!N44</f>
        <v>Prima Retenida Neta Devengada</v>
      </c>
      <c r="O44" s="50">
        <v>51442271.244684726</v>
      </c>
      <c r="P44" s="50">
        <v>46823707.092478171</v>
      </c>
      <c r="Q44" s="50">
        <v>65510662.718811318</v>
      </c>
      <c r="R44" s="50">
        <v>94510120.69411698</v>
      </c>
      <c r="S44" s="50">
        <v>106346974.73740833</v>
      </c>
      <c r="T44" s="50">
        <v>111925664.32403886</v>
      </c>
      <c r="U44" s="50">
        <v>167368988.80592221</v>
      </c>
      <c r="V44" s="50">
        <v>161601929.09522408</v>
      </c>
      <c r="W44" s="50">
        <v>163960548.16678065</v>
      </c>
      <c r="X44" s="50">
        <v>202420444</v>
      </c>
    </row>
    <row r="45" spans="2:24">
      <c r="B45" s="61" t="str">
        <f>N45</f>
        <v>Prima Directa Devengada</v>
      </c>
      <c r="C45" s="33">
        <f>O45*M!$J$59</f>
        <v>4367654.0779688647</v>
      </c>
      <c r="D45" s="33">
        <f>P45*M!$J$60</f>
        <v>3964718.8534278953</v>
      </c>
      <c r="E45" s="33">
        <f>Q45*M!$J$61</f>
        <v>4730996.3879529135</v>
      </c>
      <c r="F45" s="33">
        <f>R45*M!$J$62</f>
        <v>6213767.322158061</v>
      </c>
      <c r="G45" s="33">
        <f>S45*M!$J$63</f>
        <v>6863432.9676850047</v>
      </c>
      <c r="H45" s="33">
        <f>T45*M!$J$64</f>
        <v>6879697.7575924955</v>
      </c>
      <c r="I45" s="33">
        <f>U45*M!$J$65</f>
        <v>9949191.7751579154</v>
      </c>
      <c r="J45" s="33">
        <f>V45*M!$J$66</f>
        <v>10056028.015249101</v>
      </c>
      <c r="K45" s="33">
        <f>W45*M!$J$67</f>
        <v>9805571.1459272765</v>
      </c>
      <c r="L45" s="33">
        <f>X45*M!$J$68</f>
        <v>12865722.617220843</v>
      </c>
      <c r="N45" s="46" t="str">
        <f>'2.1'!N45</f>
        <v>Prima Directa Devengada</v>
      </c>
      <c r="O45" s="50">
        <v>97559369.457431659</v>
      </c>
      <c r="P45" s="50">
        <v>88644640.934595853</v>
      </c>
      <c r="Q45" s="50">
        <v>105637718.14216796</v>
      </c>
      <c r="R45" s="50">
        <v>138981151.50449234</v>
      </c>
      <c r="S45" s="50">
        <v>153343706.62110412</v>
      </c>
      <c r="T45" s="50">
        <v>153103786.08375353</v>
      </c>
      <c r="U45" s="50">
        <v>222304504.80436492</v>
      </c>
      <c r="V45" s="50">
        <v>224437903.04580683</v>
      </c>
      <c r="W45" s="50">
        <v>218647169.35163656</v>
      </c>
      <c r="X45" s="50">
        <v>286828806</v>
      </c>
    </row>
    <row r="46" spans="2:24">
      <c r="B46" s="61" t="str">
        <f>N46</f>
        <v>Prima Aceptada Devengada</v>
      </c>
      <c r="C46" s="33">
        <f>O46*M!$J$59</f>
        <v>57763.68062340693</v>
      </c>
      <c r="D46" s="33">
        <f>P46*M!$J$60</f>
        <v>62364.657210401885</v>
      </c>
      <c r="E46" s="33">
        <f>Q46*M!$J$61</f>
        <v>58646.940443089326</v>
      </c>
      <c r="F46" s="33">
        <f>R46*M!$J$62</f>
        <v>108505.6253723961</v>
      </c>
      <c r="G46" s="33">
        <f>S46*M!$J$63</f>
        <v>172566.61347550602</v>
      </c>
      <c r="H46" s="33">
        <f>T46*M!$J$64</f>
        <v>122346.15490458478</v>
      </c>
      <c r="I46" s="33">
        <f>U46*M!$J$65</f>
        <v>100523.06087335898</v>
      </c>
      <c r="J46" s="33">
        <f>V46*M!$J$66</f>
        <v>66966.673160520455</v>
      </c>
      <c r="K46" s="33">
        <f>W46*M!$J$67</f>
        <v>43040.332221732839</v>
      </c>
      <c r="L46" s="33">
        <f>X46*M!$J$68</f>
        <v>47601.487931971023</v>
      </c>
      <c r="N46" s="46" t="str">
        <f>'2.1'!N46</f>
        <v>Prima Aceptada Devengada</v>
      </c>
      <c r="O46" s="50">
        <v>1290255.1709820218</v>
      </c>
      <c r="P46" s="50">
        <v>1394371.9213899539</v>
      </c>
      <c r="Q46" s="50">
        <v>1309518.8531962249</v>
      </c>
      <c r="R46" s="50">
        <v>2426907.2170107034</v>
      </c>
      <c r="S46" s="50">
        <v>3855505.5864865459</v>
      </c>
      <c r="T46" s="50">
        <v>2722744.5432481235</v>
      </c>
      <c r="U46" s="50">
        <v>2246084.8854746702</v>
      </c>
      <c r="V46" s="50">
        <v>1494611.9556657593</v>
      </c>
      <c r="W46" s="50">
        <v>959724.49418661476</v>
      </c>
      <c r="X46" s="50">
        <v>1061229</v>
      </c>
    </row>
    <row r="47" spans="2:24">
      <c r="B47" s="61" t="str">
        <f>N47</f>
        <v>Prima Cedida Devengada</v>
      </c>
      <c r="C47" s="33">
        <f>O47*M!$J$59</f>
        <v>2122388.8744227835</v>
      </c>
      <c r="D47" s="33">
        <f>P47*M!$J$60</f>
        <v>1932847.104018912</v>
      </c>
      <c r="E47" s="33">
        <f>Q47*M!$J$61</f>
        <v>1855741.3647243611</v>
      </c>
      <c r="F47" s="33">
        <f>R47*M!$J$62</f>
        <v>2096779.8268799493</v>
      </c>
      <c r="G47" s="33">
        <f>S47*M!$J$63</f>
        <v>2276069.431370859</v>
      </c>
      <c r="H47" s="33">
        <f>T47*M!$J$64</f>
        <v>1972749.056448004</v>
      </c>
      <c r="I47" s="33">
        <f>U47*M!$J$65</f>
        <v>2559150.6285727005</v>
      </c>
      <c r="J47" s="33">
        <f>V47*M!$J$66</f>
        <v>2882357.0588190365</v>
      </c>
      <c r="K47" s="33">
        <f>W47*M!$J$67</f>
        <v>2495546.6068220106</v>
      </c>
      <c r="L47" s="33">
        <f>X47*M!$J$68</f>
        <v>3833743.4281733721</v>
      </c>
      <c r="N47" s="46" t="str">
        <f>'2.1'!N47</f>
        <v>Prima Cedida Devengada</v>
      </c>
      <c r="O47" s="50">
        <v>47407353.383728959</v>
      </c>
      <c r="P47" s="50">
        <v>43215305.763507634</v>
      </c>
      <c r="Q47" s="50">
        <v>41436574.276552856</v>
      </c>
      <c r="R47" s="50">
        <v>46897938.027386069</v>
      </c>
      <c r="S47" s="50">
        <v>50852237.470182352</v>
      </c>
      <c r="T47" s="50">
        <v>43902415.509753011</v>
      </c>
      <c r="U47" s="50">
        <v>57181600.883917384</v>
      </c>
      <c r="V47" s="50">
        <v>64330585.906248488</v>
      </c>
      <c r="W47" s="50">
        <v>55646345.679042503</v>
      </c>
      <c r="X47" s="50">
        <v>85469591</v>
      </c>
    </row>
    <row r="48" spans="2:24">
      <c r="B48" s="46"/>
      <c r="C48" s="50"/>
      <c r="D48" s="50"/>
      <c r="E48" s="50"/>
      <c r="F48" s="50"/>
      <c r="G48" s="50"/>
      <c r="H48" s="50"/>
      <c r="I48" s="50"/>
      <c r="J48" s="50"/>
      <c r="K48" s="50"/>
      <c r="L48" s="50"/>
      <c r="N48" s="46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2:24">
      <c r="B49" s="46" t="str">
        <f t="shared" ref="B49:C51" si="6">N49</f>
        <v>Número de Pólizas Emitidas</v>
      </c>
      <c r="C49" s="50">
        <f t="shared" si="6"/>
        <v>830143</v>
      </c>
      <c r="D49" s="50">
        <f t="shared" ref="D49:L51" si="7">P49</f>
        <v>935846</v>
      </c>
      <c r="E49" s="50">
        <f t="shared" si="7"/>
        <v>1214520</v>
      </c>
      <c r="F49" s="50">
        <f t="shared" si="7"/>
        <v>1349890</v>
      </c>
      <c r="G49" s="50">
        <f t="shared" si="7"/>
        <v>1433194</v>
      </c>
      <c r="H49" s="50">
        <f t="shared" si="7"/>
        <v>1547979</v>
      </c>
      <c r="I49" s="50">
        <f t="shared" si="7"/>
        <v>2120054</v>
      </c>
      <c r="J49" s="50">
        <f t="shared" si="7"/>
        <v>2517148</v>
      </c>
      <c r="K49" s="50">
        <f t="shared" si="7"/>
        <v>2450094</v>
      </c>
      <c r="L49" s="50">
        <f t="shared" si="7"/>
        <v>2798697</v>
      </c>
      <c r="N49" s="46" t="str">
        <f>'2.1'!N49</f>
        <v>Número de Pólizas Emitidas</v>
      </c>
      <c r="O49" s="50">
        <v>830143</v>
      </c>
      <c r="P49" s="50">
        <v>935846</v>
      </c>
      <c r="Q49" s="50">
        <v>1214520</v>
      </c>
      <c r="R49" s="50">
        <v>1349890</v>
      </c>
      <c r="S49" s="50">
        <v>1433194</v>
      </c>
      <c r="T49" s="50">
        <v>1547979</v>
      </c>
      <c r="U49" s="50">
        <v>2120054</v>
      </c>
      <c r="V49" s="50">
        <v>2517148</v>
      </c>
      <c r="W49" s="50">
        <v>2450094</v>
      </c>
      <c r="X49" s="50">
        <v>2798697</v>
      </c>
    </row>
    <row r="50" spans="2:24">
      <c r="B50" s="46" t="str">
        <f t="shared" si="6"/>
        <v>Número de Pólizas Vigentes</v>
      </c>
      <c r="C50" s="50">
        <f t="shared" si="6"/>
        <v>1038532</v>
      </c>
      <c r="D50" s="50">
        <f t="shared" si="7"/>
        <v>1067166</v>
      </c>
      <c r="E50" s="50">
        <f t="shared" si="7"/>
        <v>1185684</v>
      </c>
      <c r="F50" s="50">
        <f t="shared" si="7"/>
        <v>1290985</v>
      </c>
      <c r="G50" s="50">
        <f t="shared" si="7"/>
        <v>1560149</v>
      </c>
      <c r="H50" s="50">
        <f t="shared" si="7"/>
        <v>1584420</v>
      </c>
      <c r="I50" s="50">
        <f t="shared" si="7"/>
        <v>1967234</v>
      </c>
      <c r="J50" s="50">
        <f t="shared" si="7"/>
        <v>2405766</v>
      </c>
      <c r="K50" s="50">
        <f t="shared" si="7"/>
        <v>2729533</v>
      </c>
      <c r="L50" s="50">
        <f t="shared" si="7"/>
        <v>2971391</v>
      </c>
      <c r="N50" s="46" t="str">
        <f>'2.1'!N50</f>
        <v>Número de Pólizas Vigentes</v>
      </c>
      <c r="O50" s="50">
        <v>1038532</v>
      </c>
      <c r="P50" s="50">
        <v>1067166</v>
      </c>
      <c r="Q50" s="50">
        <v>1185684</v>
      </c>
      <c r="R50" s="50">
        <v>1290985</v>
      </c>
      <c r="S50" s="50">
        <v>1560149</v>
      </c>
      <c r="T50" s="50">
        <v>1584420</v>
      </c>
      <c r="U50" s="50">
        <v>1967234</v>
      </c>
      <c r="V50" s="50">
        <v>2405766</v>
      </c>
      <c r="W50" s="50">
        <v>2729533</v>
      </c>
      <c r="X50" s="50">
        <v>2971391</v>
      </c>
    </row>
    <row r="51" spans="2:24">
      <c r="B51" s="46" t="str">
        <f t="shared" si="6"/>
        <v>Número de Siniestros</v>
      </c>
      <c r="C51" s="50">
        <f t="shared" si="6"/>
        <v>78737</v>
      </c>
      <c r="D51" s="50">
        <f t="shared" si="7"/>
        <v>99702</v>
      </c>
      <c r="E51" s="50">
        <f t="shared" si="7"/>
        <v>180938</v>
      </c>
      <c r="F51" s="50">
        <f t="shared" si="7"/>
        <v>142340</v>
      </c>
      <c r="G51" s="50">
        <f t="shared" si="7"/>
        <v>154560</v>
      </c>
      <c r="H51" s="50">
        <f t="shared" si="7"/>
        <v>185214</v>
      </c>
      <c r="I51" s="50">
        <f t="shared" si="7"/>
        <v>199204</v>
      </c>
      <c r="J51" s="50">
        <f t="shared" si="7"/>
        <v>345205</v>
      </c>
      <c r="K51" s="50">
        <f t="shared" si="7"/>
        <v>213732</v>
      </c>
      <c r="L51" s="50">
        <f t="shared" si="7"/>
        <v>233418</v>
      </c>
      <c r="N51" s="46" t="str">
        <f>'2.1'!N51</f>
        <v>Número de Siniestros</v>
      </c>
      <c r="O51" s="50">
        <v>78737</v>
      </c>
      <c r="P51" s="50">
        <v>99702</v>
      </c>
      <c r="Q51" s="50">
        <v>180938</v>
      </c>
      <c r="R51" s="50">
        <v>142340</v>
      </c>
      <c r="S51" s="50">
        <v>154560</v>
      </c>
      <c r="T51" s="50">
        <v>185214</v>
      </c>
      <c r="U51" s="50">
        <v>199204</v>
      </c>
      <c r="V51" s="50">
        <v>345205</v>
      </c>
      <c r="W51" s="50">
        <v>213732</v>
      </c>
      <c r="X51" s="50">
        <v>233418</v>
      </c>
    </row>
    <row r="52" spans="2:24">
      <c r="B52" s="46"/>
      <c r="C52" s="50"/>
      <c r="D52" s="50"/>
      <c r="E52" s="50"/>
      <c r="F52" s="50"/>
      <c r="G52" s="50"/>
      <c r="H52" s="50"/>
      <c r="I52" s="50"/>
      <c r="J52" s="50"/>
      <c r="K52" s="50"/>
      <c r="L52" s="50"/>
      <c r="N52" s="46"/>
      <c r="O52" s="50"/>
      <c r="P52" s="50"/>
      <c r="Q52" s="50"/>
      <c r="R52" s="50"/>
      <c r="S52" s="50"/>
      <c r="T52" s="50"/>
      <c r="U52" s="50"/>
      <c r="V52" s="50"/>
      <c r="W52" s="50"/>
      <c r="X52" s="50"/>
    </row>
    <row r="53" spans="2:24">
      <c r="B53" s="46" t="str">
        <f>N53</f>
        <v>Siniestralidad Retenida</v>
      </c>
      <c r="C53" s="193">
        <f>IFERROR(-C32/C44,"")</f>
        <v>0.28089681727636234</v>
      </c>
      <c r="D53" s="193">
        <f t="shared" ref="D53:L53" si="8">IFERROR(-D32/D44,"")</f>
        <v>0.49892536873689131</v>
      </c>
      <c r="E53" s="193">
        <f t="shared" si="8"/>
        <v>0.37123275519304832</v>
      </c>
      <c r="F53" s="193">
        <f t="shared" si="8"/>
        <v>0.31316247710606676</v>
      </c>
      <c r="G53" s="193">
        <f t="shared" si="8"/>
        <v>0.36565057232887366</v>
      </c>
      <c r="H53" s="193">
        <f t="shared" si="8"/>
        <v>0.42966336979141323</v>
      </c>
      <c r="I53" s="193">
        <f t="shared" si="8"/>
        <v>0.32414775253105094</v>
      </c>
      <c r="J53" s="193">
        <f t="shared" si="8"/>
        <v>0.45082034364262064</v>
      </c>
      <c r="K53" s="193">
        <f t="shared" si="8"/>
        <v>0.34004898872684253</v>
      </c>
      <c r="L53" s="193">
        <f t="shared" si="8"/>
        <v>0.32662982401125451</v>
      </c>
      <c r="N53" s="46" t="str">
        <f>'2.1'!N53</f>
        <v>Siniestralidad Retenida</v>
      </c>
      <c r="O53" s="221"/>
      <c r="P53" s="222"/>
      <c r="Q53" s="222"/>
      <c r="R53" s="222"/>
      <c r="S53" s="222"/>
      <c r="T53" s="222"/>
      <c r="U53" s="222"/>
      <c r="V53" s="222"/>
      <c r="W53" s="222"/>
      <c r="X53" s="223"/>
    </row>
    <row r="54" spans="2:24">
      <c r="B54" s="46" t="str">
        <f>N54</f>
        <v>Siniestralidad Directa</v>
      </c>
      <c r="C54" s="192">
        <f>IFERROR(-O54*M!$J$59/C45,"")</f>
        <v>0.41189640877156103</v>
      </c>
      <c r="D54" s="192">
        <f>IFERROR(-P54*M!$J$60/D45,"")</f>
        <v>0.37796891533379012</v>
      </c>
      <c r="E54" s="192">
        <f>IFERROR(-Q54*M!$J$61/E45,"")</f>
        <v>0.39987733699337663</v>
      </c>
      <c r="F54" s="192">
        <f>IFERROR(-R54*M!$J$62/F45,"")</f>
        <v>0.34108624784670993</v>
      </c>
      <c r="G54" s="192">
        <f>IFERROR(-S54*M!$J$63/G45,"")</f>
        <v>0.34838430339359361</v>
      </c>
      <c r="H54" s="192">
        <f>IFERROR(-T54*M!$J$64/H45,"")</f>
        <v>0.47584101449821808</v>
      </c>
      <c r="I54" s="192">
        <f>IFERROR(-U54*M!$J$65/I45,"")</f>
        <v>0.4595533588558014</v>
      </c>
      <c r="J54" s="192">
        <f>IFERROR(-V54*M!$J$66/J45,"")</f>
        <v>0.45910032045820909</v>
      </c>
      <c r="K54" s="192">
        <f>IFERROR(-W54*M!$J$67/K45,"")</f>
        <v>0.41192121135568527</v>
      </c>
      <c r="L54" s="192">
        <f>IFERROR(-X54*M!$J$68/L45,"")</f>
        <v>0.34569120299583861</v>
      </c>
      <c r="N54" s="46" t="str">
        <f>'2.1'!N54</f>
        <v>Siniestralidad Directa</v>
      </c>
      <c r="O54" s="145">
        <f>SUM('2.7.10'!O17:O46)</f>
        <v>-40184353.921534017</v>
      </c>
      <c r="P54" s="145">
        <f>SUM('2.7.10'!P17:P46)</f>
        <v>-33504918.784202486</v>
      </c>
      <c r="Q54" s="145">
        <f>SUM('2.7.10'!Q17:Q46)</f>
        <v>-42242129.416747034</v>
      </c>
      <c r="R54" s="145">
        <f>SUM('2.7.10'!R17:R46)</f>
        <v>-47404559.488082416</v>
      </c>
      <c r="S54" s="145">
        <f>SUM('2.7.10'!S17:S46)</f>
        <v>-53422540.410984948</v>
      </c>
      <c r="T54" s="145">
        <f>SUM('2.7.10'!T17:T46)</f>
        <v>-72853060.893611431</v>
      </c>
      <c r="U54" s="145">
        <f>SUM('2.7.10'!U17:U46)</f>
        <v>-102160781.87162152</v>
      </c>
      <c r="V54" s="145">
        <f>SUM('2.7.10'!V17:V46)</f>
        <v>-103039513.21129836</v>
      </c>
      <c r="W54" s="145">
        <f>SUM('2.7.10'!W17:W46)</f>
        <v>-90065406.858817801</v>
      </c>
      <c r="X54" s="145">
        <f>SUM('2.7.10'!X17:X46)</f>
        <v>-99154195</v>
      </c>
    </row>
    <row r="55" spans="2:24">
      <c r="B55" s="46" t="str">
        <f>N55</f>
        <v>Prima Promedio</v>
      </c>
      <c r="C55" s="159">
        <f>IFERROR(C21/C49,"")</f>
        <v>5.6549168906017639</v>
      </c>
      <c r="D55" s="159">
        <f t="shared" ref="D55:L55" si="9">IFERROR(D21/D49,"")</f>
        <v>6.1496375595813024</v>
      </c>
      <c r="E55" s="159">
        <f t="shared" si="9"/>
        <v>4.7678804576732619</v>
      </c>
      <c r="F55" s="159">
        <f t="shared" si="9"/>
        <v>5.3879921831733402</v>
      </c>
      <c r="G55" s="159">
        <f t="shared" si="9"/>
        <v>6.0894517087889968</v>
      </c>
      <c r="H55" s="159">
        <f t="shared" si="9"/>
        <v>7.0903507392046663</v>
      </c>
      <c r="I55" s="159">
        <f t="shared" si="9"/>
        <v>5.373253018946631</v>
      </c>
      <c r="J55" s="159">
        <f t="shared" si="9"/>
        <v>4.6945087795844209</v>
      </c>
      <c r="K55" s="159">
        <f t="shared" si="9"/>
        <v>5.4639309913658565</v>
      </c>
      <c r="L55" s="159">
        <f t="shared" si="9"/>
        <v>5.2359814594092713</v>
      </c>
      <c r="N55" s="46" t="str">
        <f>'2.1'!N55</f>
        <v>Prima Promedio</v>
      </c>
      <c r="O55" s="215"/>
      <c r="P55" s="216"/>
      <c r="Q55" s="216"/>
      <c r="R55" s="216"/>
      <c r="S55" s="216"/>
      <c r="T55" s="216"/>
      <c r="U55" s="216"/>
      <c r="V55" s="216"/>
      <c r="W55" s="216"/>
      <c r="X55" s="217"/>
    </row>
    <row r="56" spans="2:24">
      <c r="B56" s="46" t="str">
        <f>N56</f>
        <v>Siniestro Promedio</v>
      </c>
      <c r="C56" s="159">
        <f>IFERROR(-C32/C51,"")</f>
        <v>8.2161307093074605</v>
      </c>
      <c r="D56" s="159">
        <f t="shared" ref="D56:L56" si="10">IFERROR(-D32/D51,"")</f>
        <v>10.479906836320222</v>
      </c>
      <c r="E56" s="159">
        <f t="shared" si="10"/>
        <v>6.0195233142851041</v>
      </c>
      <c r="F56" s="159">
        <f t="shared" si="10"/>
        <v>9.2965146315691829</v>
      </c>
      <c r="G56" s="159">
        <f t="shared" si="10"/>
        <v>11.260812522748758</v>
      </c>
      <c r="H56" s="159">
        <f t="shared" si="10"/>
        <v>11.667226483154348</v>
      </c>
      <c r="I56" s="159">
        <f t="shared" si="10"/>
        <v>12.188759026110066</v>
      </c>
      <c r="J56" s="159">
        <f t="shared" si="10"/>
        <v>9.4559080672751499</v>
      </c>
      <c r="K56" s="159">
        <f t="shared" si="10"/>
        <v>11.698773574090991</v>
      </c>
      <c r="L56" s="159">
        <f t="shared" si="10"/>
        <v>12.705369074440629</v>
      </c>
      <c r="N56" s="46" t="str">
        <f>'2.1'!N56</f>
        <v>Siniestro Promedio</v>
      </c>
      <c r="O56" s="218"/>
      <c r="P56" s="219"/>
      <c r="Q56" s="219"/>
      <c r="R56" s="219"/>
      <c r="S56" s="219"/>
      <c r="T56" s="219"/>
      <c r="U56" s="219"/>
      <c r="V56" s="219"/>
      <c r="W56" s="219"/>
      <c r="X56" s="220"/>
    </row>
    <row r="58" spans="2:24">
      <c r="B58" s="14" t="str">
        <f>'2.1'!B58</f>
        <v>Siniestralidad Retenida = Costo Siniestros / Prima Retenida Neta Devengada</v>
      </c>
    </row>
    <row r="59" spans="2:24">
      <c r="B59" s="14" t="str">
        <f>'2.1'!B59</f>
        <v>Siniestralidad Directa = Siniestros Directos / Prima Directa Devengada</v>
      </c>
    </row>
    <row r="60" spans="2:24">
      <c r="B60" s="14" t="str">
        <f>'2.1'!B60</f>
        <v>Prima Promedio = Prima Directa / Número de Pólizas Emitidas</v>
      </c>
    </row>
    <row r="61" spans="2:24">
      <c r="B61" s="14" t="str">
        <f>'2.1'!B61</f>
        <v>Siniestro Promedio = Costo Siniestro / Número de Siniestros</v>
      </c>
    </row>
    <row r="62" spans="2:24">
      <c r="B62" s="14" t="str">
        <f>'2.1'!B62</f>
        <v>Costo Exp. Directo = Resultado de Intermediación + Costo de Siniestros</v>
      </c>
    </row>
    <row r="63" spans="2:24">
      <c r="B63" s="14" t="s">
        <v>703</v>
      </c>
    </row>
  </sheetData>
  <mergeCells count="4">
    <mergeCell ref="B15:L15"/>
    <mergeCell ref="N15:X15"/>
    <mergeCell ref="O53:X53"/>
    <mergeCell ref="O55:X56"/>
  </mergeCells>
  <conditionalFormatting sqref="C17:L56">
    <cfRule type="cellIs" dxfId="15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4" fitToWidth="3" orientation="landscape" horizontalDpi="300" verticalDpi="30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codeName="Hoja31">
    <pageSetUpPr fitToPage="1"/>
  </sheetPr>
  <dimension ref="B3:L27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6384" width="11.42578125" style="10"/>
  </cols>
  <sheetData>
    <row r="3" spans="2:12">
      <c r="C3" s="11" t="s">
        <v>1</v>
      </c>
      <c r="E3" s="11"/>
    </row>
    <row r="8" spans="2:12">
      <c r="B8" s="12"/>
    </row>
    <row r="9" spans="2:12">
      <c r="B9" s="12"/>
    </row>
    <row r="10" spans="2:12">
      <c r="B10" s="12"/>
    </row>
    <row r="11" spans="2:12" ht="21">
      <c r="B11" s="13" t="s">
        <v>118</v>
      </c>
    </row>
    <row r="12" spans="2:12">
      <c r="B12" s="14" t="str">
        <f>M!E53</f>
        <v>Cifras en UF</v>
      </c>
    </row>
    <row r="13" spans="2:12">
      <c r="B13" s="14" t="s">
        <v>7</v>
      </c>
    </row>
    <row r="14" spans="2:12">
      <c r="B14" s="12"/>
    </row>
    <row r="15" spans="2:12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</row>
    <row r="16" spans="2:12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</row>
    <row r="17" spans="2:12" s="16" customFormat="1">
      <c r="B17" s="46" t="s">
        <v>34</v>
      </c>
      <c r="C17" s="33">
        <f>'2.4.1'!C47</f>
        <v>15168421.929608731</v>
      </c>
      <c r="D17" s="33">
        <f>'2.4.1'!D47</f>
        <v>14708661.111111108</v>
      </c>
      <c r="E17" s="33">
        <f>'2.4.1'!E47</f>
        <v>14111370.181410806</v>
      </c>
      <c r="F17" s="33">
        <f>'2.4.1'!F47</f>
        <v>13975161.128267832</v>
      </c>
      <c r="G17" s="33">
        <f>'2.4.1'!G47</f>
        <v>14592200.368884148</v>
      </c>
      <c r="H17" s="33">
        <f>'2.4.1'!H47</f>
        <v>16045373.206282936</v>
      </c>
      <c r="I17" s="33">
        <f>'2.4.1'!I47</f>
        <v>19063056.407693759</v>
      </c>
      <c r="J17" s="33">
        <f>'2.4.1'!J47</f>
        <v>19146137.207490098</v>
      </c>
      <c r="K17" s="33">
        <f>'2.4.1'!K47</f>
        <v>23176628.564637117</v>
      </c>
      <c r="L17" s="33">
        <f>'2.4.1'!L47</f>
        <v>27446919.466781016</v>
      </c>
    </row>
    <row r="18" spans="2:12" s="16" customFormat="1">
      <c r="B18" s="46" t="s">
        <v>35</v>
      </c>
      <c r="C18" s="33">
        <f>'2.4.2'!C47</f>
        <v>8334631.2616010923</v>
      </c>
      <c r="D18" s="33">
        <f>'2.4.2'!D47</f>
        <v>8905386.9385342766</v>
      </c>
      <c r="E18" s="33">
        <f>'2.4.2'!E47</f>
        <v>9542907.4236085229</v>
      </c>
      <c r="F18" s="33">
        <f>'2.4.2'!F47</f>
        <v>10823400.136079321</v>
      </c>
      <c r="G18" s="33">
        <f>'2.4.2'!G47</f>
        <v>11642601.974871807</v>
      </c>
      <c r="H18" s="33">
        <f>'2.4.2'!H47</f>
        <v>13444484.33596668</v>
      </c>
      <c r="I18" s="33">
        <f>'2.4.2'!I47</f>
        <v>14027429.627312684</v>
      </c>
      <c r="J18" s="33">
        <f>'2.4.2'!J47</f>
        <v>14002868.659897784</v>
      </c>
      <c r="K18" s="33">
        <f>'2.4.2'!K47</f>
        <v>16229720.142340789</v>
      </c>
      <c r="L18" s="33">
        <f>'2.4.2'!L47</f>
        <v>18871649.629968204</v>
      </c>
    </row>
    <row r="19" spans="2:12" s="16" customFormat="1">
      <c r="B19" s="46" t="s">
        <v>36</v>
      </c>
      <c r="C19" s="33">
        <f>'2.4.3'!C47</f>
        <v>588159.06718298746</v>
      </c>
      <c r="D19" s="33">
        <f>'2.4.3'!D47</f>
        <v>748529.25531914888</v>
      </c>
      <c r="E19" s="33">
        <f>'2.4.3'!E47</f>
        <v>879610.96145128645</v>
      </c>
      <c r="F19" s="33">
        <f>'2.4.3'!F47</f>
        <v>940369.21669825667</v>
      </c>
      <c r="G19" s="33">
        <f>'2.4.3'!G47</f>
        <v>936991.10729598743</v>
      </c>
      <c r="H19" s="33">
        <f>'2.4.3'!H47</f>
        <v>1113048.0271278201</v>
      </c>
      <c r="I19" s="33">
        <f>'2.4.3'!I47</f>
        <v>1142681.9723697414</v>
      </c>
      <c r="J19" s="33">
        <f>'2.4.3'!J47</f>
        <v>1478049.0553352747</v>
      </c>
      <c r="K19" s="33">
        <f>'2.4.3'!K47</f>
        <v>1681130.1504738866</v>
      </c>
      <c r="L19" s="33">
        <f>'2.4.3'!L47</f>
        <v>1964918.0520525002</v>
      </c>
    </row>
    <row r="20" spans="2:12" s="16" customFormat="1">
      <c r="B20" s="46" t="s">
        <v>37</v>
      </c>
      <c r="C20" s="33">
        <f>'2.4.4'!C47</f>
        <v>1800245.1606892461</v>
      </c>
      <c r="D20" s="33">
        <f>'2.4.4'!D47</f>
        <v>1692153.6052009449</v>
      </c>
      <c r="E20" s="33">
        <f>'2.4.4'!E47</f>
        <v>1749175.0038257097</v>
      </c>
      <c r="F20" s="33">
        <f>'2.4.4'!F47</f>
        <v>1908129.376610934</v>
      </c>
      <c r="G20" s="33">
        <f>'2.4.4'!G47</f>
        <v>2100612.3891411494</v>
      </c>
      <c r="H20" s="33">
        <f>'2.4.4'!H47</f>
        <v>2246585.4272560389</v>
      </c>
      <c r="I20" s="33">
        <f>'2.4.4'!I47</f>
        <v>2996693.9159270814</v>
      </c>
      <c r="J20" s="33">
        <f>'2.4.4'!J47</f>
        <v>1960315.5344441654</v>
      </c>
      <c r="K20" s="33">
        <f>'2.4.4'!K47</f>
        <v>2252338.3926303447</v>
      </c>
      <c r="L20" s="33">
        <f>'2.4.4'!L47</f>
        <v>2857131.0794863021</v>
      </c>
    </row>
    <row r="21" spans="2:12" s="16" customFormat="1">
      <c r="B21" s="46" t="s">
        <v>38</v>
      </c>
      <c r="C21" s="33">
        <f>'2.4.5'!C47</f>
        <v>1811255.1749509687</v>
      </c>
      <c r="D21" s="33">
        <f>'2.4.5'!D47</f>
        <v>1624339.3617021276</v>
      </c>
      <c r="E21" s="33">
        <f>'2.4.5'!E47</f>
        <v>1334876.9565255051</v>
      </c>
      <c r="F21" s="33">
        <f>'2.4.5'!F47</f>
        <v>1232005.2896247576</v>
      </c>
      <c r="G21" s="33">
        <f>'2.4.5'!G47</f>
        <v>1096294.08858237</v>
      </c>
      <c r="H21" s="33">
        <f>'2.4.5'!H47</f>
        <v>1061276.8095660829</v>
      </c>
      <c r="I21" s="33">
        <f>'2.4.5'!I47</f>
        <v>1394144.8973246526</v>
      </c>
      <c r="J21" s="33">
        <f>'2.4.5'!J47</f>
        <v>1357193.4710030337</v>
      </c>
      <c r="K21" s="33">
        <f>'2.4.5'!K47</f>
        <v>1271200.5518385684</v>
      </c>
      <c r="L21" s="33">
        <f>'2.4.5'!L47</f>
        <v>1253264.8875057583</v>
      </c>
    </row>
    <row r="22" spans="2:12" s="16" customFormat="1">
      <c r="B22" s="46" t="s">
        <v>39</v>
      </c>
      <c r="C22" s="33">
        <f>'2.4.6'!C47</f>
        <v>1956233.5912547221</v>
      </c>
      <c r="D22" s="33">
        <f>'2.4.6'!D47</f>
        <v>1950713.4751773046</v>
      </c>
      <c r="E22" s="33">
        <f>'2.4.6'!E47</f>
        <v>2013555.7153210272</v>
      </c>
      <c r="F22" s="33">
        <f>'2.4.6'!F47</f>
        <v>2155181.3343228651</v>
      </c>
      <c r="G22" s="33">
        <f>'2.4.6'!G47</f>
        <v>1852924.9502900788</v>
      </c>
      <c r="H22" s="33">
        <f>'2.4.6'!H47</f>
        <v>2600115.7335447893</v>
      </c>
      <c r="I22" s="33">
        <f>'2.4.6'!I47</f>
        <v>3883330.7617688603</v>
      </c>
      <c r="J22" s="33">
        <f>'2.4.6'!J47</f>
        <v>2628517.8542779232</v>
      </c>
      <c r="K22" s="33">
        <f>'2.4.6'!K47</f>
        <v>2975604.6337660877</v>
      </c>
      <c r="L22" s="33">
        <f>'2.4.6'!L47</f>
        <v>4397779.7195033822</v>
      </c>
    </row>
    <row r="23" spans="2:12">
      <c r="B23" s="46" t="s">
        <v>119</v>
      </c>
      <c r="C23" s="33">
        <f>'2.4.7'!C47</f>
        <v>834689.84933218395</v>
      </c>
      <c r="D23" s="33">
        <f>'2.4.7'!D47</f>
        <v>783335.46099290776</v>
      </c>
      <c r="E23" s="33">
        <f>'2.4.7'!E47</f>
        <v>1735925.6339850032</v>
      </c>
      <c r="F23" s="33">
        <f>'2.4.7'!F47</f>
        <v>1586189.7288483151</v>
      </c>
      <c r="G23" s="33">
        <f>'2.4.7'!G47</f>
        <v>1605955.1012795323</v>
      </c>
      <c r="H23" s="33">
        <f>'2.4.7'!H47</f>
        <v>1718984.0724957774</v>
      </c>
      <c r="I23" s="33">
        <f>'2.4.7'!I47</f>
        <v>1823298.7469566537</v>
      </c>
      <c r="J23" s="33">
        <f>'2.4.7'!J47</f>
        <v>1955803.1655627124</v>
      </c>
      <c r="K23" s="33">
        <f>'2.4.7'!K47</f>
        <v>2031254.9433596435</v>
      </c>
      <c r="L23" s="33">
        <f>'2.4.7'!L47</f>
        <v>2191658.529211632</v>
      </c>
    </row>
    <row r="24" spans="2:12">
      <c r="B24" s="46" t="s">
        <v>40</v>
      </c>
      <c r="C24" s="33">
        <f>'2.4.8'!C47</f>
        <v>496876.45573490893</v>
      </c>
      <c r="D24" s="33">
        <f>'2.4.8'!D47</f>
        <v>588094.50354609918</v>
      </c>
      <c r="E24" s="33">
        <f>'2.4.8'!E47</f>
        <v>684607.3667281667</v>
      </c>
      <c r="F24" s="33">
        <f>'2.4.8'!F47</f>
        <v>725594.09529224481</v>
      </c>
      <c r="G24" s="33">
        <f>'2.4.8'!G47</f>
        <v>883927.74364405603</v>
      </c>
      <c r="H24" s="33">
        <f>'2.4.8'!H47</f>
        <v>989416.62343433534</v>
      </c>
      <c r="I24" s="33">
        <f>'2.4.8'!I47</f>
        <v>1229391.7232294283</v>
      </c>
      <c r="J24" s="33">
        <f>'2.4.8'!J47</f>
        <v>1218721.7326365816</v>
      </c>
      <c r="K24" s="33">
        <f>'2.4.8'!K47</f>
        <v>1369606.8849318705</v>
      </c>
      <c r="L24" s="33">
        <f>'2.4.8'!L47</f>
        <v>1563497.4026678889</v>
      </c>
    </row>
    <row r="25" spans="2:12">
      <c r="B25" s="46" t="s">
        <v>41</v>
      </c>
      <c r="C25" s="33">
        <f>'2.4.9'!C47</f>
        <v>1563473.9239804787</v>
      </c>
      <c r="D25" s="33">
        <f>'2.4.9'!D47</f>
        <v>1619851.3002364063</v>
      </c>
      <c r="E25" s="33">
        <f>'2.4.9'!E47</f>
        <v>1850676.9917509046</v>
      </c>
      <c r="F25" s="33">
        <f>'2.4.9'!F47</f>
        <v>1743705.8305484164</v>
      </c>
      <c r="G25" s="33">
        <f>'2.4.9'!G47</f>
        <v>1785398.9718799451</v>
      </c>
      <c r="H25" s="33">
        <f>'2.4.9'!H47</f>
        <v>1753895.0376758296</v>
      </c>
      <c r="I25" s="33">
        <f>'2.4.9'!I47</f>
        <v>2342058.5971750645</v>
      </c>
      <c r="J25" s="33">
        <f>'2.4.9'!J47</f>
        <v>2379155.159175816</v>
      </c>
      <c r="K25" s="33">
        <f>'2.4.9'!K47</f>
        <v>2419930.64731503</v>
      </c>
      <c r="L25" s="33">
        <f>'2.4.9'!L47</f>
        <v>3069453.2572172908</v>
      </c>
    </row>
    <row r="26" spans="2:12">
      <c r="B26" s="46" t="s">
        <v>28</v>
      </c>
      <c r="C26" s="33">
        <f>'2.4.10'!C47</f>
        <v>4694389.6723148208</v>
      </c>
      <c r="D26" s="33">
        <f>'2.4.10'!D47</f>
        <v>5755113.7115839235</v>
      </c>
      <c r="E26" s="33">
        <f>'2.4.10'!E47</f>
        <v>5790686.173453331</v>
      </c>
      <c r="F26" s="33">
        <f>'2.4.10'!F47</f>
        <v>7273196.7681438578</v>
      </c>
      <c r="G26" s="33">
        <f>'2.4.10'!G47</f>
        <v>8727365.6523261368</v>
      </c>
      <c r="H26" s="33">
        <f>'2.4.10'!H47</f>
        <v>10975714.046923298</v>
      </c>
      <c r="I26" s="33">
        <f>'2.4.10'!I47</f>
        <v>11391586.555829883</v>
      </c>
      <c r="J26" s="33">
        <f>'2.4.10'!J47</f>
        <v>11816773.385513365</v>
      </c>
      <c r="K26" s="33">
        <f>'2.4.10'!K47</f>
        <v>13387144.538359532</v>
      </c>
      <c r="L26" s="33">
        <f>'2.4.10'!L47</f>
        <v>14653925.602504348</v>
      </c>
    </row>
    <row r="27" spans="2:12">
      <c r="B27" s="51" t="s">
        <v>29</v>
      </c>
      <c r="C27" s="51">
        <f>SUM(C17:C26)</f>
        <v>37248376.086650141</v>
      </c>
      <c r="D27" s="51">
        <f t="shared" ref="D27:L27" si="1">SUM(D17:D26)</f>
        <v>38376178.723404251</v>
      </c>
      <c r="E27" s="51">
        <f t="shared" si="1"/>
        <v>39693392.40806026</v>
      </c>
      <c r="F27" s="51">
        <f t="shared" si="1"/>
        <v>42362932.904436797</v>
      </c>
      <c r="G27" s="51">
        <f t="shared" si="1"/>
        <v>45224272.34819521</v>
      </c>
      <c r="H27" s="51">
        <f t="shared" si="1"/>
        <v>51948893.320273593</v>
      </c>
      <c r="I27" s="51">
        <f>SUM(I17:I26)</f>
        <v>59293673.205587804</v>
      </c>
      <c r="J27" s="51">
        <f>SUM(J17:J26)</f>
        <v>57943535.225336753</v>
      </c>
      <c r="K27" s="51">
        <f t="shared" si="1"/>
        <v>66794559.449652866</v>
      </c>
      <c r="L27" s="51">
        <f t="shared" si="1"/>
        <v>78270197.626898304</v>
      </c>
    </row>
  </sheetData>
  <mergeCells count="1">
    <mergeCell ref="B15:L15"/>
  </mergeCells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1" orientation="landscape" horizontalDpi="300" verticalDpi="300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codeName="Hoja32">
    <pageSetUpPr fitToPage="1"/>
  </sheetPr>
  <dimension ref="B3:X47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807816.41555363953</v>
      </c>
      <c r="D17" s="33">
        <f>IF(OR(P17="",P17=0),"",P17*M!$J$60)</f>
        <v>1084858.0969267138</v>
      </c>
      <c r="E17" s="33">
        <f>IF(OR(Q17="",Q17=0),"",Q17*M!$J$61)</f>
        <v>953260.45717948524</v>
      </c>
      <c r="F17" s="33">
        <f>IF(OR(R17="",R17=0),"",R17*M!$J$62)</f>
        <v>264521.85030050372</v>
      </c>
      <c r="G17" s="33">
        <f>IF(OR(S17="",S17=0),"",S17*M!$J$63)</f>
        <v>-58677.394338468104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160" t="s">
        <v>679</v>
      </c>
      <c r="O17" s="129">
        <f>SUM('2.4.1'!O17,'2.4.2'!O17,'2.4.3'!O17,'2.4.4'!O17,'2.4.5'!O17,'2.4.6'!O17,'2.4.7'!O17,'2.4.8'!O17,'2.4.9'!O17,'2.4.10'!O17)</f>
        <v>18044025.175049007</v>
      </c>
      <c r="P17" s="129">
        <f>SUM('2.4.1'!P17,'2.4.2'!P17,'2.4.3'!P17,'2.4.4'!P17,'2.4.5'!P17,'2.4.6'!P17,'2.4.7'!P17,'2.4.8'!P17,'2.4.9'!P17,'2.4.10'!P17)</f>
        <v>24255655.955002129</v>
      </c>
      <c r="Q17" s="129">
        <f>SUM('2.4.1'!Q17,'2.4.2'!Q17,'2.4.3'!Q17,'2.4.4'!Q17,'2.4.5'!Q17,'2.4.6'!Q17,'2.4.7'!Q17,'2.4.8'!Q17,'2.4.9'!Q17,'2.4.10'!Q17)</f>
        <v>21285211.662394293</v>
      </c>
      <c r="R17" s="129">
        <f>SUM('2.4.1'!R17,'2.4.2'!R17,'2.4.3'!R17,'2.4.4'!R17,'2.4.5'!R17,'2.4.6'!R17,'2.4.7'!R17,'2.4.8'!R17,'2.4.9'!R17,'2.4.10'!R17)</f>
        <v>5916467.3292103335</v>
      </c>
      <c r="S17" s="129">
        <f>SUM('2.4.1'!S17,'2.4.2'!S17,'2.4.3'!S17,'2.4.4'!S17,'2.4.5'!S17,'2.4.6'!S17,'2.4.7'!S17,'2.4.8'!S17,'2.4.9'!S17,'2.4.10'!S17)</f>
        <v>-1310977.9297172616</v>
      </c>
      <c r="T17" s="129">
        <f>SUM('2.4.1'!T17,'2.4.2'!T17,'2.4.3'!T17,'2.4.4'!T17,'2.4.5'!T17,'2.4.6'!T17,'2.4.7'!T17,'2.4.8'!T17,'2.4.9'!T17,'2.4.10'!T17)</f>
        <v>0</v>
      </c>
      <c r="U17" s="129">
        <f>SUM('2.4.1'!U17,'2.4.2'!U17,'2.4.3'!U17,'2.4.4'!U17,'2.4.5'!U17,'2.4.6'!U17,'2.4.7'!U17,'2.4.8'!U17,'2.4.9'!U17,'2.4.10'!U17)</f>
        <v>0</v>
      </c>
      <c r="V17" s="129">
        <f>SUM('2.4.1'!V17,'2.4.2'!V17,'2.4.3'!V17,'2.4.4'!V17,'2.4.5'!V17,'2.4.6'!V17,'2.4.7'!V17,'2.4.8'!V17,'2.4.9'!V17,'2.4.10'!V17)</f>
        <v>0</v>
      </c>
      <c r="W17" s="129">
        <f>SUM('2.4.1'!W17,'2.4.2'!W17,'2.4.3'!W17,'2.4.4'!W17,'2.4.5'!W17,'2.4.6'!W17,'2.4.7'!W17,'2.4.8'!W17,'2.4.9'!W17,'2.4.10'!W17)</f>
        <v>0</v>
      </c>
      <c r="X17" s="129">
        <f>SUM('2.4.1'!X17,'2.4.2'!X17,'2.4.3'!X17,'2.4.4'!X17,'2.4.5'!X17,'2.4.6'!X17,'2.4.7'!X17,'2.4.8'!X17,'2.4.9'!X17,'2.4.10'!X17)</f>
        <v>0</v>
      </c>
    </row>
    <row r="18" spans="2:24" s="16" customFormat="1">
      <c r="B18" s="46" t="str">
        <f t="shared" ref="B18:B46" si="2">N18</f>
        <v>ACE Seguros</v>
      </c>
      <c r="C18" s="33">
        <f>IF(OR(O18="",O18=0),"",O18*M!$J$59)</f>
        <v>1087319.6680386912</v>
      </c>
      <c r="D18" s="33">
        <f>IF(OR(P18="",P18=0),"",P18*M!$J$60)</f>
        <v>977778.5460992906</v>
      </c>
      <c r="E18" s="33">
        <f>IF(OR(Q18="",Q18=0),"",Q18*M!$J$61)</f>
        <v>842613.49363777321</v>
      </c>
      <c r="F18" s="33">
        <f>IF(OR(R18="",R18=0),"",R18*M!$J$62)</f>
        <v>995119.55898282037</v>
      </c>
      <c r="G18" s="33">
        <f>IF(OR(S18="",S18=0),"",S18*M!$J$63)</f>
        <v>1731686.8433136744</v>
      </c>
      <c r="H18" s="33">
        <f>IF(OR(T18="",T18=0),"",T18*M!$J$64)</f>
        <v>2163827.9927390059</v>
      </c>
      <c r="I18" s="33">
        <f>IF(OR(U18="",U18=0),"",U18*M!$J$65)</f>
        <v>2741389.12027789</v>
      </c>
      <c r="J18" s="33">
        <f>IF(OR(V18="",V18=0),"",V18*M!$J$66)</f>
        <v>2588212.8436967609</v>
      </c>
      <c r="K18" s="33">
        <f>IF(OR(W18="",W18=0),"",W18*M!$J$67)</f>
        <v>3248334.1606251057</v>
      </c>
      <c r="L18" s="33">
        <f>IF(OR(X18="",X18=0),"",X18*M!$J$68)</f>
        <v>3677877.2613116605</v>
      </c>
      <c r="N18" s="121" t="s">
        <v>667</v>
      </c>
      <c r="O18" s="129">
        <f>SUM('2.4.1'!O18,'2.4.2'!O18,'2.4.3'!O18,'2.4.4'!O18,'2.4.5'!O18,'2.4.6'!O18,'2.4.7'!O18,'2.4.8'!O18,'2.4.9'!O18,'2.4.10'!O18)</f>
        <v>24287230.471752301</v>
      </c>
      <c r="P18" s="129">
        <f>SUM('2.4.1'!P18,'2.4.2'!P18,'2.4.3'!P18,'2.4.4'!P18,'2.4.5'!P18,'2.4.6'!P18,'2.4.7'!P18,'2.4.8'!P18,'2.4.9'!P18,'2.4.10'!P18)</f>
        <v>21861532.011931628</v>
      </c>
      <c r="Q18" s="129">
        <f>SUM('2.4.1'!Q18,'2.4.2'!Q18,'2.4.3'!Q18,'2.4.4'!Q18,'2.4.5'!Q18,'2.4.6'!Q18,'2.4.7'!Q18,'2.4.8'!Q18,'2.4.9'!Q18,'2.4.10'!Q18)</f>
        <v>18814591.989618834</v>
      </c>
      <c r="R18" s="129">
        <f>SUM('2.4.1'!R18,'2.4.2'!R18,'2.4.3'!R18,'2.4.4'!R18,'2.4.5'!R18,'2.4.6'!R18,'2.4.7'!R18,'2.4.8'!R18,'2.4.9'!R18,'2.4.10'!R18)</f>
        <v>22257489.703370795</v>
      </c>
      <c r="S18" s="129">
        <f>SUM('2.4.1'!S18,'2.4.2'!S18,'2.4.3'!S18,'2.4.4'!S18,'2.4.5'!S18,'2.4.6'!S18,'2.4.7'!S18,'2.4.8'!S18,'2.4.9'!S18,'2.4.10'!S18)</f>
        <v>38689571.313797526</v>
      </c>
      <c r="T18" s="129">
        <f>SUM('2.4.1'!T18,'2.4.2'!T18,'2.4.3'!T18,'2.4.4'!T18,'2.4.5'!T18,'2.4.6'!T18,'2.4.7'!T18,'2.4.8'!T18,'2.4.9'!T18,'2.4.10'!T18)</f>
        <v>48154769.263916522</v>
      </c>
      <c r="U18" s="129">
        <f>SUM('2.4.1'!U18,'2.4.2'!U18,'2.4.3'!U18,'2.4.4'!U18,'2.4.5'!U18,'2.4.6'!U18,'2.4.7'!U18,'2.4.8'!U18,'2.4.9'!U18,'2.4.10'!U18)</f>
        <v>61253533.415761001</v>
      </c>
      <c r="V18" s="129">
        <f>SUM('2.4.1'!V18,'2.4.2'!V18,'2.4.3'!V18,'2.4.4'!V18,'2.4.5'!V18,'2.4.6'!V18,'2.4.7'!V18,'2.4.8'!V18,'2.4.9'!V18,'2.4.10'!V18)</f>
        <v>57765656.817448318</v>
      </c>
      <c r="W18" s="129">
        <f>SUM('2.4.1'!W18,'2.4.2'!W18,'2.4.3'!W18,'2.4.4'!W18,'2.4.5'!W18,'2.4.6'!W18,'2.4.7'!W18,'2.4.8'!W18,'2.4.9'!W18,'2.4.10'!W18)</f>
        <v>72432197.855593562</v>
      </c>
      <c r="X18" s="129">
        <f>SUM('2.4.1'!X18,'2.4.2'!X18,'2.4.3'!X18,'2.4.4'!X18,'2.4.5'!X18,'2.4.6'!X18,'2.4.7'!X18,'2.4.8'!X18,'2.4.9'!X18,'2.4.10'!X18)</f>
        <v>81994706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104654.83289871384</v>
      </c>
      <c r="L19" s="33">
        <f>IF(OR(X19="",X19=0),"",X19*M!$J$68)</f>
        <v>188966.86691459554</v>
      </c>
      <c r="N19" s="121" t="s">
        <v>678</v>
      </c>
      <c r="O19" s="129">
        <f>SUM('2.4.1'!O19,'2.4.2'!O19,'2.4.3'!O19,'2.4.4'!O19,'2.4.5'!O19,'2.4.6'!O19,'2.4.7'!O19,'2.4.8'!O19,'2.4.9'!O19,'2.4.10'!O19)</f>
        <v>0</v>
      </c>
      <c r="P19" s="129">
        <f>SUM('2.4.1'!P19,'2.4.2'!P19,'2.4.3'!P19,'2.4.4'!P19,'2.4.5'!P19,'2.4.6'!P19,'2.4.7'!P19,'2.4.8'!P19,'2.4.9'!P19,'2.4.10'!P19)</f>
        <v>0</v>
      </c>
      <c r="Q19" s="129">
        <f>SUM('2.4.1'!Q19,'2.4.2'!Q19,'2.4.3'!Q19,'2.4.4'!Q19,'2.4.5'!Q19,'2.4.6'!Q19,'2.4.7'!Q19,'2.4.8'!Q19,'2.4.9'!Q19,'2.4.10'!Q19)</f>
        <v>0</v>
      </c>
      <c r="R19" s="129">
        <f>SUM('2.4.1'!R19,'2.4.2'!R19,'2.4.3'!R19,'2.4.4'!R19,'2.4.5'!R19,'2.4.6'!R19,'2.4.7'!R19,'2.4.8'!R19,'2.4.9'!R19,'2.4.10'!R19)</f>
        <v>0</v>
      </c>
      <c r="S19" s="129">
        <f>SUM('2.4.1'!S19,'2.4.2'!S19,'2.4.3'!S19,'2.4.4'!S19,'2.4.5'!S19,'2.4.6'!S19,'2.4.7'!S19,'2.4.8'!S19,'2.4.9'!S19,'2.4.10'!S19)</f>
        <v>0</v>
      </c>
      <c r="T19" s="129">
        <f>SUM('2.4.1'!T19,'2.4.2'!T19,'2.4.3'!T19,'2.4.4'!T19,'2.4.5'!T19,'2.4.6'!T19,'2.4.7'!T19,'2.4.8'!T19,'2.4.9'!T19,'2.4.10'!T19)</f>
        <v>0</v>
      </c>
      <c r="U19" s="129">
        <f>SUM('2.4.1'!U19,'2.4.2'!U19,'2.4.3'!U19,'2.4.4'!U19,'2.4.5'!U19,'2.4.6'!U19,'2.4.7'!U19,'2.4.8'!U19,'2.4.9'!U19,'2.4.10'!U19)</f>
        <v>0</v>
      </c>
      <c r="V19" s="129">
        <f>SUM('2.4.1'!V19,'2.4.2'!V19,'2.4.3'!V19,'2.4.4'!V19,'2.4.5'!V19,'2.4.6'!V19,'2.4.7'!V19,'2.4.8'!V19,'2.4.9'!V19,'2.4.10'!V19)</f>
        <v>0</v>
      </c>
      <c r="W19" s="129">
        <f>SUM('2.4.1'!W19,'2.4.2'!W19,'2.4.3'!W19,'2.4.4'!W19,'2.4.5'!W19,'2.4.6'!W19,'2.4.7'!W19,'2.4.8'!W19,'2.4.9'!W19,'2.4.10'!W19)</f>
        <v>2333620.6154372254</v>
      </c>
      <c r="X19" s="129">
        <f>SUM('2.4.1'!X19,'2.4.2'!X19,'2.4.3'!X19,'2.4.4'!X19,'2.4.5'!X19,'2.4.6'!X19,'2.4.7'!X19,'2.4.8'!X19,'2.4.9'!X19,'2.4.10'!X19)</f>
        <v>4212833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1824289.9596992861</v>
      </c>
      <c r="D20" s="33">
        <f>IF(OR(P20="",P20=0),"",P20*M!$J$60)</f>
        <v>2059116.9030732857</v>
      </c>
      <c r="E20" s="33">
        <f>IF(OR(Q20="",Q20=0),"",Q20*M!$J$61)</f>
        <v>2404168.7816342851</v>
      </c>
      <c r="F20" s="33">
        <f>IF(OR(R20="",R20=0),"",R20*M!$J$62)</f>
        <v>2744587.0081519629</v>
      </c>
      <c r="G20" s="33">
        <f>IF(OR(S20="",S20=0),"",S20*M!$J$63)</f>
        <v>2960203.4316479038</v>
      </c>
      <c r="H20" s="33">
        <f>IF(OR(T20="",T20=0),"",T20*M!$J$64)</f>
        <v>3678553.2644401919</v>
      </c>
      <c r="I20" s="33">
        <f>IF(OR(U20="",U20=0),"",U20*M!$J$65)</f>
        <v>3978870.130711603</v>
      </c>
      <c r="J20" s="33">
        <f>IF(OR(V20="",V20=0),"",V20*M!$J$66)</f>
        <v>4174420.1848074398</v>
      </c>
      <c r="K20" s="33">
        <f>IF(OR(W20="",W20=0),"",W20*M!$J$67)</f>
        <v>5083925.9771947106</v>
      </c>
      <c r="L20" s="33">
        <f>IF(OR(X20="",X20=0),"",X20*M!$J$68)</f>
        <v>5966627.0746024828</v>
      </c>
      <c r="N20" s="121" t="s">
        <v>668</v>
      </c>
      <c r="O20" s="129">
        <f>SUM('2.4.1'!O20,'2.4.2'!O20,'2.4.3'!O20,'2.4.4'!O20,'2.4.5'!O20,'2.4.6'!O20,'2.4.7'!O20,'2.4.8'!O20,'2.4.9'!O20,'2.4.10'!O20)</f>
        <v>40748780.695231259</v>
      </c>
      <c r="P20" s="129">
        <f>SUM('2.4.1'!P20,'2.4.2'!P20,'2.4.3'!P20,'2.4.4'!P20,'2.4.5'!P20,'2.4.6'!P20,'2.4.7'!P20,'2.4.8'!P20,'2.4.9'!P20,'2.4.10'!P20)</f>
        <v>46038492.327765763</v>
      </c>
      <c r="Q20" s="129">
        <f>SUM('2.4.1'!Q20,'2.4.2'!Q20,'2.4.3'!Q20,'2.4.4'!Q20,'2.4.5'!Q20,'2.4.6'!Q20,'2.4.7'!Q20,'2.4.8'!Q20,'2.4.9'!Q20,'2.4.10'!Q20)</f>
        <v>53682328.899509966</v>
      </c>
      <c r="R20" s="129">
        <f>SUM('2.4.1'!R20,'2.4.2'!R20,'2.4.3'!R20,'2.4.4'!R20,'2.4.5'!R20,'2.4.6'!R20,'2.4.7'!R20,'2.4.8'!R20,'2.4.9'!R20,'2.4.10'!R20)</f>
        <v>61387213.749862768</v>
      </c>
      <c r="S20" s="129">
        <f>SUM('2.4.1'!S20,'2.4.2'!S20,'2.4.3'!S20,'2.4.4'!S20,'2.4.5'!S20,'2.4.6'!S20,'2.4.7'!S20,'2.4.8'!S20,'2.4.9'!S20,'2.4.10'!S20)</f>
        <v>66137247.744478106</v>
      </c>
      <c r="T20" s="129">
        <f>SUM('2.4.1'!T20,'2.4.2'!T20,'2.4.3'!T20,'2.4.4'!T20,'2.4.5'!T20,'2.4.6'!T20,'2.4.7'!T20,'2.4.8'!T20,'2.4.9'!T20,'2.4.10'!T20)</f>
        <v>81864124.259672791</v>
      </c>
      <c r="U20" s="129">
        <f>SUM('2.4.1'!U20,'2.4.2'!U20,'2.4.3'!U20,'2.4.4'!U20,'2.4.5'!U20,'2.4.6'!U20,'2.4.7'!U20,'2.4.8'!U20,'2.4.9'!U20,'2.4.10'!U20)</f>
        <v>88903779.731864929</v>
      </c>
      <c r="V20" s="129">
        <f>SUM('2.4.1'!V20,'2.4.2'!V20,'2.4.3'!V20,'2.4.4'!V20,'2.4.5'!V20,'2.4.6'!V20,'2.4.7'!V20,'2.4.8'!V20,'2.4.9'!V20,'2.4.10'!V20)</f>
        <v>93167810.520172149</v>
      </c>
      <c r="W20" s="129">
        <f>SUM('2.4.1'!W20,'2.4.2'!W20,'2.4.3'!W20,'2.4.4'!W20,'2.4.5'!W20,'2.4.6'!W20,'2.4.7'!W20,'2.4.8'!W20,'2.4.9'!W20,'2.4.10'!W20)</f>
        <v>113362700.40410358</v>
      </c>
      <c r="X20" s="129">
        <f>SUM('2.4.1'!X20,'2.4.2'!X20,'2.4.3'!X20,'2.4.4'!X20,'2.4.5'!X20,'2.4.6'!X20,'2.4.7'!X20,'2.4.8'!X20,'2.4.9'!X20,'2.4.10'!X20)</f>
        <v>133020163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1349042.290666814</v>
      </c>
      <c r="D21" s="33">
        <f>IF(OR(P21="",P21=0),"",P21*M!$J$60)</f>
        <v>1386479.9645390071</v>
      </c>
      <c r="E21" s="33">
        <f>IF(OR(Q21="",Q21=0),"",Q21*M!$J$61)</f>
        <v>1865900.2543735798</v>
      </c>
      <c r="F21" s="33">
        <f>IF(OR(R21="",R21=0),"",R21*M!$J$62)</f>
        <v>2327668.2201369577</v>
      </c>
      <c r="G21" s="33">
        <f>IF(OR(S21="",S21=0),"",S21*M!$J$63)</f>
        <v>2670120.1654852256</v>
      </c>
      <c r="H21" s="33">
        <f>IF(OR(T21="",T21=0),"",T21*M!$J$64)</f>
        <v>3673777.0006716717</v>
      </c>
      <c r="I21" s="33">
        <f>IF(OR(U21="",U21=0),"",U21*M!$J$65)</f>
        <v>4460169.3410160076</v>
      </c>
      <c r="J21" s="33">
        <f>IF(OR(V21="",V21=0),"",V21*M!$J$66)</f>
        <v>4953336.4083640864</v>
      </c>
      <c r="K21" s="33">
        <f>IF(OR(W21="",W21=0),"",W21*M!$J$67)</f>
        <v>6072625.8240874726</v>
      </c>
      <c r="L21" s="33">
        <f>IF(OR(X21="",X21=0),"",X21*M!$J$68)</f>
        <v>7357722.7176961722</v>
      </c>
      <c r="N21" s="121" t="s">
        <v>571</v>
      </c>
      <c r="O21" s="129">
        <f>SUM('2.4.1'!O21,'2.4.2'!O21,'2.4.3'!O21,'2.4.4'!O21,'2.4.5'!O21,'2.4.6'!O21,'2.4.7'!O21,'2.4.8'!O21,'2.4.9'!O21,'2.4.10'!O21)</f>
        <v>30133273.583348513</v>
      </c>
      <c r="P21" s="129">
        <f>SUM('2.4.1'!P21,'2.4.2'!P21,'2.4.3'!P21,'2.4.4'!P21,'2.4.5'!P21,'2.4.6'!P21,'2.4.7'!P21,'2.4.8'!P21,'2.4.9'!P21,'2.4.10'!P21)</f>
        <v>30999428.500033155</v>
      </c>
      <c r="Q21" s="129">
        <f>SUM('2.4.1'!Q21,'2.4.2'!Q21,'2.4.3'!Q21,'2.4.4'!Q21,'2.4.5'!Q21,'2.4.6'!Q21,'2.4.7'!Q21,'2.4.8'!Q21,'2.4.9'!Q21,'2.4.10'!Q21)</f>
        <v>41663410.61997816</v>
      </c>
      <c r="R21" s="129">
        <f>SUM('2.4.1'!R21,'2.4.2'!R21,'2.4.3'!R21,'2.4.4'!R21,'2.4.5'!R21,'2.4.6'!R21,'2.4.7'!R21,'2.4.8'!R21,'2.4.9'!R21,'2.4.10'!R21)</f>
        <v>52062137.6345153</v>
      </c>
      <c r="S21" s="129">
        <f>SUM('2.4.1'!S21,'2.4.2'!S21,'2.4.3'!S21,'2.4.4'!S21,'2.4.5'!S21,'2.4.6'!S21,'2.4.7'!S21,'2.4.8'!S21,'2.4.9'!S21,'2.4.10'!S21)</f>
        <v>59656169.911915697</v>
      </c>
      <c r="T21" s="129">
        <f>SUM('2.4.1'!T21,'2.4.2'!T21,'2.4.3'!T21,'2.4.4'!T21,'2.4.5'!T21,'2.4.6'!T21,'2.4.7'!T21,'2.4.8'!T21,'2.4.9'!T21,'2.4.10'!T21)</f>
        <v>81757831.208428204</v>
      </c>
      <c r="U21" s="129">
        <f>SUM('2.4.1'!U21,'2.4.2'!U21,'2.4.3'!U21,'2.4.4'!U21,'2.4.5'!U21,'2.4.6'!U21,'2.4.7'!U21,'2.4.8'!U21,'2.4.9'!U21,'2.4.10'!U21)</f>
        <v>99657917.859607905</v>
      </c>
      <c r="V21" s="129">
        <f>SUM('2.4.1'!V21,'2.4.2'!V21,'2.4.3'!V21,'2.4.4'!V21,'2.4.5'!V21,'2.4.6'!V21,'2.4.7'!V21,'2.4.8'!V21,'2.4.9'!V21,'2.4.10'!V21)</f>
        <v>110552241.3907222</v>
      </c>
      <c r="W21" s="129">
        <f>SUM('2.4.1'!W21,'2.4.2'!W21,'2.4.3'!W21,'2.4.4'!W21,'2.4.5'!W21,'2.4.6'!W21,'2.4.7'!W21,'2.4.8'!W21,'2.4.9'!W21,'2.4.10'!W21)</f>
        <v>135408986.09662923</v>
      </c>
      <c r="X21" s="129">
        <f>SUM('2.4.1'!X21,'2.4.2'!X21,'2.4.3'!X21,'2.4.4'!X21,'2.4.5'!X21,'2.4.6'!X21,'2.4.7'!X21,'2.4.8'!X21,'2.4.9'!X21,'2.4.10'!X21)</f>
        <v>164033291</v>
      </c>
    </row>
    <row r="22" spans="2:24" s="16" customFormat="1">
      <c r="B22" s="46" t="str">
        <f t="shared" si="2"/>
        <v>Cardif</v>
      </c>
      <c r="C22" s="33">
        <f>IF(OR(O22="",O22=0),"",O22*M!$J$59)</f>
        <v>859937.87669940304</v>
      </c>
      <c r="D22" s="33">
        <f>IF(OR(P22="",P22=0),"",P22*M!$J$60)</f>
        <v>1286783.6288416074</v>
      </c>
      <c r="E22" s="33">
        <f>IF(OR(Q22="",Q22=0),"",Q22*M!$J$61)</f>
        <v>1508660.1932777234</v>
      </c>
      <c r="F22" s="33">
        <f>IF(OR(R22="",R22=0),"",R22*M!$J$62)</f>
        <v>2256410.9439821607</v>
      </c>
      <c r="G22" s="33">
        <f>IF(OR(S22="",S22=0),"",S22*M!$J$63)</f>
        <v>3117946.2358437153</v>
      </c>
      <c r="H22" s="33">
        <f>IF(OR(T22="",T22=0),"",T22*M!$J$64)</f>
        <v>4015401.836448268</v>
      </c>
      <c r="I22" s="33">
        <f>IF(OR(U22="",U22=0),"",U22*M!$J$65)</f>
        <v>3939776.8192808502</v>
      </c>
      <c r="J22" s="33">
        <f>IF(OR(V22="",V22=0),"",V22*M!$J$66)</f>
        <v>4550324.7881857725</v>
      </c>
      <c r="K22" s="33">
        <f>IF(OR(W22="",W22=0),"",W22*M!$J$67)</f>
        <v>4959753.5369636286</v>
      </c>
      <c r="L22" s="33">
        <f>IF(OR(X22="",X22=0),"",X22*M!$J$68)</f>
        <v>5738502.3255104618</v>
      </c>
      <c r="N22" s="121" t="s">
        <v>596</v>
      </c>
      <c r="O22" s="129">
        <f>SUM('2.4.1'!O22,'2.4.2'!O22,'2.4.3'!O22,'2.4.4'!O22,'2.4.5'!O22,'2.4.6'!O22,'2.4.7'!O22,'2.4.8'!O22,'2.4.9'!O22,'2.4.10'!O22)</f>
        <v>19208251.277621996</v>
      </c>
      <c r="P22" s="129">
        <f>SUM('2.4.1'!P22,'2.4.2'!P22,'2.4.3'!P22,'2.4.4'!P22,'2.4.5'!P22,'2.4.6'!P22,'2.4.7'!P22,'2.4.8'!P22,'2.4.9'!P22,'2.4.10'!P22)</f>
        <v>28770381.193753172</v>
      </c>
      <c r="Q22" s="129">
        <f>SUM('2.4.1'!Q22,'2.4.2'!Q22,'2.4.3'!Q22,'2.4.4'!Q22,'2.4.5'!Q22,'2.4.6'!Q22,'2.4.7'!Q22,'2.4.8'!Q22,'2.4.9'!Q22,'2.4.10'!Q22)</f>
        <v>33686650.168579027</v>
      </c>
      <c r="R22" s="129">
        <f>SUM('2.4.1'!R22,'2.4.2'!R22,'2.4.3'!R22,'2.4.4'!R22,'2.4.5'!R22,'2.4.6'!R22,'2.4.7'!R22,'2.4.8'!R22,'2.4.9'!R22,'2.4.10'!R22)</f>
        <v>50468351.163343117</v>
      </c>
      <c r="S22" s="129">
        <f>SUM('2.4.1'!S22,'2.4.2'!S22,'2.4.3'!S22,'2.4.4'!S22,'2.4.5'!S22,'2.4.6'!S22,'2.4.7'!S22,'2.4.8'!S22,'2.4.9'!S22,'2.4.10'!S22)</f>
        <v>69661557.867718309</v>
      </c>
      <c r="T22" s="129">
        <f>SUM('2.4.1'!T22,'2.4.2'!T22,'2.4.3'!T22,'2.4.4'!T22,'2.4.5'!T22,'2.4.6'!T22,'2.4.7'!T22,'2.4.8'!T22,'2.4.9'!T22,'2.4.10'!T22)</f>
        <v>89360498.886657849</v>
      </c>
      <c r="U22" s="129">
        <f>SUM('2.4.1'!U22,'2.4.2'!U22,'2.4.3'!U22,'2.4.4'!U22,'2.4.5'!U22,'2.4.6'!U22,'2.4.7'!U22,'2.4.8'!U22,'2.4.9'!U22,'2.4.10'!U22)</f>
        <v>88030279.709433377</v>
      </c>
      <c r="V22" s="129">
        <f>SUM('2.4.1'!V22,'2.4.2'!V22,'2.4.3'!V22,'2.4.4'!V22,'2.4.5'!V22,'2.4.6'!V22,'2.4.7'!V22,'2.4.8'!V22,'2.4.9'!V22,'2.4.10'!V22)</f>
        <v>101557528.68718232</v>
      </c>
      <c r="W22" s="129">
        <f>SUM('2.4.1'!W22,'2.4.2'!W22,'2.4.3'!W22,'2.4.4'!W22,'2.4.5'!W22,'2.4.6'!W22,'2.4.7'!W22,'2.4.8'!W22,'2.4.9'!W22,'2.4.10'!W22)</f>
        <v>110593871.11675623</v>
      </c>
      <c r="X22" s="129">
        <f>SUM('2.4.1'!X22,'2.4.2'!X22,'2.4.3'!X22,'2.4.4'!X22,'2.4.5'!X22,'2.4.6'!X22,'2.4.7'!X22,'2.4.8'!X22,'2.4.9'!X22,'2.4.10'!X22)</f>
        <v>127934343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23958.714503670129</v>
      </c>
      <c r="J23" s="33">
        <f>IF(OR(V23="",V23=0),"",V23*M!$J$66)</f>
        <v>67478.73262894123</v>
      </c>
      <c r="K23" s="33">
        <f>IF(OR(W23="",W23=0),"",W23*M!$J$67)</f>
        <v>92932.178387410226</v>
      </c>
      <c r="L23" s="33">
        <f>IF(OR(X23="",X23=0),"",X23*M!$J$68)</f>
        <v>142208.20551510874</v>
      </c>
      <c r="M23" s="16"/>
      <c r="N23" s="121" t="s">
        <v>669</v>
      </c>
      <c r="O23" s="129">
        <f>SUM('2.4.1'!O23,'2.4.2'!O23,'2.4.3'!O23,'2.4.4'!O23,'2.4.5'!O23,'2.4.6'!O23,'2.4.7'!O23,'2.4.8'!O23,'2.4.9'!O23,'2.4.10'!O23)</f>
        <v>0</v>
      </c>
      <c r="P23" s="129">
        <f>SUM('2.4.1'!P23,'2.4.2'!P23,'2.4.3'!P23,'2.4.4'!P23,'2.4.5'!P23,'2.4.6'!P23,'2.4.7'!P23,'2.4.8'!P23,'2.4.9'!P23,'2.4.10'!P23)</f>
        <v>0</v>
      </c>
      <c r="Q23" s="129">
        <f>SUM('2.4.1'!Q23,'2.4.2'!Q23,'2.4.3'!Q23,'2.4.4'!Q23,'2.4.5'!Q23,'2.4.6'!Q23,'2.4.7'!Q23,'2.4.8'!Q23,'2.4.9'!Q23,'2.4.10'!Q23)</f>
        <v>0</v>
      </c>
      <c r="R23" s="129">
        <f>SUM('2.4.1'!R23,'2.4.2'!R23,'2.4.3'!R23,'2.4.4'!R23,'2.4.5'!R23,'2.4.6'!R23,'2.4.7'!R23,'2.4.8'!R23,'2.4.9'!R23,'2.4.10'!R23)</f>
        <v>0</v>
      </c>
      <c r="S23" s="129">
        <f>SUM('2.4.1'!S23,'2.4.2'!S23,'2.4.3'!S23,'2.4.4'!S23,'2.4.5'!S23,'2.4.6'!S23,'2.4.7'!S23,'2.4.8'!S23,'2.4.9'!S23,'2.4.10'!S23)</f>
        <v>0</v>
      </c>
      <c r="T23" s="129">
        <f>SUM('2.4.1'!T23,'2.4.2'!T23,'2.4.3'!T23,'2.4.4'!T23,'2.4.5'!T23,'2.4.6'!T23,'2.4.7'!T23,'2.4.8'!T23,'2.4.9'!T23,'2.4.10'!T23)</f>
        <v>0</v>
      </c>
      <c r="U23" s="129">
        <f>SUM('2.4.1'!U23,'2.4.2'!U23,'2.4.3'!U23,'2.4.4'!U23,'2.4.5'!U23,'2.4.6'!U23,'2.4.7'!U23,'2.4.8'!U23,'2.4.9'!U23,'2.4.10'!U23)</f>
        <v>535332.94802763069</v>
      </c>
      <c r="V23" s="129">
        <f>SUM('2.4.1'!V23,'2.4.2'!V23,'2.4.3'!V23,'2.4.4'!V23,'2.4.5'!V23,'2.4.6'!V23,'2.4.7'!V23,'2.4.8'!V23,'2.4.9'!V23,'2.4.10'!V23)</f>
        <v>1506040.4792491097</v>
      </c>
      <c r="W23" s="129">
        <f>SUM('2.4.1'!W23,'2.4.2'!W23,'2.4.3'!W23,'2.4.4'!W23,'2.4.5'!W23,'2.4.6'!W23,'2.4.7'!W23,'2.4.8'!W23,'2.4.9'!W23,'2.4.10'!W23)</f>
        <v>2072225.8238397655</v>
      </c>
      <c r="X23" s="129">
        <f>SUM('2.4.1'!X23,'2.4.2'!X23,'2.4.3'!X23,'2.4.4'!X23,'2.4.5'!X23,'2.4.6'!X23,'2.4.7'!X23,'2.4.8'!X23,'2.4.9'!X23,'2.4.10'!X23)</f>
        <v>3170394</v>
      </c>
    </row>
    <row r="24" spans="2:24">
      <c r="B24" s="46" t="str">
        <f t="shared" si="2"/>
        <v>Chartis Chile</v>
      </c>
      <c r="C24" s="33">
        <f>IF(OR(O24="",O24=0),"",O24*M!$J$59)</f>
        <v>3564407.7443305482</v>
      </c>
      <c r="D24" s="33">
        <f>IF(OR(P24="",P24=0),"",P24*M!$J$60)</f>
        <v>3395351.4775413712</v>
      </c>
      <c r="E24" s="33">
        <f>IF(OR(Q24="",Q24=0),"",Q24*M!$J$61)</f>
        <v>3458713.0025033131</v>
      </c>
      <c r="F24" s="33">
        <f>IF(OR(R24="",R24=0),"",R24*M!$J$62)</f>
        <v>4636595.3242343012</v>
      </c>
      <c r="G24" s="33">
        <f>IF(OR(S24="",S24=0),"",S24*M!$J$63)</f>
        <v>5117092.5777061759</v>
      </c>
      <c r="H24" s="33">
        <f>IF(OR(T24="",T24=0),"",T24*M!$J$64)</f>
        <v>5229790.0488516837</v>
      </c>
      <c r="I24" s="33">
        <f>IF(OR(U24="",U24=0),"",U24*M!$J$65)</f>
        <v>4972280.8968808753</v>
      </c>
      <c r="J24" s="33">
        <f>IF(OR(V24="",V24=0),"",V24*M!$J$66)</f>
        <v>3622018.7003888688</v>
      </c>
      <c r="K24" s="33">
        <f>IF(OR(W24="",W24=0),"",W24*M!$J$67)</f>
        <v>3147845.3360552401</v>
      </c>
      <c r="L24" s="33">
        <f>IF(OR(X24="",X24=0),"",X24*M!$J$68)</f>
        <v>3522214.6467013815</v>
      </c>
      <c r="M24" s="16"/>
      <c r="N24" s="121" t="s">
        <v>670</v>
      </c>
      <c r="O24" s="129">
        <f>SUM('2.4.1'!O24,'2.4.2'!O24,'2.4.3'!O24,'2.4.4'!O24,'2.4.5'!O24,'2.4.6'!O24,'2.4.7'!O24,'2.4.8'!O24,'2.4.9'!O24,'2.4.10'!O24)</f>
        <v>79617425.239818513</v>
      </c>
      <c r="P24" s="129">
        <f>SUM('2.4.1'!P24,'2.4.2'!P24,'2.4.3'!P24,'2.4.4'!P24,'2.4.5'!P24,'2.4.6'!P24,'2.4.7'!P24,'2.4.8'!P24,'2.4.9'!P24,'2.4.10'!P24)</f>
        <v>75914515.93425782</v>
      </c>
      <c r="Q24" s="129">
        <f>SUM('2.4.1'!Q24,'2.4.2'!Q24,'2.4.3'!Q24,'2.4.4'!Q24,'2.4.5'!Q24,'2.4.6'!Q24,'2.4.7'!Q24,'2.4.8'!Q24,'2.4.9'!Q24,'2.4.10'!Q24)</f>
        <v>77229090.73096779</v>
      </c>
      <c r="R24" s="129">
        <f>SUM('2.4.1'!R24,'2.4.2'!R24,'2.4.3'!R24,'2.4.4'!R24,'2.4.5'!R24,'2.4.6'!R24,'2.4.7'!R24,'2.4.8'!R24,'2.4.9'!R24,'2.4.10'!R24)</f>
        <v>103705099.30819654</v>
      </c>
      <c r="S24" s="129">
        <f>SUM('2.4.1'!S24,'2.4.2'!S24,'2.4.3'!S24,'2.4.4'!S24,'2.4.5'!S24,'2.4.6'!S24,'2.4.7'!S24,'2.4.8'!S24,'2.4.9'!S24,'2.4.10'!S24)</f>
        <v>114326743.87340467</v>
      </c>
      <c r="T24" s="129">
        <f>SUM('2.4.1'!T24,'2.4.2'!T24,'2.4.3'!T24,'2.4.4'!T24,'2.4.5'!T24,'2.4.6'!T24,'2.4.7'!T24,'2.4.8'!T24,'2.4.9'!T24,'2.4.10'!T24)</f>
        <v>116386022.33923295</v>
      </c>
      <c r="U24" s="129">
        <f>SUM('2.4.1'!U24,'2.4.2'!U24,'2.4.3'!U24,'2.4.4'!U24,'2.4.5'!U24,'2.4.6'!U24,'2.4.7'!U24,'2.4.8'!U24,'2.4.9'!U24,'2.4.10'!U24)</f>
        <v>111100526.30498841</v>
      </c>
      <c r="V24" s="129">
        <f>SUM('2.4.1'!V24,'2.4.2'!V24,'2.4.3'!V24,'2.4.4'!V24,'2.4.5'!V24,'2.4.6'!V24,'2.4.7'!V24,'2.4.8'!V24,'2.4.9'!V24,'2.4.10'!V24)</f>
        <v>80838903.856995568</v>
      </c>
      <c r="W24" s="129">
        <f>SUM('2.4.1'!W24,'2.4.2'!W24,'2.4.3'!W24,'2.4.4'!W24,'2.4.5'!W24,'2.4.6'!W24,'2.4.7'!W24,'2.4.8'!W24,'2.4.9'!W24,'2.4.10'!W24)</f>
        <v>70191471.974694699</v>
      </c>
      <c r="X24" s="129">
        <f>SUM('2.4.1'!X24,'2.4.2'!X24,'2.4.3'!X24,'2.4.4'!X24,'2.4.5'!X24,'2.4.6'!X24,'2.4.7'!X24,'2.4.8'!X24,'2.4.9'!X24,'2.4.10'!X24)</f>
        <v>78524359</v>
      </c>
    </row>
    <row r="25" spans="2:24">
      <c r="B25" s="46" t="str">
        <f t="shared" si="2"/>
        <v>Chilena Consolidada</v>
      </c>
      <c r="C25" s="33">
        <f>IF(OR(O25="",O25=0),"",O25*M!$J$59)</f>
        <v>4683843.7612726158</v>
      </c>
      <c r="D25" s="33">
        <f>IF(OR(P25="",P25=0),"",P25*M!$J$60)</f>
        <v>5416790.3073286042</v>
      </c>
      <c r="E25" s="33">
        <f>IF(OR(Q25="",Q25=0),"",Q25*M!$J$61)</f>
        <v>5102497.4808064876</v>
      </c>
      <c r="F25" s="33">
        <f>IF(OR(R25="",R25=0),"",R25*M!$J$62)</f>
        <v>5282241.091839077</v>
      </c>
      <c r="G25" s="33">
        <f>IF(OR(S25="",S25=0),"",S25*M!$J$63)</f>
        <v>5867546.375020585</v>
      </c>
      <c r="H25" s="33">
        <f>IF(OR(T25="",T25=0),"",T25*M!$J$64)</f>
        <v>6027956.1486567045</v>
      </c>
      <c r="I25" s="33">
        <f>IF(OR(U25="",U25=0),"",U25*M!$J$65)</f>
        <v>5511267.1815078435</v>
      </c>
      <c r="J25" s="33">
        <f>IF(OR(V25="",V25=0),"",V25*M!$J$66)</f>
        <v>4608920.740604924</v>
      </c>
      <c r="K25" s="33">
        <f>IF(OR(W25="",W25=0),"",W25*M!$J$67)</f>
        <v>5151621.0957071707</v>
      </c>
      <c r="L25" s="33">
        <f>IF(OR(X25="",X25=0),"",X25*M!$J$68)</f>
        <v>6013447.0528657222</v>
      </c>
      <c r="M25" s="16"/>
      <c r="N25" s="121" t="s">
        <v>572</v>
      </c>
      <c r="O25" s="129">
        <f>SUM('2.4.1'!O25,'2.4.2'!O25,'2.4.3'!O25,'2.4.4'!O25,'2.4.5'!O25,'2.4.6'!O25,'2.4.7'!O25,'2.4.8'!O25,'2.4.9'!O25,'2.4.10'!O25)</f>
        <v>104622031.83439448</v>
      </c>
      <c r="P25" s="129">
        <f>SUM('2.4.1'!P25,'2.4.2'!P25,'2.4.3'!P25,'2.4.4'!P25,'2.4.5'!P25,'2.4.6'!P25,'2.4.7'!P25,'2.4.8'!P25,'2.4.9'!P25,'2.4.10'!P25)</f>
        <v>121110588.0549358</v>
      </c>
      <c r="Q25" s="129">
        <f>SUM('2.4.1'!Q25,'2.4.2'!Q25,'2.4.3'!Q25,'2.4.4'!Q25,'2.4.5'!Q25,'2.4.6'!Q25,'2.4.7'!Q25,'2.4.8'!Q25,'2.4.9'!Q25,'2.4.10'!Q25)</f>
        <v>113932911.06100132</v>
      </c>
      <c r="R25" s="129">
        <f>SUM('2.4.1'!R25,'2.4.2'!R25,'2.4.3'!R25,'2.4.4'!R25,'2.4.5'!R25,'2.4.6'!R25,'2.4.7'!R25,'2.4.8'!R25,'2.4.9'!R25,'2.4.10'!R25)</f>
        <v>118146031.4502371</v>
      </c>
      <c r="S25" s="129">
        <f>SUM('2.4.1'!S25,'2.4.2'!S25,'2.4.3'!S25,'2.4.4'!S25,'2.4.5'!S25,'2.4.6'!S25,'2.4.7'!S25,'2.4.8'!S25,'2.4.9'!S25,'2.4.10'!S25)</f>
        <v>131093479.62647334</v>
      </c>
      <c r="T25" s="129">
        <f>SUM('2.4.1'!T25,'2.4.2'!T25,'2.4.3'!T25,'2.4.4'!T25,'2.4.5'!T25,'2.4.6'!T25,'2.4.7'!T25,'2.4.8'!T25,'2.4.9'!T25,'2.4.10'!T25)</f>
        <v>134148757.87059961</v>
      </c>
      <c r="U25" s="129">
        <f>SUM('2.4.1'!U25,'2.4.2'!U25,'2.4.3'!U25,'2.4.4'!U25,'2.4.5'!U25,'2.4.6'!U25,'2.4.7'!U25,'2.4.8'!U25,'2.4.9'!U25,'2.4.10'!U25)</f>
        <v>123143623.05175313</v>
      </c>
      <c r="V25" s="129">
        <f>SUM('2.4.1'!V25,'2.4.2'!V25,'2.4.3'!V25,'2.4.4'!V25,'2.4.5'!V25,'2.4.6'!V25,'2.4.7'!V25,'2.4.8'!V25,'2.4.9'!V25,'2.4.10'!V25)</f>
        <v>102865316.67941779</v>
      </c>
      <c r="W25" s="129">
        <f>SUM('2.4.1'!W25,'2.4.2'!W25,'2.4.3'!W25,'2.4.4'!W25,'2.4.5'!W25,'2.4.6'!W25,'2.4.7'!W25,'2.4.8'!W25,'2.4.9'!W25,'2.4.10'!W25)</f>
        <v>114872183.71939425</v>
      </c>
      <c r="X25" s="129">
        <f>SUM('2.4.1'!X25,'2.4.2'!X25,'2.4.3'!X25,'2.4.4'!X25,'2.4.5'!X25,'2.4.6'!X25,'2.4.7'!X25,'2.4.8'!X25,'2.4.9'!X25,'2.4.10'!X25)</f>
        <v>134063969</v>
      </c>
    </row>
    <row r="26" spans="2:24">
      <c r="B26" s="46" t="str">
        <f t="shared" si="2"/>
        <v>Chubb de Chile</v>
      </c>
      <c r="C26" s="33">
        <f>IF(OR(O26="",O26=0),"",O26*M!$J$59)</f>
        <v>480102.14929181134</v>
      </c>
      <c r="D26" s="33">
        <f>IF(OR(P26="",P26=0),"",P26*M!$J$60)</f>
        <v>397367.49408983445</v>
      </c>
      <c r="E26" s="33">
        <f>IF(OR(Q26="",Q26=0),"",Q26*M!$J$61)</f>
        <v>376658.32228930446</v>
      </c>
      <c r="F26" s="33">
        <f>IF(OR(R26="",R26=0),"",R26*M!$J$62)</f>
        <v>387915.58853751421</v>
      </c>
      <c r="G26" s="33">
        <f>IF(OR(S26="",S26=0),"",S26*M!$J$63)</f>
        <v>512427.31662410992</v>
      </c>
      <c r="H26" s="33">
        <f>IF(OR(T26="",T26=0),"",T26*M!$J$64)</f>
        <v>496211.52280068037</v>
      </c>
      <c r="I26" s="33">
        <f>IF(OR(U26="",U26=0),"",U26*M!$J$65)</f>
        <v>672124.13244660036</v>
      </c>
      <c r="J26" s="33">
        <f>IF(OR(V26="",V26=0),"",V26*M!$J$66)</f>
        <v>578967.36265499331</v>
      </c>
      <c r="K26" s="33">
        <f>IF(OR(W26="",W26=0),"",W26*M!$J$67)</f>
        <v>698716.04316831764</v>
      </c>
      <c r="L26" s="33">
        <f>IF(OR(X26="",X26=0),"",X26*M!$J$68)</f>
        <v>953666.47483653692</v>
      </c>
      <c r="M26" s="16"/>
      <c r="N26" s="121" t="s">
        <v>573</v>
      </c>
      <c r="O26" s="129">
        <f>SUM('2.4.1'!O26,'2.4.2'!O26,'2.4.3'!O26,'2.4.4'!O26,'2.4.5'!O26,'2.4.6'!O26,'2.4.7'!O26,'2.4.8'!O26,'2.4.9'!O26,'2.4.10'!O26)</f>
        <v>10723940.6152441</v>
      </c>
      <c r="P26" s="129">
        <f>SUM('2.4.1'!P26,'2.4.2'!P26,'2.4.3'!P26,'2.4.4'!P26,'2.4.5'!P26,'2.4.6'!P26,'2.4.7'!P26,'2.4.8'!P26,'2.4.9'!P26,'2.4.10'!P26)</f>
        <v>8884488.4429115113</v>
      </c>
      <c r="Q26" s="129">
        <f>SUM('2.4.1'!Q26,'2.4.2'!Q26,'2.4.3'!Q26,'2.4.4'!Q26,'2.4.5'!Q26,'2.4.6'!Q26,'2.4.7'!Q26,'2.4.8'!Q26,'2.4.9'!Q26,'2.4.10'!Q26)</f>
        <v>8410347.931615334</v>
      </c>
      <c r="R26" s="129">
        <f>SUM('2.4.1'!R26,'2.4.2'!R26,'2.4.3'!R26,'2.4.4'!R26,'2.4.5'!R26,'2.4.6'!R26,'2.4.7'!R26,'2.4.8'!R26,'2.4.9'!R26,'2.4.10'!R26)</f>
        <v>8676371.7381619681</v>
      </c>
      <c r="S26" s="129">
        <f>SUM('2.4.1'!S26,'2.4.2'!S26,'2.4.3'!S26,'2.4.4'!S26,'2.4.5'!S26,'2.4.6'!S26,'2.4.7'!S26,'2.4.8'!S26,'2.4.9'!S26,'2.4.10'!S26)</f>
        <v>11448717.35107087</v>
      </c>
      <c r="T26" s="129">
        <f>SUM('2.4.1'!T26,'2.4.2'!T26,'2.4.3'!T26,'2.4.4'!T26,'2.4.5'!T26,'2.4.6'!T26,'2.4.7'!T26,'2.4.8'!T26,'2.4.9'!T26,'2.4.10'!T26)</f>
        <v>11042907.045636667</v>
      </c>
      <c r="U26" s="129">
        <f>SUM('2.4.1'!U26,'2.4.2'!U26,'2.4.3'!U26,'2.4.4'!U26,'2.4.5'!U26,'2.4.6'!U26,'2.4.7'!U26,'2.4.8'!U26,'2.4.9'!U26,'2.4.10'!U26)</f>
        <v>15017925.657406809</v>
      </c>
      <c r="V26" s="129">
        <f>SUM('2.4.1'!V26,'2.4.2'!V26,'2.4.3'!V26,'2.4.4'!V26,'2.4.5'!V26,'2.4.6'!V26,'2.4.7'!V26,'2.4.8'!V26,'2.4.9'!V26,'2.4.10'!V26)</f>
        <v>12921823.667277146</v>
      </c>
      <c r="W26" s="129">
        <f>SUM('2.4.1'!W26,'2.4.2'!W26,'2.4.3'!W26,'2.4.4'!W26,'2.4.5'!W26,'2.4.6'!W26,'2.4.7'!W26,'2.4.8'!W26,'2.4.9'!W26,'2.4.10'!W26)</f>
        <v>15580151.604201272</v>
      </c>
      <c r="X26" s="129">
        <f>SUM('2.4.1'!X26,'2.4.2'!X26,'2.4.3'!X26,'2.4.4'!X26,'2.4.5'!X26,'2.4.6'!X26,'2.4.7'!X26,'2.4.8'!X26,'2.4.9'!X26,'2.4.10'!X26)</f>
        <v>21261069</v>
      </c>
    </row>
    <row r="27" spans="2:24">
      <c r="B27" s="46" t="str">
        <f t="shared" si="2"/>
        <v>Coface Chile</v>
      </c>
      <c r="C27" s="33">
        <f>IF(OR(O27="",O27=0),"",O27*M!$J$59)</f>
        <v>124075.97413300913</v>
      </c>
      <c r="D27" s="33">
        <f>IF(OR(P27="",P27=0),"",P27*M!$J$60)</f>
        <v>140612.64775413708</v>
      </c>
      <c r="E27" s="33">
        <f>IF(OR(Q27="",Q27=0),"",Q27*M!$J$61)</f>
        <v>184548.00326845507</v>
      </c>
      <c r="F27" s="33">
        <f>IF(OR(R27="",R27=0),"",R27*M!$J$62)</f>
        <v>194165.501610309</v>
      </c>
      <c r="G27" s="33">
        <f>IF(OR(S27="",S27=0),"",S27*M!$J$63)</f>
        <v>254469.36636348063</v>
      </c>
      <c r="H27" s="33">
        <f>IF(OR(T27="",T27=0),"",T27*M!$J$64)</f>
        <v>269997.49269467028</v>
      </c>
      <c r="I27" s="33">
        <f>IF(OR(U27="",U27=0),"",U27*M!$J$65)</f>
        <v>361263.10274246772</v>
      </c>
      <c r="J27" s="33">
        <f>IF(OR(V27="",V27=0),"",V27*M!$J$66)</f>
        <v>346957.82050988229</v>
      </c>
      <c r="K27" s="33">
        <f>IF(OR(W27="",W27=0),"",W27*M!$J$67)</f>
        <v>309684.81348648714</v>
      </c>
      <c r="L27" s="33">
        <f>IF(OR(X27="",X27=0),"",X27*M!$J$68)</f>
        <v>398563.69620028319</v>
      </c>
      <c r="M27" s="16"/>
      <c r="N27" s="121" t="s">
        <v>671</v>
      </c>
      <c r="O27" s="129">
        <f>SUM('2.4.1'!O27,'2.4.2'!O27,'2.4.3'!O27,'2.4.4'!O27,'2.4.5'!O27,'2.4.6'!O27,'2.4.7'!O27,'2.4.8'!O27,'2.4.9'!O27,'2.4.10'!O27)</f>
        <v>2771458.9079504618</v>
      </c>
      <c r="P27" s="129">
        <f>SUM('2.4.1'!P27,'2.4.2'!P27,'2.4.3'!P27,'2.4.4'!P27,'2.4.5'!P27,'2.4.6'!P27,'2.4.7'!P27,'2.4.8'!P27,'2.4.9'!P27,'2.4.10'!P27)</f>
        <v>3143869.2456720946</v>
      </c>
      <c r="Q27" s="129">
        <f>SUM('2.4.1'!Q27,'2.4.2'!Q27,'2.4.3'!Q27,'2.4.4'!Q27,'2.4.5'!Q27,'2.4.6'!Q27,'2.4.7'!Q27,'2.4.8'!Q27,'2.4.9'!Q27,'2.4.10'!Q27)</f>
        <v>4120745.0512149874</v>
      </c>
      <c r="R27" s="129">
        <f>SUM('2.4.1'!R27,'2.4.2'!R27,'2.4.3'!R27,'2.4.4'!R27,'2.4.5'!R27,'2.4.6'!R27,'2.4.7'!R27,'2.4.8'!R27,'2.4.9'!R27,'2.4.10'!R27)</f>
        <v>4342831.586245494</v>
      </c>
      <c r="S27" s="129">
        <f>SUM('2.4.1'!S27,'2.4.2'!S27,'2.4.3'!S27,'2.4.4'!S27,'2.4.5'!S27,'2.4.6'!S27,'2.4.7'!S27,'2.4.8'!S27,'2.4.9'!S27,'2.4.10'!S27)</f>
        <v>5685387.4793304028</v>
      </c>
      <c r="T27" s="129">
        <f>SUM('2.4.1'!T27,'2.4.2'!T27,'2.4.3'!T27,'2.4.4'!T27,'2.4.5'!T27,'2.4.6'!T27,'2.4.7'!T27,'2.4.8'!T27,'2.4.9'!T27,'2.4.10'!T27)</f>
        <v>6008641.6324109612</v>
      </c>
      <c r="U27" s="129">
        <f>SUM('2.4.1'!U27,'2.4.2'!U27,'2.4.3'!U27,'2.4.4'!U27,'2.4.5'!U27,'2.4.6'!U27,'2.4.7'!U27,'2.4.8'!U27,'2.4.9'!U27,'2.4.10'!U27)</f>
        <v>8072054.1903493442</v>
      </c>
      <c r="V27" s="129">
        <f>SUM('2.4.1'!V27,'2.4.2'!V27,'2.4.3'!V27,'2.4.4'!V27,'2.4.5'!V27,'2.4.6'!V27,'2.4.7'!V27,'2.4.8'!V27,'2.4.9'!V27,'2.4.10'!V27)</f>
        <v>7743662.3647525162</v>
      </c>
      <c r="W27" s="129">
        <f>SUM('2.4.1'!W27,'2.4.2'!W27,'2.4.3'!W27,'2.4.4'!W27,'2.4.5'!W27,'2.4.6'!W27,'2.4.7'!W27,'2.4.8'!W27,'2.4.9'!W27,'2.4.10'!W27)</f>
        <v>6905432.3151929658</v>
      </c>
      <c r="X27" s="129">
        <f>SUM('2.4.1'!X27,'2.4.2'!X27,'2.4.3'!X27,'2.4.4'!X27,'2.4.5'!X27,'2.4.6'!X27,'2.4.7'!X27,'2.4.8'!X27,'2.4.9'!X27,'2.4.10'!X27)</f>
        <v>8885591</v>
      </c>
    </row>
    <row r="28" spans="2:24">
      <c r="B28" s="46" t="str">
        <f t="shared" si="2"/>
        <v>Consorcio Nacional de Seguros</v>
      </c>
      <c r="C28" s="33">
        <f>IF(OR(O28="",O28=0),"",O28*M!$J$59)</f>
        <v>539578.90889458545</v>
      </c>
      <c r="D28" s="33">
        <f>IF(OR(P28="",P28=0),"",P28*M!$J$60)</f>
        <v>578841.25295508269</v>
      </c>
      <c r="E28" s="33">
        <f>IF(OR(Q28="",Q28=0),"",Q28*M!$J$61)</f>
        <v>563632.89359330828</v>
      </c>
      <c r="F28" s="33">
        <f>IF(OR(R28="",R28=0),"",R28*M!$J$62)</f>
        <v>608873.64038896619</v>
      </c>
      <c r="G28" s="33">
        <f>IF(OR(S28="",S28=0),"",S28*M!$J$63)</f>
        <v>644089.1277340455</v>
      </c>
      <c r="H28" s="33">
        <f>IF(OR(T28="",T28=0),"",T28*M!$J$64)</f>
        <v>943740.04339880496</v>
      </c>
      <c r="I28" s="33">
        <f>IF(OR(U28="",U28=0),"",U28*M!$J$65)</f>
        <v>1068016.1397911739</v>
      </c>
      <c r="J28" s="33">
        <f>IF(OR(V28="",V28=0),"",V28*M!$J$66)</f>
        <v>1110344.9955307012</v>
      </c>
      <c r="K28" s="33">
        <f>IF(OR(W28="",W28=0),"",W28*M!$J$67)</f>
        <v>1418223.489959474</v>
      </c>
      <c r="L28" s="33">
        <f>IF(OR(X28="",X28=0),"",X28*M!$J$68)</f>
        <v>1698617.2082840113</v>
      </c>
      <c r="M28" s="16"/>
      <c r="N28" s="121" t="s">
        <v>574</v>
      </c>
      <c r="O28" s="129">
        <f>SUM('2.4.1'!O28,'2.4.2'!O28,'2.4.3'!O28,'2.4.4'!O28,'2.4.5'!O28,'2.4.6'!O28,'2.4.7'!O28,'2.4.8'!O28,'2.4.9'!O28,'2.4.10'!O28)</f>
        <v>12052460.470670994</v>
      </c>
      <c r="P28" s="129">
        <f>SUM('2.4.1'!P28,'2.4.2'!P28,'2.4.3'!P28,'2.4.4'!P28,'2.4.5'!P28,'2.4.6'!P28,'2.4.7'!P28,'2.4.8'!P28,'2.4.9'!P28,'2.4.10'!P28)</f>
        <v>12941945.424950181</v>
      </c>
      <c r="Q28" s="129">
        <f>SUM('2.4.1'!Q28,'2.4.2'!Q28,'2.4.3'!Q28,'2.4.4'!Q28,'2.4.5'!Q28,'2.4.6'!Q28,'2.4.7'!Q28,'2.4.8'!Q28,'2.4.9'!Q28,'2.4.10'!Q28)</f>
        <v>12585275.461355317</v>
      </c>
      <c r="R28" s="129">
        <f>SUM('2.4.1'!R28,'2.4.2'!R28,'2.4.3'!R28,'2.4.4'!R28,'2.4.5'!R28,'2.4.6'!R28,'2.4.7'!R28,'2.4.8'!R28,'2.4.9'!R28,'2.4.10'!R28)</f>
        <v>13618462.886473391</v>
      </c>
      <c r="S28" s="129">
        <f>SUM('2.4.1'!S28,'2.4.2'!S28,'2.4.3'!S28,'2.4.4'!S28,'2.4.5'!S28,'2.4.6'!S28,'2.4.7'!S28,'2.4.8'!S28,'2.4.9'!S28,'2.4.10'!S28)</f>
        <v>14390322.555216249</v>
      </c>
      <c r="T28" s="129">
        <f>SUM('2.4.1'!T28,'2.4.2'!T28,'2.4.3'!T28,'2.4.4'!T28,'2.4.5'!T28,'2.4.6'!T28,'2.4.7'!T28,'2.4.8'!T28,'2.4.9'!T28,'2.4.10'!T28)</f>
        <v>21002401.38656415</v>
      </c>
      <c r="U28" s="129">
        <f>SUM('2.4.1'!U28,'2.4.2'!U28,'2.4.3'!U28,'2.4.4'!U28,'2.4.5'!U28,'2.4.6'!U28,'2.4.7'!U28,'2.4.8'!U28,'2.4.9'!U28,'2.4.10'!U28)</f>
        <v>23863727.270005085</v>
      </c>
      <c r="V28" s="129">
        <f>SUM('2.4.1'!V28,'2.4.2'!V28,'2.4.3'!V28,'2.4.4'!V28,'2.4.5'!V28,'2.4.6'!V28,'2.4.7'!V28,'2.4.8'!V28,'2.4.9'!V28,'2.4.10'!V28)</f>
        <v>24781504.394818772</v>
      </c>
      <c r="W28" s="129">
        <f>SUM('2.4.1'!W28,'2.4.2'!W28,'2.4.3'!W28,'2.4.4'!W28,'2.4.5'!W28,'2.4.6'!W28,'2.4.7'!W28,'2.4.8'!W28,'2.4.9'!W28,'2.4.10'!W28)</f>
        <v>31623915.320468981</v>
      </c>
      <c r="X28" s="129">
        <f>SUM('2.4.1'!X28,'2.4.2'!X28,'2.4.3'!X28,'2.4.4'!X28,'2.4.5'!X28,'2.4.6'!X28,'2.4.7'!X28,'2.4.8'!X28,'2.4.9'!X28,'2.4.10'!X28)</f>
        <v>37869023</v>
      </c>
    </row>
    <row r="29" spans="2:24">
      <c r="B29" s="46" t="str">
        <f t="shared" si="2"/>
        <v>Continental Crédito</v>
      </c>
      <c r="C29" s="33">
        <f>IF(OR(O29="",O29=0),"",O29*M!$J$59)</f>
        <v>329818.28844991577</v>
      </c>
      <c r="D29" s="33">
        <f>IF(OR(P29="",P29=0),"",P29*M!$J$60)</f>
        <v>367826.47754137107</v>
      </c>
      <c r="E29" s="33">
        <f>IF(OR(Q29="",Q29=0),"",Q29*M!$J$61)</f>
        <v>425317.70711524197</v>
      </c>
      <c r="F29" s="33">
        <f>IF(OR(R29="",R29=0),"",R29*M!$J$62)</f>
        <v>472670.42043837992</v>
      </c>
      <c r="G29" s="33">
        <f>IF(OR(S29="",S29=0),"",S29*M!$J$63)</f>
        <v>527573.43597809377</v>
      </c>
      <c r="H29" s="33">
        <f>IF(OR(T29="",T29=0),"",T29*M!$J$64)</f>
        <v>613490.67863378336</v>
      </c>
      <c r="I29" s="33">
        <f>IF(OR(U29="",U29=0),"",U29*M!$J$65)</f>
        <v>724267.62854054139</v>
      </c>
      <c r="J29" s="33">
        <f>IF(OR(V29="",V29=0),"",V29*M!$J$66)</f>
        <v>765805.32381410804</v>
      </c>
      <c r="K29" s="33">
        <f>IF(OR(W29="",W29=0),"",W29*M!$J$67)</f>
        <v>888502.60189088585</v>
      </c>
      <c r="L29" s="33">
        <f>IF(OR(X29="",X29=0),"",X29*M!$J$68)</f>
        <v>989091.07056911651</v>
      </c>
      <c r="M29" s="16"/>
      <c r="N29" s="121" t="s">
        <v>575</v>
      </c>
      <c r="O29" s="129">
        <f>SUM('2.4.1'!O29,'2.4.2'!O29,'2.4.3'!O29,'2.4.4'!O29,'2.4.5'!O29,'2.4.6'!O29,'2.4.7'!O29,'2.4.8'!O29,'2.4.9'!O29,'2.4.10'!O29)</f>
        <v>7367081.6603833772</v>
      </c>
      <c r="P29" s="129">
        <f>SUM('2.4.1'!P29,'2.4.2'!P29,'2.4.3'!P29,'2.4.4'!P29,'2.4.5'!P29,'2.4.6'!P29,'2.4.7'!P29,'2.4.8'!P29,'2.4.9'!P29,'2.4.10'!P29)</f>
        <v>8223999.5402703062</v>
      </c>
      <c r="Q29" s="129">
        <f>SUM('2.4.1'!Q29,'2.4.2'!Q29,'2.4.3'!Q29,'2.4.4'!Q29,'2.4.5'!Q29,'2.4.6'!Q29,'2.4.7'!Q29,'2.4.8'!Q29,'2.4.9'!Q29,'2.4.10'!Q29)</f>
        <v>9496856.1336302273</v>
      </c>
      <c r="R29" s="129">
        <f>SUM('2.4.1'!R29,'2.4.2'!R29,'2.4.3'!R29,'2.4.4'!R29,'2.4.5'!R29,'2.4.6'!R29,'2.4.7'!R29,'2.4.8'!R29,'2.4.9'!R29,'2.4.10'!R29)</f>
        <v>10572053.298549235</v>
      </c>
      <c r="S29" s="129">
        <f>SUM('2.4.1'!S29,'2.4.2'!S29,'2.4.3'!S29,'2.4.4'!S29,'2.4.5'!S29,'2.4.6'!S29,'2.4.7'!S29,'2.4.8'!S29,'2.4.9'!S29,'2.4.10'!S29)</f>
        <v>11787113.907663001</v>
      </c>
      <c r="T29" s="129">
        <f>SUM('2.4.1'!T29,'2.4.2'!T29,'2.4.3'!T29,'2.4.4'!T29,'2.4.5'!T29,'2.4.6'!T29,'2.4.7'!T29,'2.4.8'!T29,'2.4.9'!T29,'2.4.10'!T29)</f>
        <v>13652888.387758613</v>
      </c>
      <c r="U29" s="129">
        <f>SUM('2.4.1'!U29,'2.4.2'!U29,'2.4.3'!U29,'2.4.4'!U29,'2.4.5'!U29,'2.4.6'!U29,'2.4.7'!U29,'2.4.8'!U29,'2.4.9'!U29,'2.4.10'!U29)</f>
        <v>16183018.696107224</v>
      </c>
      <c r="V29" s="129">
        <f>SUM('2.4.1'!V29,'2.4.2'!V29,'2.4.3'!V29,'2.4.4'!V29,'2.4.5'!V29,'2.4.6'!V29,'2.4.7'!V29,'2.4.8'!V29,'2.4.9'!V29,'2.4.10'!V29)</f>
        <v>17091812.071080022</v>
      </c>
      <c r="W29" s="129">
        <f>SUM('2.4.1'!W29,'2.4.2'!W29,'2.4.3'!W29,'2.4.4'!W29,'2.4.5'!W29,'2.4.6'!W29,'2.4.7'!W29,'2.4.8'!W29,'2.4.9'!W29,'2.4.10'!W29)</f>
        <v>19812061.528480705</v>
      </c>
      <c r="X29" s="129">
        <f>SUM('2.4.1'!X29,'2.4.2'!X29,'2.4.3'!X29,'2.4.4'!X29,'2.4.5'!X29,'2.4.6'!X29,'2.4.7'!X29,'2.4.8'!X29,'2.4.9'!X29,'2.4.10'!X29)</f>
        <v>22050826</v>
      </c>
    </row>
    <row r="30" spans="2:24">
      <c r="B30" s="46" t="str">
        <f t="shared" si="2"/>
        <v>Cruz del Sur</v>
      </c>
      <c r="C30" s="33">
        <f>IF(OR(O30="",O30=0),"",O30*M!$J$59)</f>
        <v>6336724.4143018611</v>
      </c>
      <c r="D30" s="33">
        <f>IF(OR(P30="",P30=0),"",P30*M!$J$60)</f>
        <v>6478891.1347517706</v>
      </c>
      <c r="E30" s="33">
        <f>IF(OR(Q30="",Q30=0),"",Q30*M!$J$61)</f>
        <v>6252903.9876884334</v>
      </c>
      <c r="F30" s="33">
        <f>IF(OR(R30="",R30=0),"",R30*M!$J$62)</f>
        <v>6019102.0099795181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M30" s="16"/>
      <c r="N30" s="121" t="s">
        <v>602</v>
      </c>
      <c r="O30" s="129">
        <f>SUM('2.4.1'!O30,'2.4.2'!O30,'2.4.3'!O30,'2.4.4'!O30,'2.4.5'!O30,'2.4.6'!O30,'2.4.7'!O30,'2.4.8'!O30,'2.4.9'!O30,'2.4.10'!O30)</f>
        <v>141542078.93961546</v>
      </c>
      <c r="P30" s="129">
        <f>SUM('2.4.1'!P30,'2.4.2'!P30,'2.4.3'!P30,'2.4.4'!P30,'2.4.5'!P30,'2.4.6'!P30,'2.4.7'!P30,'2.4.8'!P30,'2.4.9'!P30,'2.4.10'!P30)</f>
        <v>144857428.61636984</v>
      </c>
      <c r="Q30" s="129">
        <f>SUM('2.4.1'!Q30,'2.4.2'!Q30,'2.4.3'!Q30,'2.4.4'!Q30,'2.4.5'!Q30,'2.4.6'!Q30,'2.4.7'!Q30,'2.4.8'!Q30,'2.4.9'!Q30,'2.4.10'!Q30)</f>
        <v>139620167.68887946</v>
      </c>
      <c r="R30" s="129">
        <f>SUM('2.4.1'!R30,'2.4.2'!R30,'2.4.3'!R30,'2.4.4'!R30,'2.4.5'!R30,'2.4.6'!R30,'2.4.7'!R30,'2.4.8'!R30,'2.4.9'!R30,'2.4.10'!R30)</f>
        <v>134627140.8307938</v>
      </c>
      <c r="S30" s="129">
        <f>SUM('2.4.1'!S30,'2.4.2'!S30,'2.4.3'!S30,'2.4.4'!S30,'2.4.5'!S30,'2.4.6'!S30,'2.4.7'!S30,'2.4.8'!S30,'2.4.9'!S30,'2.4.10'!S30)</f>
        <v>0</v>
      </c>
      <c r="T30" s="129">
        <f>SUM('2.4.1'!T30,'2.4.2'!T30,'2.4.3'!T30,'2.4.4'!T30,'2.4.5'!T30,'2.4.6'!T30,'2.4.7'!T30,'2.4.8'!T30,'2.4.9'!T30,'2.4.10'!T30)</f>
        <v>0</v>
      </c>
      <c r="U30" s="129">
        <f>SUM('2.4.1'!U30,'2.4.2'!U30,'2.4.3'!U30,'2.4.4'!U30,'2.4.5'!U30,'2.4.6'!U30,'2.4.7'!U30,'2.4.8'!U30,'2.4.9'!U30,'2.4.10'!U30)</f>
        <v>0</v>
      </c>
      <c r="V30" s="129">
        <f>SUM('2.4.1'!V30,'2.4.2'!V30,'2.4.3'!V30,'2.4.4'!V30,'2.4.5'!V30,'2.4.6'!V30,'2.4.7'!V30,'2.4.8'!V30,'2.4.9'!V30,'2.4.10'!V30)</f>
        <v>0</v>
      </c>
      <c r="W30" s="129">
        <f>SUM('2.4.1'!W30,'2.4.2'!W30,'2.4.3'!W30,'2.4.4'!W30,'2.4.5'!W30,'2.4.6'!W30,'2.4.7'!W30,'2.4.8'!W30,'2.4.9'!W30,'2.4.10'!W30)</f>
        <v>0</v>
      </c>
      <c r="X30" s="129">
        <f>SUM('2.4.1'!X30,'2.4.2'!X30,'2.4.3'!X30,'2.4.4'!X30,'2.4.5'!X30,'2.4.6'!X30,'2.4.7'!X30,'2.4.8'!X30,'2.4.9'!X30,'2.4.10'!X30)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>
        <f>IF(OR(W31="",W31=0),"",W31*M!$J$67)</f>
        <v>8455.2015678926873</v>
      </c>
      <c r="L31" s="33">
        <f>IF(OR(X31="",X31=0),"",X31*M!$J$68)</f>
        <v>22267.844799706469</v>
      </c>
      <c r="M31" s="16"/>
      <c r="N31" s="121" t="s">
        <v>621</v>
      </c>
      <c r="O31" s="129">
        <f>SUM('2.4.1'!O31,'2.4.2'!O31,'2.4.3'!O31,'2.4.4'!O31,'2.4.5'!O31,'2.4.6'!O31,'2.4.7'!O31,'2.4.8'!O31,'2.4.9'!O31,'2.4.10'!O31)</f>
        <v>0</v>
      </c>
      <c r="P31" s="129">
        <f>SUM('2.4.1'!P31,'2.4.2'!P31,'2.4.3'!P31,'2.4.4'!P31,'2.4.5'!P31,'2.4.6'!P31,'2.4.7'!P31,'2.4.8'!P31,'2.4.9'!P31,'2.4.10'!P31)</f>
        <v>0</v>
      </c>
      <c r="Q31" s="129">
        <f>SUM('2.4.1'!Q31,'2.4.2'!Q31,'2.4.3'!Q31,'2.4.4'!Q31,'2.4.5'!Q31,'2.4.6'!Q31,'2.4.7'!Q31,'2.4.8'!Q31,'2.4.9'!Q31,'2.4.10'!Q31)</f>
        <v>0</v>
      </c>
      <c r="R31" s="129">
        <f>SUM('2.4.1'!R31,'2.4.2'!R31,'2.4.3'!R31,'2.4.4'!R31,'2.4.5'!R31,'2.4.6'!R31,'2.4.7'!R31,'2.4.8'!R31,'2.4.9'!R31,'2.4.10'!R31)</f>
        <v>0</v>
      </c>
      <c r="S31" s="129">
        <f>SUM('2.4.1'!S31,'2.4.2'!S31,'2.4.3'!S31,'2.4.4'!S31,'2.4.5'!S31,'2.4.6'!S31,'2.4.7'!S31,'2.4.8'!S31,'2.4.9'!S31,'2.4.10'!S31)</f>
        <v>0</v>
      </c>
      <c r="T31" s="129">
        <f>SUM('2.4.1'!T31,'2.4.2'!T31,'2.4.3'!T31,'2.4.4'!T31,'2.4.5'!T31,'2.4.6'!T31,'2.4.7'!T31,'2.4.8'!T31,'2.4.9'!T31,'2.4.10'!T31)</f>
        <v>0</v>
      </c>
      <c r="U31" s="129">
        <f>SUM('2.4.1'!U31,'2.4.2'!U31,'2.4.3'!U31,'2.4.4'!U31,'2.4.5'!U31,'2.4.6'!U31,'2.4.7'!U31,'2.4.8'!U31,'2.4.9'!U31,'2.4.10'!U31)</f>
        <v>0</v>
      </c>
      <c r="V31" s="129">
        <f>SUM('2.4.1'!V31,'2.4.2'!V31,'2.4.3'!V31,'2.4.4'!V31,'2.4.5'!V31,'2.4.6'!V31,'2.4.7'!V31,'2.4.8'!V31,'2.4.9'!V31,'2.4.10'!V31)</f>
        <v>0</v>
      </c>
      <c r="W31" s="129">
        <f>SUM('2.4.1'!W31,'2.4.2'!W31,'2.4.3'!W31,'2.4.4'!W31,'2.4.5'!W31,'2.4.6'!W31,'2.4.7'!W31,'2.4.8'!W31,'2.4.9'!W31,'2.4.10'!W31)</f>
        <v>188536.27816316561</v>
      </c>
      <c r="X31" s="129">
        <f>SUM('2.4.1'!X31,'2.4.2'!X31,'2.4.3'!X31,'2.4.4'!X31,'2.4.5'!X31,'2.4.6'!X31,'2.4.7'!X31,'2.4.8'!X31,'2.4.9'!X31,'2.4.10'!X31)</f>
        <v>496440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>
        <f>IF(OR(W32="",W32=0),"",W32*M!$J$67)</f>
        <v>3419.0221178203305</v>
      </c>
      <c r="L32" s="33">
        <f>IF(OR(X32="",X32=0),"",X32*M!$J$68)</f>
        <v>6878.3436642006855</v>
      </c>
      <c r="M32" s="16"/>
      <c r="N32" s="121" t="s">
        <v>672</v>
      </c>
      <c r="O32" s="129">
        <f>SUM('2.4.1'!O32,'2.4.2'!O32,'2.4.3'!O32,'2.4.4'!O32,'2.4.5'!O32,'2.4.6'!O32,'2.4.7'!O32,'2.4.8'!O32,'2.4.9'!O32,'2.4.10'!O32)</f>
        <v>0</v>
      </c>
      <c r="P32" s="129">
        <f>SUM('2.4.1'!P32,'2.4.2'!P32,'2.4.3'!P32,'2.4.4'!P32,'2.4.5'!P32,'2.4.6'!P32,'2.4.7'!P32,'2.4.8'!P32,'2.4.9'!P32,'2.4.10'!P32)</f>
        <v>0</v>
      </c>
      <c r="Q32" s="129">
        <f>SUM('2.4.1'!Q32,'2.4.2'!Q32,'2.4.3'!Q32,'2.4.4'!Q32,'2.4.5'!Q32,'2.4.6'!Q32,'2.4.7'!Q32,'2.4.8'!Q32,'2.4.9'!Q32,'2.4.10'!Q32)</f>
        <v>0</v>
      </c>
      <c r="R32" s="129">
        <f>SUM('2.4.1'!R32,'2.4.2'!R32,'2.4.3'!R32,'2.4.4'!R32,'2.4.5'!R32,'2.4.6'!R32,'2.4.7'!R32,'2.4.8'!R32,'2.4.9'!R32,'2.4.10'!R32)</f>
        <v>0</v>
      </c>
      <c r="S32" s="129">
        <f>SUM('2.4.1'!S32,'2.4.2'!S32,'2.4.3'!S32,'2.4.4'!S32,'2.4.5'!S32,'2.4.6'!S32,'2.4.7'!S32,'2.4.8'!S32,'2.4.9'!S32,'2.4.10'!S32)</f>
        <v>0</v>
      </c>
      <c r="T32" s="129">
        <f>SUM('2.4.1'!T32,'2.4.2'!T32,'2.4.3'!T32,'2.4.4'!T32,'2.4.5'!T32,'2.4.6'!T32,'2.4.7'!T32,'2.4.8'!T32,'2.4.9'!T32,'2.4.10'!T32)</f>
        <v>0</v>
      </c>
      <c r="U32" s="129">
        <f>SUM('2.4.1'!U32,'2.4.2'!U32,'2.4.3'!U32,'2.4.4'!U32,'2.4.5'!U32,'2.4.6'!U32,'2.4.7'!U32,'2.4.8'!U32,'2.4.9'!U32,'2.4.10'!U32)</f>
        <v>0</v>
      </c>
      <c r="V32" s="129">
        <f>SUM('2.4.1'!V32,'2.4.2'!V32,'2.4.3'!V32,'2.4.4'!V32,'2.4.5'!V32,'2.4.6'!V32,'2.4.7'!V32,'2.4.8'!V32,'2.4.9'!V32,'2.4.10'!V32)</f>
        <v>0</v>
      </c>
      <c r="W32" s="129">
        <f>SUM('2.4.1'!W32,'2.4.2'!W32,'2.4.3'!W32,'2.4.4'!W32,'2.4.5'!W32,'2.4.6'!W32,'2.4.7'!W32,'2.4.8'!W32,'2.4.9'!W32,'2.4.10'!W32)</f>
        <v>76238.242208109441</v>
      </c>
      <c r="X32" s="129">
        <f>SUM('2.4.1'!X32,'2.4.2'!X32,'2.4.3'!X32,'2.4.4'!X32,'2.4.5'!X32,'2.4.6'!X32,'2.4.7'!X32,'2.4.8'!X32,'2.4.9'!X32,'2.4.10'!X32)</f>
        <v>153346</v>
      </c>
    </row>
    <row r="33" spans="2:24">
      <c r="B33" s="46" t="str">
        <f t="shared" si="2"/>
        <v>HDI Seguros</v>
      </c>
      <c r="C33" s="33">
        <f>IF(OR(O33="",O33=0),"",O33*M!$J$59)</f>
        <v>698210.71516448807</v>
      </c>
      <c r="D33" s="33">
        <f>IF(OR(P33="",P33=0),"",P33*M!$J$60)</f>
        <v>549598.34515366412</v>
      </c>
      <c r="E33" s="33">
        <f>IF(OR(Q33="",Q33=0),"",Q33*M!$J$61)</f>
        <v>571523.72950358177</v>
      </c>
      <c r="F33" s="33">
        <f>IF(OR(R33="",R33=0),"",R33*M!$J$62)</f>
        <v>689948.43339095067</v>
      </c>
      <c r="G33" s="33">
        <f>IF(OR(S33="",S33=0),"",S33*M!$J$63)</f>
        <v>972762.8354124421</v>
      </c>
      <c r="H33" s="33">
        <f>IF(OR(T33="",T33=0),"",T33*M!$J$64)</f>
        <v>986858.61142169277</v>
      </c>
      <c r="I33" s="33">
        <f>IF(OR(U33="",U33=0),"",U33*M!$J$65)</f>
        <v>1070207.1127142317</v>
      </c>
      <c r="J33" s="33">
        <f>IF(OR(V33="",V33=0),"",V33*M!$J$66)</f>
        <v>858321.15735753672</v>
      </c>
      <c r="K33" s="33">
        <f>IF(OR(W33="",W33=0),"",W33*M!$J$67)</f>
        <v>882659.68479018239</v>
      </c>
      <c r="L33" s="33">
        <f>IF(OR(X33="",X33=0),"",X33*M!$J$68)</f>
        <v>1116606.1048630509</v>
      </c>
      <c r="M33" s="16"/>
      <c r="N33" s="121" t="s">
        <v>673</v>
      </c>
      <c r="O33" s="129">
        <f>SUM('2.4.1'!O33,'2.4.2'!O33,'2.4.3'!O33,'2.4.4'!O33,'2.4.5'!O33,'2.4.6'!O33,'2.4.7'!O33,'2.4.8'!O33,'2.4.9'!O33,'2.4.10'!O33)</f>
        <v>15595785.724758454</v>
      </c>
      <c r="P33" s="129">
        <f>SUM('2.4.1'!P33,'2.4.2'!P33,'2.4.3'!P33,'2.4.4'!P33,'2.4.5'!P33,'2.4.6'!P33,'2.4.7'!P33,'2.4.8'!P33,'2.4.9'!P33,'2.4.10'!P33)</f>
        <v>12288121.747213487</v>
      </c>
      <c r="Q33" s="129">
        <f>SUM('2.4.1'!Q33,'2.4.2'!Q33,'2.4.3'!Q33,'2.4.4'!Q33,'2.4.5'!Q33,'2.4.6'!Q33,'2.4.7'!Q33,'2.4.8'!Q33,'2.4.9'!Q33,'2.4.10'!Q33)</f>
        <v>12761468.768523799</v>
      </c>
      <c r="R33" s="129">
        <f>SUM('2.4.1'!R33,'2.4.2'!R33,'2.4.3'!R33,'2.4.4'!R33,'2.4.5'!R33,'2.4.6'!R33,'2.4.7'!R33,'2.4.8'!R33,'2.4.9'!R33,'2.4.10'!R33)</f>
        <v>15431834.309188779</v>
      </c>
      <c r="S33" s="129">
        <f>SUM('2.4.1'!S33,'2.4.2'!S33,'2.4.3'!S33,'2.4.4'!S33,'2.4.5'!S33,'2.4.6'!S33,'2.4.7'!S33,'2.4.8'!S33,'2.4.9'!S33,'2.4.10'!S33)</f>
        <v>21733593.020827897</v>
      </c>
      <c r="T33" s="129">
        <f>SUM('2.4.1'!T33,'2.4.2'!T33,'2.4.3'!T33,'2.4.4'!T33,'2.4.5'!T33,'2.4.6'!T33,'2.4.7'!T33,'2.4.8'!T33,'2.4.9'!T33,'2.4.10'!T33)</f>
        <v>21961980.752900176</v>
      </c>
      <c r="U33" s="129">
        <f>SUM('2.4.1'!U33,'2.4.2'!U33,'2.4.3'!U33,'2.4.4'!U33,'2.4.5'!U33,'2.4.6'!U33,'2.4.7'!U33,'2.4.8'!U33,'2.4.9'!U33,'2.4.10'!U33)</f>
        <v>23912682.316978481</v>
      </c>
      <c r="V33" s="129">
        <f>SUM('2.4.1'!V33,'2.4.2'!V33,'2.4.3'!V33,'2.4.4'!V33,'2.4.5'!V33,'2.4.6'!V33,'2.4.7'!V33,'2.4.8'!V33,'2.4.9'!V33,'2.4.10'!V33)</f>
        <v>19156649.16655501</v>
      </c>
      <c r="W33" s="129">
        <f>SUM('2.4.1'!W33,'2.4.2'!W33,'2.4.3'!W33,'2.4.4'!W33,'2.4.5'!W33,'2.4.6'!W33,'2.4.7'!W33,'2.4.8'!W33,'2.4.9'!W33,'2.4.10'!W33)</f>
        <v>19681774.647093311</v>
      </c>
      <c r="X33" s="129">
        <f>SUM('2.4.1'!X33,'2.4.2'!X33,'2.4.3'!X33,'2.4.4'!X33,'2.4.5'!X33,'2.4.6'!X33,'2.4.7'!X33,'2.4.8'!X33,'2.4.9'!X33,'2.4.10'!X33)</f>
        <v>24893650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>
        <f>IF(OR(P34="",P34=0),"",P34*M!$J$60)</f>
        <v>24890.661938534271</v>
      </c>
      <c r="E34" s="33">
        <f>IF(OR(Q34="",Q34=0),"",Q34*M!$J$61)</f>
        <v>14337.776930828288</v>
      </c>
      <c r="F34" s="33">
        <f>IF(OR(R34="",R34=0),"",R34*M!$J$62)</f>
        <v>10853.522234727372</v>
      </c>
      <c r="G34" s="33">
        <f>IF(OR(S34="",S34=0),"",S34*M!$J$63)</f>
        <v>7680.032809093178</v>
      </c>
      <c r="H34" s="33">
        <f>IF(OR(T34="",T34=0),"",T34*M!$J$64)</f>
        <v>11332.255667682159</v>
      </c>
      <c r="I34" s="33">
        <f>IF(OR(U34="",U34=0),"",U34*M!$J$65)</f>
        <v>-259.40947867784547</v>
      </c>
      <c r="J34" s="33">
        <f>IF(OR(V34="",V34=0),"",V34*M!$J$66)</f>
        <v>11893.588656383463</v>
      </c>
      <c r="K34" s="33">
        <f>IF(OR(W34="",W34=0),"",W34*M!$J$67)</f>
        <v>8053.8135820335519</v>
      </c>
      <c r="L34" s="33">
        <f>IF(OR(X34="",X34=0),"",X34*M!$J$68)</f>
        <v>6609.7964342920504</v>
      </c>
      <c r="M34" s="16"/>
      <c r="N34" s="121" t="s">
        <v>576</v>
      </c>
      <c r="O34" s="129">
        <f>SUM('2.4.1'!O34,'2.4.2'!O34,'2.4.3'!O34,'2.4.4'!O34,'2.4.5'!O34,'2.4.6'!O34,'2.4.7'!O34,'2.4.8'!O34,'2.4.9'!O34,'2.4.10'!O34)</f>
        <v>0</v>
      </c>
      <c r="P34" s="129">
        <f>SUM('2.4.1'!P34,'2.4.2'!P34,'2.4.3'!P34,'2.4.4'!P34,'2.4.5'!P34,'2.4.6'!P34,'2.4.7'!P34,'2.4.8'!P34,'2.4.9'!P34,'2.4.10'!P34)</f>
        <v>556514.56553044321</v>
      </c>
      <c r="Q34" s="129">
        <f>SUM('2.4.1'!Q34,'2.4.2'!Q34,'2.4.3'!Q34,'2.4.4'!Q34,'2.4.5'!Q34,'2.4.6'!Q34,'2.4.7'!Q34,'2.4.8'!Q34,'2.4.9'!Q34,'2.4.10'!Q34)</f>
        <v>320146.09904605814</v>
      </c>
      <c r="R34" s="129">
        <f>SUM('2.4.1'!R34,'2.4.2'!R34,'2.4.3'!R34,'2.4.4'!R34,'2.4.5'!R34,'2.4.6'!R34,'2.4.7'!R34,'2.4.8'!R34,'2.4.9'!R34,'2.4.10'!R34)</f>
        <v>242756.92021537377</v>
      </c>
      <c r="S34" s="129">
        <f>SUM('2.4.1'!S34,'2.4.2'!S34,'2.4.3'!S34,'2.4.4'!S34,'2.4.5'!S34,'2.4.6'!S34,'2.4.7'!S34,'2.4.8'!S34,'2.4.9'!S34,'2.4.10'!S34)</f>
        <v>171588.28584221817</v>
      </c>
      <c r="T34" s="129">
        <f>SUM('2.4.1'!T34,'2.4.2'!T34,'2.4.3'!T34,'2.4.4'!T34,'2.4.5'!T34,'2.4.6'!T34,'2.4.7'!T34,'2.4.8'!T34,'2.4.9'!T34,'2.4.10'!T34)</f>
        <v>252192.94636547641</v>
      </c>
      <c r="U34" s="129">
        <f>SUM('2.4.1'!U34,'2.4.2'!U34,'2.4.3'!U34,'2.4.4'!U34,'2.4.5'!U34,'2.4.6'!U34,'2.4.7'!U34,'2.4.8'!U34,'2.4.9'!U34,'2.4.10'!U34)</f>
        <v>-5796.239232520129</v>
      </c>
      <c r="V34" s="129">
        <f>SUM('2.4.1'!V34,'2.4.2'!V34,'2.4.3'!V34,'2.4.4'!V34,'2.4.5'!V34,'2.4.6'!V34,'2.4.7'!V34,'2.4.8'!V34,'2.4.9'!V34,'2.4.10'!V34)</f>
        <v>265449.94640828628</v>
      </c>
      <c r="W34" s="129">
        <f>SUM('2.4.1'!W34,'2.4.2'!W34,'2.4.3'!W34,'2.4.4'!W34,'2.4.5'!W34,'2.4.6'!W34,'2.4.7'!W34,'2.4.8'!W34,'2.4.9'!W34,'2.4.10'!W34)</f>
        <v>179586.02471910114</v>
      </c>
      <c r="X34" s="129">
        <f>SUM('2.4.1'!X34,'2.4.2'!X34,'2.4.3'!X34,'2.4.4'!X34,'2.4.5'!X34,'2.4.6'!X34,'2.4.7'!X34,'2.4.8'!X34,'2.4.9'!X34,'2.4.10'!X34)</f>
        <v>147359</v>
      </c>
    </row>
    <row r="35" spans="2:24">
      <c r="B35" s="46" t="str">
        <f t="shared" si="2"/>
        <v>ING Generales</v>
      </c>
      <c r="C35" s="33">
        <f>IF(OR(O35="",O35=0),"",O35*M!$J$59)</f>
        <v>1822601.4863725307</v>
      </c>
      <c r="D35" s="33">
        <f>IF(OR(P35="",P35=0),"",P35*M!$J$60)</f>
        <v>1338186.8203309691</v>
      </c>
      <c r="E35" s="33">
        <f>IF(OR(Q35="",Q35=0),"",Q35*M!$J$61)</f>
        <v>1402758.3797471276</v>
      </c>
      <c r="F35" s="33">
        <f>IF(OR(R35="",R35=0),"",R35*M!$J$62)</f>
        <v>406712.8943226657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M35" s="16"/>
      <c r="N35" s="121" t="s">
        <v>577</v>
      </c>
      <c r="O35" s="129">
        <f>SUM('2.4.1'!O35,'2.4.2'!O35,'2.4.3'!O35,'2.4.4'!O35,'2.4.5'!O35,'2.4.6'!O35,'2.4.7'!O35,'2.4.8'!O35,'2.4.9'!O35,'2.4.10'!O35)</f>
        <v>40711065.622067645</v>
      </c>
      <c r="P35" s="129">
        <f>SUM('2.4.1'!P35,'2.4.2'!P35,'2.4.3'!P35,'2.4.4'!P35,'2.4.5'!P35,'2.4.6'!P35,'2.4.7'!P35,'2.4.8'!P35,'2.4.9'!P35,'2.4.10'!P35)</f>
        <v>29919672.636834208</v>
      </c>
      <c r="Q35" s="129">
        <f>SUM('2.4.1'!Q35,'2.4.2'!Q35,'2.4.3'!Q35,'2.4.4'!Q35,'2.4.5'!Q35,'2.4.6'!Q35,'2.4.7'!Q35,'2.4.8'!Q35,'2.4.9'!Q35,'2.4.10'!Q35)</f>
        <v>31321984.248102564</v>
      </c>
      <c r="R35" s="129">
        <f>SUM('2.4.1'!R35,'2.4.2'!R35,'2.4.3'!R35,'2.4.4'!R35,'2.4.5'!R35,'2.4.6'!R35,'2.4.7'!R35,'2.4.8'!R35,'2.4.9'!R35,'2.4.10'!R35)</f>
        <v>9096804.4753013905</v>
      </c>
      <c r="S35" s="129">
        <f>SUM('2.4.1'!S35,'2.4.2'!S35,'2.4.3'!S35,'2.4.4'!S35,'2.4.5'!S35,'2.4.6'!S35,'2.4.7'!S35,'2.4.8'!S35,'2.4.9'!S35,'2.4.10'!S35)</f>
        <v>0</v>
      </c>
      <c r="T35" s="129">
        <f>SUM('2.4.1'!T35,'2.4.2'!T35,'2.4.3'!T35,'2.4.4'!T35,'2.4.5'!T35,'2.4.6'!T35,'2.4.7'!T35,'2.4.8'!T35,'2.4.9'!T35,'2.4.10'!T35)</f>
        <v>0</v>
      </c>
      <c r="U35" s="129">
        <f>SUM('2.4.1'!U35,'2.4.2'!U35,'2.4.3'!U35,'2.4.4'!U35,'2.4.5'!U35,'2.4.6'!U35,'2.4.7'!U35,'2.4.8'!U35,'2.4.9'!U35,'2.4.10'!U35)</f>
        <v>0</v>
      </c>
      <c r="V35" s="129">
        <f>SUM('2.4.1'!V35,'2.4.2'!V35,'2.4.3'!V35,'2.4.4'!V35,'2.4.5'!V35,'2.4.6'!V35,'2.4.7'!V35,'2.4.8'!V35,'2.4.9'!V35,'2.4.10'!V35)</f>
        <v>0</v>
      </c>
      <c r="W35" s="129">
        <f>SUM('2.4.1'!W35,'2.4.2'!W35,'2.4.3'!W35,'2.4.4'!W35,'2.4.5'!W35,'2.4.6'!W35,'2.4.7'!W35,'2.4.8'!W35,'2.4.9'!W35,'2.4.10'!W35)</f>
        <v>0</v>
      </c>
      <c r="X35" s="129">
        <f>SUM('2.4.1'!X35,'2.4.2'!X35,'2.4.3'!X35,'2.4.4'!X35,'2.4.5'!X35,'2.4.6'!X35,'2.4.7'!X35,'2.4.8'!X35,'2.4.9'!X35,'2.4.10'!X35)</f>
        <v>0</v>
      </c>
    </row>
    <row r="36" spans="2:24">
      <c r="B36" s="46" t="str">
        <f t="shared" si="2"/>
        <v>Liberty Seguros</v>
      </c>
      <c r="C36" s="33">
        <f>IF(OR(O36="",O36=0),"",O36*M!$J$59)</f>
        <v>2377933.7462942228</v>
      </c>
      <c r="D36" s="33">
        <f>IF(OR(P36="",P36=0),"",P36*M!$J$60)</f>
        <v>2428793.0260047279</v>
      </c>
      <c r="E36" s="33">
        <f>IF(OR(Q36="",Q36=0),"",Q36*M!$J$61)</f>
        <v>2479298.1483566775</v>
      </c>
      <c r="F36" s="33">
        <f>IF(OR(R36="",R36=0),"",R36*M!$J$62)</f>
        <v>2802581.6684571337</v>
      </c>
      <c r="G36" s="33">
        <f>IF(OR(S36="",S36=0),"",S36*M!$J$63)</f>
        <v>3271847.2239340576</v>
      </c>
      <c r="H36" s="33">
        <f>IF(OR(T36="",T36=0),"",T36*M!$J$64)</f>
        <v>3852574.3706510728</v>
      </c>
      <c r="I36" s="33">
        <f>IF(OR(U36="",U36=0),"",U36*M!$J$65)</f>
        <v>4775516.4998878799</v>
      </c>
      <c r="J36" s="33">
        <f>IF(OR(V36="",V36=0),"",V36*M!$J$66)</f>
        <v>4859225.7129869461</v>
      </c>
      <c r="K36" s="33">
        <f>IF(OR(W36="",W36=0),"",W36*M!$J$67)</f>
        <v>5712120.73333007</v>
      </c>
      <c r="L36" s="33">
        <f>IF(OR(X36="",X36=0),"",X36*M!$J$68)</f>
        <v>6794194.6790239364</v>
      </c>
      <c r="M36" s="16"/>
      <c r="N36" s="121" t="s">
        <v>674</v>
      </c>
      <c r="O36" s="129">
        <f>SUM('2.4.1'!O36,'2.4.2'!O36,'2.4.3'!O36,'2.4.4'!O36,'2.4.5'!O36,'2.4.6'!O36,'2.4.7'!O36,'2.4.8'!O36,'2.4.9'!O36,'2.4.10'!O36)</f>
        <v>53115405.377501227</v>
      </c>
      <c r="P36" s="129">
        <f>SUM('2.4.1'!P36,'2.4.2'!P36,'2.4.3'!P36,'2.4.4'!P36,'2.4.5'!P36,'2.4.6'!P36,'2.4.7'!P36,'2.4.8'!P36,'2.4.9'!P36,'2.4.10'!P36)</f>
        <v>54303846.91930721</v>
      </c>
      <c r="Q36" s="129">
        <f>SUM('2.4.1'!Q36,'2.4.2'!Q36,'2.4.3'!Q36,'2.4.4'!Q36,'2.4.5'!Q36,'2.4.6'!Q36,'2.4.7'!Q36,'2.4.8'!Q36,'2.4.9'!Q36,'2.4.10'!Q36)</f>
        <v>55359881.409638554</v>
      </c>
      <c r="R36" s="129">
        <f>SUM('2.4.1'!R36,'2.4.2'!R36,'2.4.3'!R36,'2.4.4'!R36,'2.4.5'!R36,'2.4.6'!R36,'2.4.7'!R36,'2.4.8'!R36,'2.4.9'!R36,'2.4.10'!R36)</f>
        <v>62684359.949975908</v>
      </c>
      <c r="S36" s="129">
        <f>SUM('2.4.1'!S36,'2.4.2'!S36,'2.4.3'!S36,'2.4.4'!S36,'2.4.5'!S36,'2.4.6'!S36,'2.4.7'!S36,'2.4.8'!S36,'2.4.9'!S36,'2.4.10'!S36)</f>
        <v>73100033.638886735</v>
      </c>
      <c r="T36" s="129">
        <f>SUM('2.4.1'!T36,'2.4.2'!T36,'2.4.3'!T36,'2.4.4'!T36,'2.4.5'!T36,'2.4.6'!T36,'2.4.7'!T36,'2.4.8'!T36,'2.4.9'!T36,'2.4.10'!T36)</f>
        <v>85736865.644272879</v>
      </c>
      <c r="U36" s="129">
        <f>SUM('2.4.1'!U36,'2.4.2'!U36,'2.4.3'!U36,'2.4.4'!U36,'2.4.5'!U36,'2.4.6'!U36,'2.4.7'!U36,'2.4.8'!U36,'2.4.9'!U36,'2.4.10'!U36)</f>
        <v>106704027.29027694</v>
      </c>
      <c r="V36" s="129">
        <f>SUM('2.4.1'!V36,'2.4.2'!V36,'2.4.3'!V36,'2.4.4'!V36,'2.4.5'!V36,'2.4.6'!V36,'2.4.7'!V36,'2.4.8'!V36,'2.4.9'!V36,'2.4.10'!V36)</f>
        <v>108451808.9841499</v>
      </c>
      <c r="W36" s="129">
        <f>SUM('2.4.1'!W36,'2.4.2'!W36,'2.4.3'!W36,'2.4.4'!W36,'2.4.5'!W36,'2.4.6'!W36,'2.4.7'!W36,'2.4.8'!W36,'2.4.9'!W36,'2.4.10'!W36)</f>
        <v>127370350.05412801</v>
      </c>
      <c r="X36" s="129">
        <f>SUM('2.4.1'!X36,'2.4.2'!X36,'2.4.3'!X36,'2.4.4'!X36,'2.4.5'!X36,'2.4.6'!X36,'2.4.7'!X36,'2.4.8'!X36,'2.4.9'!X36,'2.4.10'!X36)</f>
        <v>151469980</v>
      </c>
    </row>
    <row r="37" spans="2:24">
      <c r="B37" s="46" t="str">
        <f t="shared" si="2"/>
        <v>Mapfre Garantía y Crédito</v>
      </c>
      <c r="C37" s="33">
        <f>IF(OR(O37="",O37=0),"",O37*M!$J$59)</f>
        <v>180720.75450964289</v>
      </c>
      <c r="D37" s="33">
        <f>IF(OR(P37="",P37=0),"",P37*M!$J$60)</f>
        <v>206911.99763593377</v>
      </c>
      <c r="E37" s="33">
        <f>IF(OR(Q37="",Q37=0),"",Q37*M!$J$61)</f>
        <v>218252.01174564954</v>
      </c>
      <c r="F37" s="33">
        <f>IF(OR(R37="",R37=0),"",R37*M!$J$62)</f>
        <v>229690.04957493278</v>
      </c>
      <c r="G37" s="33">
        <f>IF(OR(S37="",S37=0),"",S37*M!$J$63)</f>
        <v>292815.86659962317</v>
      </c>
      <c r="H37" s="33">
        <f>IF(OR(T37="",T37=0),"",T37*M!$J$64)</f>
        <v>315545.03823640622</v>
      </c>
      <c r="I37" s="33">
        <f>IF(OR(U37="",U37=0),"",U37*M!$J$65)</f>
        <v>362784.3190815823</v>
      </c>
      <c r="J37" s="33">
        <f>IF(OR(V37="",V37=0),"",V37*M!$J$66)</f>
        <v>290106.70929690677</v>
      </c>
      <c r="K37" s="33">
        <f>IF(OR(W37="",W37=0),"",W37*M!$J$67)</f>
        <v>279899.83943548403</v>
      </c>
      <c r="L37" s="33">
        <f>IF(OR(X37="",X37=0),"",X37*M!$J$68)</f>
        <v>229565.44868738402</v>
      </c>
      <c r="M37" s="16"/>
      <c r="N37" s="121" t="s">
        <v>578</v>
      </c>
      <c r="O37" s="129">
        <f>SUM('2.4.1'!O37,'2.4.2'!O37,'2.4.3'!O37,'2.4.4'!O37,'2.4.5'!O37,'2.4.6'!O37,'2.4.7'!O37,'2.4.8'!O37,'2.4.9'!O37,'2.4.10'!O37)</f>
        <v>4036721.4397233548</v>
      </c>
      <c r="P37" s="129">
        <f>SUM('2.4.1'!P37,'2.4.2'!P37,'2.4.3'!P37,'2.4.4'!P37,'2.4.5'!P37,'2.4.6'!P37,'2.4.7'!P37,'2.4.8'!P37,'2.4.9'!P37,'2.4.10'!P37)</f>
        <v>4626214.4715858269</v>
      </c>
      <c r="Q37" s="129">
        <f>SUM('2.4.1'!Q37,'2.4.2'!Q37,'2.4.3'!Q37,'2.4.4'!Q37,'2.4.5'!Q37,'2.4.6'!Q37,'2.4.7'!Q37,'2.4.8'!Q37,'2.4.9'!Q37,'2.4.10'!Q37)</f>
        <v>4873316.8681881316</v>
      </c>
      <c r="R37" s="129">
        <f>SUM('2.4.1'!R37,'2.4.2'!R37,'2.4.3'!R37,'2.4.4'!R37,'2.4.5'!R37,'2.4.6'!R37,'2.4.7'!R37,'2.4.8'!R37,'2.4.9'!R37,'2.4.10'!R37)</f>
        <v>5137396.6748341769</v>
      </c>
      <c r="S37" s="129">
        <f>SUM('2.4.1'!S37,'2.4.2'!S37,'2.4.3'!S37,'2.4.4'!S37,'2.4.5'!S37,'2.4.6'!S37,'2.4.7'!S37,'2.4.8'!S37,'2.4.9'!S37,'2.4.10'!S37)</f>
        <v>6542129.9447763059</v>
      </c>
      <c r="T37" s="129">
        <f>SUM('2.4.1'!T37,'2.4.2'!T37,'2.4.3'!T37,'2.4.4'!T37,'2.4.5'!T37,'2.4.6'!T37,'2.4.7'!T37,'2.4.8'!T37,'2.4.9'!T37,'2.4.10'!T37)</f>
        <v>7022276.5208863951</v>
      </c>
      <c r="U37" s="129">
        <f>SUM('2.4.1'!U37,'2.4.2'!U37,'2.4.3'!U37,'2.4.4'!U37,'2.4.5'!U37,'2.4.6'!U37,'2.4.7'!U37,'2.4.8'!U37,'2.4.9'!U37,'2.4.10'!U37)</f>
        <v>8106044.2121128775</v>
      </c>
      <c r="V37" s="129">
        <f>SUM('2.4.1'!V37,'2.4.2'!V37,'2.4.3'!V37,'2.4.4'!V37,'2.4.5'!V37,'2.4.6'!V37,'2.4.7'!V37,'2.4.8'!V37,'2.4.9'!V37,'2.4.10'!V37)</f>
        <v>6474817.0346564353</v>
      </c>
      <c r="W37" s="129">
        <f>SUM('2.4.1'!W37,'2.4.2'!W37,'2.4.3'!W37,'2.4.4'!W37,'2.4.5'!W37,'2.4.6'!W37,'2.4.7'!W37,'2.4.8'!W37,'2.4.9'!W37,'2.4.10'!W37)</f>
        <v>6241279.2364435773</v>
      </c>
      <c r="X37" s="129">
        <f>SUM('2.4.1'!X37,'2.4.2'!X37,'2.4.3'!X37,'2.4.4'!X37,'2.4.5'!X37,'2.4.6'!X37,'2.4.7'!X37,'2.4.8'!X37,'2.4.9'!X37,'2.4.10'!X37)</f>
        <v>5117939</v>
      </c>
    </row>
    <row r="38" spans="2:24">
      <c r="B38" s="46" t="str">
        <f t="shared" si="2"/>
        <v>Mapfre Seguros Generales</v>
      </c>
      <c r="C38" s="33">
        <f>IF(OR(O38="",O38=0),"",O38*M!$J$59)</f>
        <v>2943177.0675317678</v>
      </c>
      <c r="D38" s="33">
        <f>IF(OR(P38="",P38=0),"",P38*M!$J$60)</f>
        <v>3675051.004728131</v>
      </c>
      <c r="E38" s="33">
        <f>IF(OR(Q38="",Q38=0),"",Q38*M!$J$61)</f>
        <v>4189149.0178754465</v>
      </c>
      <c r="F38" s="33">
        <f>IF(OR(R38="",R38=0),"",R38*M!$J$62)</f>
        <v>5001754.1214621998</v>
      </c>
      <c r="G38" s="33">
        <f>IF(OR(S38="",S38=0),"",S38*M!$J$63)</f>
        <v>3923207.5796858463</v>
      </c>
      <c r="H38" s="33">
        <f>IF(OR(T38="",T38=0),"",T38*M!$J$64)</f>
        <v>4224194.0185479419</v>
      </c>
      <c r="I38" s="33">
        <f>IF(OR(U38="",U38=0),"",U38*M!$J$65)</f>
        <v>5189395.6295212992</v>
      </c>
      <c r="J38" s="33">
        <f>IF(OR(V38="",V38=0),"",V38*M!$J$66)</f>
        <v>5008943.8510844763</v>
      </c>
      <c r="K38" s="33">
        <f>IF(OR(W38="",W38=0),"",W38*M!$J$67)</f>
        <v>6520966.1835748786</v>
      </c>
      <c r="L38" s="33">
        <f>IF(OR(X38="",X38=0),"",X38*M!$J$68)</f>
        <v>8104171.1615172317</v>
      </c>
      <c r="M38" s="16"/>
      <c r="N38" s="121" t="s">
        <v>579</v>
      </c>
      <c r="O38" s="129">
        <f>SUM('2.4.1'!O38,'2.4.2'!O38,'2.4.3'!O38,'2.4.4'!O38,'2.4.5'!O38,'2.4.6'!O38,'2.4.7'!O38,'2.4.8'!O38,'2.4.9'!O38,'2.4.10'!O38)</f>
        <v>65741126.422608338</v>
      </c>
      <c r="P38" s="129">
        <f>SUM('2.4.1'!P38,'2.4.2'!P38,'2.4.3'!P38,'2.4.4'!P38,'2.4.5'!P38,'2.4.6'!P38,'2.4.7'!P38,'2.4.8'!P38,'2.4.9'!P38,'2.4.10'!P38)</f>
        <v>82168140.736836135</v>
      </c>
      <c r="Q38" s="129">
        <f>SUM('2.4.1'!Q38,'2.4.2'!Q38,'2.4.3'!Q38,'2.4.4'!Q38,'2.4.5'!Q38,'2.4.6'!Q38,'2.4.7'!Q38,'2.4.8'!Q38,'2.4.9'!Q38,'2.4.10'!Q38)</f>
        <v>93538888.411062256</v>
      </c>
      <c r="R38" s="129">
        <f>SUM('2.4.1'!R38,'2.4.2'!R38,'2.4.3'!R38,'2.4.4'!R38,'2.4.5'!R38,'2.4.6'!R38,'2.4.7'!R38,'2.4.8'!R38,'2.4.9'!R38,'2.4.10'!R38)</f>
        <v>111872477.88701063</v>
      </c>
      <c r="S38" s="129">
        <f>SUM('2.4.1'!S38,'2.4.2'!S38,'2.4.3'!S38,'2.4.4'!S38,'2.4.5'!S38,'2.4.6'!S38,'2.4.7'!S38,'2.4.8'!S38,'2.4.9'!S38,'2.4.10'!S38)</f>
        <v>87652810.910449415</v>
      </c>
      <c r="T38" s="129">
        <f>SUM('2.4.1'!T38,'2.4.2'!T38,'2.4.3'!T38,'2.4.4'!T38,'2.4.5'!T38,'2.4.6'!T38,'2.4.7'!T38,'2.4.8'!T38,'2.4.9'!T38,'2.4.10'!T38)</f>
        <v>94007050.917067856</v>
      </c>
      <c r="U38" s="129">
        <f>SUM('2.4.1'!U38,'2.4.2'!U38,'2.4.3'!U38,'2.4.4'!U38,'2.4.5'!U38,'2.4.6'!U38,'2.4.7'!U38,'2.4.8'!U38,'2.4.9'!U38,'2.4.10'!U38)</f>
        <v>115951732.73623599</v>
      </c>
      <c r="V38" s="129">
        <f>SUM('2.4.1'!V38,'2.4.2'!V38,'2.4.3'!V38,'2.4.4'!V38,'2.4.5'!V38,'2.4.6'!V38,'2.4.7'!V38,'2.4.8'!V38,'2.4.9'!V38,'2.4.10'!V38)</f>
        <v>111793329.60358106</v>
      </c>
      <c r="W38" s="129">
        <f>SUM('2.4.1'!W38,'2.4.2'!W38,'2.4.3'!W38,'2.4.4'!W38,'2.4.5'!W38,'2.4.6'!W38,'2.4.7'!W38,'2.4.8'!W38,'2.4.9'!W38,'2.4.10'!W38)</f>
        <v>145406195.74909627</v>
      </c>
      <c r="X38" s="129">
        <f>SUM('2.4.1'!X38,'2.4.2'!X38,'2.4.3'!X38,'2.4.4'!X38,'2.4.5'!X38,'2.4.6'!X38,'2.4.7'!X38,'2.4.8'!X38,'2.4.9'!X38,'2.4.10'!X38)</f>
        <v>180674635</v>
      </c>
    </row>
    <row r="39" spans="2:24">
      <c r="B39" s="46" t="str">
        <f t="shared" si="2"/>
        <v>Mutualidad de Carabineros</v>
      </c>
      <c r="C39" s="33">
        <f>IF(OR(O39="",O39=0),"",O39*M!$J$59)</f>
        <v>43794.06024323764</v>
      </c>
      <c r="D39" s="33">
        <f>IF(OR(P39="",P39=0),"",P39*M!$J$60)</f>
        <v>44802.600472813239</v>
      </c>
      <c r="E39" s="33">
        <f>IF(OR(Q39="",Q39=0),"",Q39*M!$J$61)</f>
        <v>46658.408909138685</v>
      </c>
      <c r="F39" s="33">
        <f>IF(OR(R39="",R39=0),"",R39*M!$J$62)</f>
        <v>45661.344959974529</v>
      </c>
      <c r="G39" s="33">
        <f>IF(OR(S39="",S39=0),"",S39*M!$J$63)</f>
        <v>48213.333275161167</v>
      </c>
      <c r="H39" s="33">
        <f>IF(OR(T39="",T39=0),"",T39*M!$J$64)</f>
        <v>48597.998436501453</v>
      </c>
      <c r="I39" s="33">
        <f>IF(OR(U39="",U39=0),"",U39*M!$J$65)</f>
        <v>48963.970284212905</v>
      </c>
      <c r="J39" s="33">
        <f>IF(OR(V39="",V39=0),"",V39*M!$J$66)</f>
        <v>51340.407814016049</v>
      </c>
      <c r="K39" s="33">
        <f>IF(OR(W39="",W39=0),"",W39*M!$J$67)</f>
        <v>59031.11316186253</v>
      </c>
      <c r="L39" s="33">
        <f>IF(OR(X39="",X39=0),"",X39*M!$J$68)</f>
        <v>65664.529921239009</v>
      </c>
      <c r="M39" s="16"/>
      <c r="N39" s="121" t="s">
        <v>580</v>
      </c>
      <c r="O39" s="129">
        <f>SUM('2.4.1'!O39,'2.4.2'!O39,'2.4.3'!O39,'2.4.4'!O39,'2.4.5'!O39,'2.4.6'!O39,'2.4.7'!O39,'2.4.8'!O39,'2.4.9'!O39,'2.4.10'!O39)</f>
        <v>978218.70208593411</v>
      </c>
      <c r="P39" s="129">
        <f>SUM('2.4.1'!P39,'2.4.2'!P39,'2.4.3'!P39,'2.4.4'!P39,'2.4.5'!P39,'2.4.6'!P39,'2.4.7'!P39,'2.4.8'!P39,'2.4.9'!P39,'2.4.10'!P39)</f>
        <v>1001713.0037896424</v>
      </c>
      <c r="Q39" s="129">
        <f>SUM('2.4.1'!Q39,'2.4.2'!Q39,'2.4.3'!Q39,'2.4.4'!Q39,'2.4.5'!Q39,'2.4.6'!Q39,'2.4.7'!Q39,'2.4.8'!Q39,'2.4.9'!Q39,'2.4.10'!Q39)</f>
        <v>1041828.7069203036</v>
      </c>
      <c r="R39" s="129">
        <f>SUM('2.4.1'!R39,'2.4.2'!R39,'2.4.3'!R39,'2.4.4'!R39,'2.4.5'!R39,'2.4.6'!R39,'2.4.7'!R39,'2.4.8'!R39,'2.4.9'!R39,'2.4.10'!R39)</f>
        <v>1021291.2670790348</v>
      </c>
      <c r="S39" s="129">
        <f>SUM('2.4.1'!S39,'2.4.2'!S39,'2.4.3'!S39,'2.4.4'!S39,'2.4.5'!S39,'2.4.6'!S39,'2.4.7'!S39,'2.4.8'!S39,'2.4.9'!S39,'2.4.10'!S39)</f>
        <v>1077188.524719506</v>
      </c>
      <c r="T39" s="129">
        <f>SUM('2.4.1'!T39,'2.4.2'!T39,'2.4.3'!T39,'2.4.4'!T39,'2.4.5'!T39,'2.4.6'!T39,'2.4.7'!T39,'2.4.8'!T39,'2.4.9'!T39,'2.4.10'!T39)</f>
        <v>1081520.9939287324</v>
      </c>
      <c r="U39" s="129">
        <f>SUM('2.4.1'!U39,'2.4.2'!U39,'2.4.3'!U39,'2.4.4'!U39,'2.4.5'!U39,'2.4.6'!U39,'2.4.7'!U39,'2.4.8'!U39,'2.4.9'!U39,'2.4.10'!U39)</f>
        <v>1094049.7894980842</v>
      </c>
      <c r="V39" s="129">
        <f>SUM('2.4.1'!V39,'2.4.2'!V39,'2.4.3'!V39,'2.4.4'!V39,'2.4.5'!V39,'2.4.6'!V39,'2.4.7'!V39,'2.4.8'!V39,'2.4.9'!V39,'2.4.10'!V39)</f>
        <v>1145853.3581868589</v>
      </c>
      <c r="W39" s="129">
        <f>SUM('2.4.1'!W39,'2.4.2'!W39,'2.4.3'!W39,'2.4.4'!W39,'2.4.5'!W39,'2.4.6'!W39,'2.4.7'!W39,'2.4.8'!W39,'2.4.9'!W39,'2.4.10'!W39)</f>
        <v>1316291.0762090865</v>
      </c>
      <c r="X39" s="129">
        <f>SUM('2.4.1'!X39,'2.4.2'!X39,'2.4.3'!X39,'2.4.4'!X39,'2.4.5'!X39,'2.4.6'!X39,'2.4.7'!X39,'2.4.8'!X39,'2.4.9'!X39,'2.4.10'!X39)</f>
        <v>1463927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67626.324555171042</v>
      </c>
      <c r="K40" s="33">
        <f>IF(OR(W40="",W40=0),"",W40*M!$J$67)</f>
        <v>156681.74435052933</v>
      </c>
      <c r="L40" s="33">
        <f>IF(OR(X40="",X40=0),"",X40*M!$J$68)</f>
        <v>419636.69197538536</v>
      </c>
      <c r="M40" s="16"/>
      <c r="N40" s="121" t="s">
        <v>581</v>
      </c>
      <c r="O40" s="129">
        <f>SUM('2.4.1'!O40,'2.4.2'!O40,'2.4.3'!O40,'2.4.4'!O40,'2.4.5'!O40,'2.4.6'!O40,'2.4.7'!O40,'2.4.8'!O40,'2.4.9'!O40,'2.4.10'!O40)</f>
        <v>0</v>
      </c>
      <c r="P40" s="129">
        <f>SUM('2.4.1'!P40,'2.4.2'!P40,'2.4.3'!P40,'2.4.4'!P40,'2.4.5'!P40,'2.4.6'!P40,'2.4.7'!P40,'2.4.8'!P40,'2.4.9'!P40,'2.4.10'!P40)</f>
        <v>0</v>
      </c>
      <c r="Q40" s="129">
        <f>SUM('2.4.1'!Q40,'2.4.2'!Q40,'2.4.3'!Q40,'2.4.4'!Q40,'2.4.5'!Q40,'2.4.6'!Q40,'2.4.7'!Q40,'2.4.8'!Q40,'2.4.9'!Q40,'2.4.10'!Q40)</f>
        <v>0</v>
      </c>
      <c r="R40" s="129">
        <f>SUM('2.4.1'!R40,'2.4.2'!R40,'2.4.3'!R40,'2.4.4'!R40,'2.4.5'!R40,'2.4.6'!R40,'2.4.7'!R40,'2.4.8'!R40,'2.4.9'!R40,'2.4.10'!R40)</f>
        <v>0</v>
      </c>
      <c r="S40" s="129">
        <f>SUM('2.4.1'!S40,'2.4.2'!S40,'2.4.3'!S40,'2.4.4'!S40,'2.4.5'!S40,'2.4.6'!S40,'2.4.7'!S40,'2.4.8'!S40,'2.4.9'!S40,'2.4.10'!S40)</f>
        <v>0</v>
      </c>
      <c r="T40" s="129">
        <f>SUM('2.4.1'!T40,'2.4.2'!T40,'2.4.3'!T40,'2.4.4'!T40,'2.4.5'!T40,'2.4.6'!T40,'2.4.7'!T40,'2.4.8'!T40,'2.4.9'!T40,'2.4.10'!T40)</f>
        <v>0</v>
      </c>
      <c r="U40" s="129">
        <f>SUM('2.4.1'!U40,'2.4.2'!U40,'2.4.3'!U40,'2.4.4'!U40,'2.4.5'!U40,'2.4.6'!U40,'2.4.7'!U40,'2.4.8'!U40,'2.4.9'!U40,'2.4.10'!U40)</f>
        <v>0</v>
      </c>
      <c r="V40" s="129">
        <f>SUM('2.4.1'!V40,'2.4.2'!V40,'2.4.3'!V40,'2.4.4'!V40,'2.4.5'!V40,'2.4.6'!V40,'2.4.7'!V40,'2.4.8'!V40,'2.4.9'!V40,'2.4.10'!V40)</f>
        <v>1509334.5454926884</v>
      </c>
      <c r="W40" s="129">
        <f>SUM('2.4.1'!W40,'2.4.2'!W40,'2.4.3'!W40,'2.4.4'!W40,'2.4.5'!W40,'2.4.6'!W40,'2.4.7'!W40,'2.4.8'!W40,'2.4.9'!W40,'2.4.10'!W40)</f>
        <v>3493730.1847581831</v>
      </c>
      <c r="X40" s="129">
        <f>SUM('2.4.1'!X40,'2.4.2'!X40,'2.4.3'!X40,'2.4.4'!X40,'2.4.5'!X40,'2.4.6'!X40,'2.4.7'!X40,'2.4.8'!X40,'2.4.9'!X40,'2.4.10'!X40)</f>
        <v>9355393</v>
      </c>
    </row>
    <row r="41" spans="2:24">
      <c r="B41" s="46" t="str">
        <f t="shared" si="2"/>
        <v>Penta Security</v>
      </c>
      <c r="C41" s="33">
        <f>IF(OR(O41="",O41=0),"",O41*M!$J$59)</f>
        <v>2639285.0146797812</v>
      </c>
      <c r="D41" s="33">
        <f>IF(OR(P41="",P41=0),"",P41*M!$J$60)</f>
        <v>2420447.576832151</v>
      </c>
      <c r="E41" s="33">
        <f>IF(OR(Q41="",Q41=0),"",Q41*M!$J$61)</f>
        <v>3826116.1687469864</v>
      </c>
      <c r="F41" s="33">
        <f>IF(OR(R41="",R41=0),"",R41*M!$J$62)</f>
        <v>4067547.4177473895</v>
      </c>
      <c r="G41" s="33">
        <f>IF(OR(S41="",S41=0),"",S41*M!$J$63)</f>
        <v>4417699.8949629087</v>
      </c>
      <c r="H41" s="33">
        <f>IF(OR(T41="",T41=0),"",T41*M!$J$64)</f>
        <v>5428686.3248917302</v>
      </c>
      <c r="I41" s="33">
        <f>IF(OR(U41="",U41=0),"",U41*M!$J$65)</f>
        <v>7258454.6280468777</v>
      </c>
      <c r="J41" s="33">
        <f>IF(OR(V41="",V41=0),"",V41*M!$J$66)</f>
        <v>6787756.4117256114</v>
      </c>
      <c r="K41" s="33">
        <f>IF(OR(W41="",W41=0),"",W41*M!$J$67)</f>
        <v>7488241.0844746437</v>
      </c>
      <c r="L41" s="33">
        <f>IF(OR(X41="",X41=0),"",X41*M!$J$68)</f>
        <v>8637608.1847920716</v>
      </c>
      <c r="M41" s="16"/>
      <c r="N41" s="121" t="s">
        <v>675</v>
      </c>
      <c r="O41" s="129">
        <f>SUM('2.4.1'!O41,'2.4.2'!O41,'2.4.3'!O41,'2.4.4'!O41,'2.4.5'!O41,'2.4.6'!O41,'2.4.7'!O41,'2.4.8'!O41,'2.4.9'!O41,'2.4.10'!O41)</f>
        <v>58953153.62757609</v>
      </c>
      <c r="P41" s="129">
        <f>SUM('2.4.1'!P41,'2.4.2'!P41,'2.4.3'!P41,'2.4.4'!P41,'2.4.5'!P41,'2.4.6'!P41,'2.4.7'!P41,'2.4.8'!P41,'2.4.9'!P41,'2.4.10'!P41)</f>
        <v>54117256.30022677</v>
      </c>
      <c r="Q41" s="129">
        <f>SUM('2.4.1'!Q41,'2.4.2'!Q41,'2.4.3'!Q41,'2.4.4'!Q41,'2.4.5'!Q41,'2.4.6'!Q41,'2.4.7'!Q41,'2.4.8'!Q41,'2.4.9'!Q41,'2.4.10'!Q41)</f>
        <v>85432781.65303652</v>
      </c>
      <c r="R41" s="129">
        <f>SUM('2.4.1'!R41,'2.4.2'!R41,'2.4.3'!R41,'2.4.4'!R41,'2.4.5'!R41,'2.4.6'!R41,'2.4.7'!R41,'2.4.8'!R41,'2.4.9'!R41,'2.4.10'!R41)</f>
        <v>90977404.62565659</v>
      </c>
      <c r="S41" s="129">
        <f>SUM('2.4.1'!S41,'2.4.2'!S41,'2.4.3'!S41,'2.4.4'!S41,'2.4.5'!S41,'2.4.6'!S41,'2.4.7'!S41,'2.4.8'!S41,'2.4.9'!S41,'2.4.10'!S41)</f>
        <v>98700822.142911762</v>
      </c>
      <c r="T41" s="129">
        <f>SUM('2.4.1'!T41,'2.4.2'!T41,'2.4.3'!T41,'2.4.4'!T41,'2.4.5'!T41,'2.4.6'!T41,'2.4.7'!T41,'2.4.8'!T41,'2.4.9'!T41,'2.4.10'!T41)</f>
        <v>120812346.57216653</v>
      </c>
      <c r="U41" s="129">
        <f>SUM('2.4.1'!U41,'2.4.2'!U41,'2.4.3'!U41,'2.4.4'!U41,'2.4.5'!U41,'2.4.6'!U41,'2.4.7'!U41,'2.4.8'!U41,'2.4.9'!U41,'2.4.10'!U41)</f>
        <v>162182737.87443408</v>
      </c>
      <c r="V41" s="129">
        <f>SUM('2.4.1'!V41,'2.4.2'!V41,'2.4.3'!V41,'2.4.4'!V41,'2.4.5'!V41,'2.4.6'!V41,'2.4.7'!V41,'2.4.8'!V41,'2.4.9'!V41,'2.4.10'!V41)</f>
        <v>151494189.66646433</v>
      </c>
      <c r="W41" s="129">
        <f>SUM('2.4.1'!W41,'2.4.2'!W41,'2.4.3'!W41,'2.4.4'!W41,'2.4.5'!W41,'2.4.6'!W41,'2.4.7'!W41,'2.4.8'!W41,'2.4.9'!W41,'2.4.10'!W41)</f>
        <v>166974742.43742061</v>
      </c>
      <c r="X41" s="129">
        <f>SUM('2.4.1'!X41,'2.4.2'!X41,'2.4.3'!X41,'2.4.4'!X41,'2.4.5'!X41,'2.4.6'!X41,'2.4.7'!X41,'2.4.8'!X41,'2.4.9'!X41,'2.4.10'!X41)</f>
        <v>192567096</v>
      </c>
    </row>
    <row r="42" spans="2:24">
      <c r="B42" s="46" t="str">
        <f t="shared" si="2"/>
        <v>RSA Seguros</v>
      </c>
      <c r="C42" s="33">
        <f>IF(OR(O42="",O42=0),"",O42*M!$J$59)</f>
        <v>3249252.035938588</v>
      </c>
      <c r="D42" s="33">
        <f>IF(OR(P42="",P42=0),"",P42*M!$J$60)</f>
        <v>2726037.825059101</v>
      </c>
      <c r="E42" s="33">
        <f>IF(OR(Q42="",Q42=0),"",Q42*M!$J$61)</f>
        <v>2534262.8219009591</v>
      </c>
      <c r="F42" s="33">
        <f>IF(OR(R42="",R42=0),"",R42*M!$J$62)</f>
        <v>2460164.3077172991</v>
      </c>
      <c r="G42" s="33">
        <f>IF(OR(S42="",S42=0),"",S42*M!$J$63)</f>
        <v>8142895.2170493826</v>
      </c>
      <c r="H42" s="33">
        <f>IF(OR(T42="",T42=0),"",T42*M!$J$64)</f>
        <v>8340019.2940202774</v>
      </c>
      <c r="I42" s="33">
        <f>IF(OR(U42="",U42=0),"",U42*M!$J$65)</f>
        <v>9326021.8705730587</v>
      </c>
      <c r="J42" s="33">
        <f>IF(OR(V42="",V42=0),"",V42*M!$J$66)</f>
        <v>8758531.3003751207</v>
      </c>
      <c r="K42" s="33">
        <f>IF(OR(W42="",W42=0),"",W42*M!$J$67)</f>
        <v>9644800.8557226416</v>
      </c>
      <c r="L42" s="33">
        <f>IF(OR(X42="",X42=0),"",X42*M!$J$68)</f>
        <v>11499106.128411956</v>
      </c>
      <c r="M42" s="16"/>
      <c r="N42" s="121" t="s">
        <v>676</v>
      </c>
      <c r="O42" s="129">
        <f>SUM('2.4.1'!O42,'2.4.2'!O42,'2.4.3'!O42,'2.4.4'!O42,'2.4.5'!O42,'2.4.6'!O42,'2.4.7'!O42,'2.4.8'!O42,'2.4.9'!O42,'2.4.10'!O42)</f>
        <v>72577858.542739749</v>
      </c>
      <c r="P42" s="129">
        <f>SUM('2.4.1'!P42,'2.4.2'!P42,'2.4.3'!P42,'2.4.4'!P42,'2.4.5'!P42,'2.4.6'!P42,'2.4.7'!P42,'2.4.8'!P42,'2.4.9'!P42,'2.4.10'!P42)</f>
        <v>60949755.357195444</v>
      </c>
      <c r="Q42" s="129">
        <f>SUM('2.4.1'!Q42,'2.4.2'!Q42,'2.4.3'!Q42,'2.4.4'!Q42,'2.4.5'!Q42,'2.4.6'!Q42,'2.4.7'!Q42,'2.4.8'!Q42,'2.4.9'!Q42,'2.4.10'!Q42)</f>
        <v>56587179.470240004</v>
      </c>
      <c r="R42" s="129">
        <f>SUM('2.4.1'!R42,'2.4.2'!R42,'2.4.3'!R42,'2.4.4'!R42,'2.4.5'!R42,'2.4.6'!R42,'2.4.7'!R42,'2.4.8'!R42,'2.4.9'!R42,'2.4.10'!R42)</f>
        <v>55025631.094608441</v>
      </c>
      <c r="S42" s="129">
        <f>SUM('2.4.1'!S42,'2.4.2'!S42,'2.4.3'!S42,'2.4.4'!S42,'2.4.5'!S42,'2.4.6'!S42,'2.4.7'!S42,'2.4.8'!S42,'2.4.9'!S42,'2.4.10'!S42)</f>
        <v>181929617.59642255</v>
      </c>
      <c r="T42" s="129">
        <f>SUM('2.4.1'!T42,'2.4.2'!T42,'2.4.3'!T42,'2.4.4'!T42,'2.4.5'!T42,'2.4.6'!T42,'2.4.7'!T42,'2.4.8'!T42,'2.4.9'!T42,'2.4.10'!T42)</f>
        <v>185602416.69292405</v>
      </c>
      <c r="U42" s="129">
        <f>SUM('2.4.1'!U42,'2.4.2'!U42,'2.4.3'!U42,'2.4.4'!U42,'2.4.5'!U42,'2.4.6'!U42,'2.4.7'!U42,'2.4.8'!U42,'2.4.9'!U42,'2.4.10'!U42)</f>
        <v>208380411.25199986</v>
      </c>
      <c r="V42" s="129">
        <f>SUM('2.4.1'!V42,'2.4.2'!V42,'2.4.3'!V42,'2.4.4'!V42,'2.4.5'!V42,'2.4.6'!V42,'2.4.7'!V42,'2.4.8'!V42,'2.4.9'!V42,'2.4.10'!V42)</f>
        <v>195479407.55896565</v>
      </c>
      <c r="W42" s="129">
        <f>SUM('2.4.1'!W42,'2.4.2'!W42,'2.4.3'!W42,'2.4.4'!W42,'2.4.5'!W42,'2.4.6'!W42,'2.4.7'!W42,'2.4.8'!W42,'2.4.9'!W42,'2.4.10'!W42)</f>
        <v>215062271.71069857</v>
      </c>
      <c r="X42" s="129">
        <f>SUM('2.4.1'!X42,'2.4.2'!X42,'2.4.3'!X42,'2.4.4'!X42,'2.4.5'!X42,'2.4.6'!X42,'2.4.7'!X42,'2.4.8'!X42,'2.4.9'!X42,'2.4.10'!X42)</f>
        <v>256361417</v>
      </c>
    </row>
    <row r="43" spans="2:24">
      <c r="B43" s="46" t="str">
        <f t="shared" si="2"/>
        <v>Renta Nacional</v>
      </c>
      <c r="C43" s="33">
        <f>IF(OR(O43="",O43=0),"",O43*M!$J$59)</f>
        <v>351572.73120355105</v>
      </c>
      <c r="D43" s="33">
        <f>IF(OR(P43="",P43=0),"",P43*M!$J$60)</f>
        <v>364240.30732860521</v>
      </c>
      <c r="E43" s="33">
        <f>IF(OR(Q43="",Q43=0),"",Q43*M!$J$61)</f>
        <v>472161.36697647691</v>
      </c>
      <c r="F43" s="33">
        <f>IF(OR(R43="",R43=0),"",R43*M!$J$62)</f>
        <v>458147.98598705622</v>
      </c>
      <c r="G43" s="33">
        <f>IF(OR(S43="",S43=0),"",S43*M!$J$63)</f>
        <v>537323.12484797963</v>
      </c>
      <c r="H43" s="33">
        <f>IF(OR(T43="",T43=0),"",T43*M!$J$64)</f>
        <v>638579.68287683721</v>
      </c>
      <c r="I43" s="33">
        <f>IF(OR(U43="",U43=0),"",U43*M!$J$65)</f>
        <v>718519.22636774811</v>
      </c>
      <c r="J43" s="33">
        <f>IF(OR(V43="",V43=0),"",V43*M!$J$66)</f>
        <v>825680.89966613974</v>
      </c>
      <c r="K43" s="33">
        <f>IF(OR(W43="",W43=0),"",W43*M!$J$67)</f>
        <v>817921.00412247644</v>
      </c>
      <c r="L43" s="33">
        <f>IF(OR(X43="",X43=0),"",X43*M!$J$68)</f>
        <v>796047.46203355782</v>
      </c>
      <c r="M43" s="16"/>
      <c r="N43" s="121" t="s">
        <v>582</v>
      </c>
      <c r="O43" s="129">
        <f>SUM('2.4.1'!O43,'2.4.2'!O43,'2.4.3'!O43,'2.4.4'!O43,'2.4.5'!O43,'2.4.6'!O43,'2.4.7'!O43,'2.4.8'!O43,'2.4.9'!O43,'2.4.10'!O43)</f>
        <v>7853006.0674118372</v>
      </c>
      <c r="P43" s="129">
        <f>SUM('2.4.1'!P43,'2.4.2'!P43,'2.4.3'!P43,'2.4.4'!P43,'2.4.5'!P43,'2.4.6'!P43,'2.4.7'!P43,'2.4.8'!P43,'2.4.9'!P43,'2.4.10'!P43)</f>
        <v>8143818.6289388202</v>
      </c>
      <c r="Q43" s="129">
        <f>SUM('2.4.1'!Q43,'2.4.2'!Q43,'2.4.3'!Q43,'2.4.4'!Q43,'2.4.5'!Q43,'2.4.6'!Q43,'2.4.7'!Q43,'2.4.8'!Q43,'2.4.9'!Q43,'2.4.10'!Q43)</f>
        <v>10542821.281642083</v>
      </c>
      <c r="R43" s="129">
        <f>SUM('2.4.1'!R43,'2.4.2'!R43,'2.4.3'!R43,'2.4.4'!R43,'2.4.5'!R43,'2.4.6'!R43,'2.4.7'!R43,'2.4.8'!R43,'2.4.9'!R43,'2.4.10'!R43)</f>
        <v>10247235.107257111</v>
      </c>
      <c r="S43" s="129">
        <f>SUM('2.4.1'!S43,'2.4.2'!S43,'2.4.3'!S43,'2.4.4'!S43,'2.4.5'!S43,'2.4.6'!S43,'2.4.7'!S43,'2.4.8'!S43,'2.4.9'!S43,'2.4.10'!S43)</f>
        <v>12004942.716766253</v>
      </c>
      <c r="T43" s="129">
        <f>SUM('2.4.1'!T43,'2.4.2'!T43,'2.4.3'!T43,'2.4.4'!T43,'2.4.5'!T43,'2.4.6'!T43,'2.4.7'!T43,'2.4.8'!T43,'2.4.9'!T43,'2.4.10'!T43)</f>
        <v>14211230.000141757</v>
      </c>
      <c r="U43" s="129">
        <f>SUM('2.4.1'!U43,'2.4.2'!U43,'2.4.3'!U43,'2.4.4'!U43,'2.4.5'!U43,'2.4.6'!U43,'2.4.7'!U43,'2.4.8'!U43,'2.4.9'!U43,'2.4.10'!U43)</f>
        <v>16054576.534440391</v>
      </c>
      <c r="V43" s="129">
        <f>SUM('2.4.1'!V43,'2.4.2'!V43,'2.4.3'!V43,'2.4.4'!V43,'2.4.5'!V43,'2.4.6'!V43,'2.4.7'!V43,'2.4.8'!V43,'2.4.9'!V43,'2.4.10'!V43)</f>
        <v>18428159.649618194</v>
      </c>
      <c r="W43" s="129">
        <f>SUM('2.4.1'!W43,'2.4.2'!W43,'2.4.3'!W43,'2.4.4'!W43,'2.4.5'!W43,'2.4.6'!W43,'2.4.7'!W43,'2.4.8'!W43,'2.4.9'!W43,'2.4.10'!W43)</f>
        <v>18238214.749877874</v>
      </c>
      <c r="X43" s="129">
        <f>SUM('2.4.1'!X43,'2.4.2'!X43,'2.4.3'!X43,'2.4.4'!X43,'2.4.5'!X43,'2.4.6'!X43,'2.4.7'!X43,'2.4.8'!X43,'2.4.9'!X43,'2.4.10'!X43)</f>
        <v>17747106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>
        <f>IF(OR(S44="",S44=0),"",S44*M!$J$63)</f>
        <v>265349.75824017602</v>
      </c>
      <c r="H44" s="33">
        <f>IF(OR(T44="",T44=0),"",T44*M!$J$64)</f>
        <v>989759.69618797861</v>
      </c>
      <c r="I44" s="33">
        <f>IF(OR(U44="",U44=0),"",U44*M!$J$65)</f>
        <v>2090686.1508900747</v>
      </c>
      <c r="J44" s="33">
        <f>IF(OR(V44="",V44=0),"",V44*M!$J$66)</f>
        <v>3048685.8540945672</v>
      </c>
      <c r="K44" s="33">
        <f>IF(OR(W44="",W44=0),"",W44*M!$J$67)</f>
        <v>3821530.5130840265</v>
      </c>
      <c r="L44" s="33">
        <f>IF(OR(X44="",X44=0),"",X44*M!$J$68)</f>
        <v>3662913.4795279275</v>
      </c>
      <c r="M44" s="16"/>
      <c r="N44" s="121" t="s">
        <v>677</v>
      </c>
      <c r="O44" s="129">
        <f>SUM('2.4.1'!O44,'2.4.2'!O44,'2.4.3'!O44,'2.4.4'!O44,'2.4.5'!O44,'2.4.6'!O44,'2.4.7'!O44,'2.4.8'!O44,'2.4.9'!O44,'2.4.10'!O44)</f>
        <v>0</v>
      </c>
      <c r="P44" s="129">
        <f>SUM('2.4.1'!P44,'2.4.2'!P44,'2.4.3'!P44,'2.4.4'!P44,'2.4.5'!P44,'2.4.6'!P44,'2.4.7'!P44,'2.4.8'!P44,'2.4.9'!P44,'2.4.10'!P44)</f>
        <v>0</v>
      </c>
      <c r="Q44" s="129">
        <f>SUM('2.4.1'!Q44,'2.4.2'!Q44,'2.4.3'!Q44,'2.4.4'!Q44,'2.4.5'!Q44,'2.4.6'!Q44,'2.4.7'!Q44,'2.4.8'!Q44,'2.4.9'!Q44,'2.4.10'!Q44)</f>
        <v>0</v>
      </c>
      <c r="R44" s="129">
        <f>SUM('2.4.1'!R44,'2.4.2'!R44,'2.4.3'!R44,'2.4.4'!R44,'2.4.5'!R44,'2.4.6'!R44,'2.4.7'!R44,'2.4.8'!R44,'2.4.9'!R44,'2.4.10'!R44)</f>
        <v>0</v>
      </c>
      <c r="S44" s="129">
        <f>SUM('2.4.1'!S44,'2.4.2'!S44,'2.4.3'!S44,'2.4.4'!S44,'2.4.5'!S44,'2.4.6'!S44,'2.4.7'!S44,'2.4.8'!S44,'2.4.9'!S44,'2.4.10'!S44)</f>
        <v>5928478.6011812473</v>
      </c>
      <c r="T44" s="129">
        <f>SUM('2.4.1'!T44,'2.4.2'!T44,'2.4.3'!T44,'2.4.4'!T44,'2.4.5'!T44,'2.4.6'!T44,'2.4.7'!T44,'2.4.8'!T44,'2.4.9'!T44,'2.4.10'!T44)</f>
        <v>22026542.755057622</v>
      </c>
      <c r="U44" s="129">
        <f>SUM('2.4.1'!U44,'2.4.2'!U44,'2.4.3'!U44,'2.4.4'!U44,'2.4.5'!U44,'2.4.6'!U44,'2.4.7'!U44,'2.4.8'!U44,'2.4.9'!U44,'2.4.10'!U44)</f>
        <v>46714241.717145398</v>
      </c>
      <c r="V44" s="129">
        <f>SUM('2.4.1'!V44,'2.4.2'!V44,'2.4.3'!V44,'2.4.4'!V44,'2.4.5'!V44,'2.4.6'!V44,'2.4.7'!V44,'2.4.8'!V44,'2.4.9'!V44,'2.4.10'!V44)</f>
        <v>68042835.511278123</v>
      </c>
      <c r="W44" s="129">
        <f>SUM('2.4.1'!W44,'2.4.2'!W44,'2.4.3'!W44,'2.4.4'!W44,'2.4.5'!W44,'2.4.6'!W44,'2.4.7'!W44,'2.4.8'!W44,'2.4.9'!W44,'2.4.10'!W44)</f>
        <v>85213478.83175379</v>
      </c>
      <c r="X44" s="129">
        <f>SUM('2.4.1'!X44,'2.4.2'!X44,'2.4.3'!X44,'2.4.4'!X44,'2.4.5'!X44,'2.4.6'!X44,'2.4.7'!X44,'2.4.8'!X44,'2.4.9'!X44,'2.4.10'!X44)</f>
        <v>81661103</v>
      </c>
    </row>
    <row r="45" spans="2:24">
      <c r="B45" s="46" t="str">
        <f t="shared" si="2"/>
        <v>Security Previsión</v>
      </c>
      <c r="C45" s="33">
        <f>IF(OR(O45="",O45=0),"",O45*M!$J$59)</f>
        <v>954871.02338014822</v>
      </c>
      <c r="D45" s="33">
        <f>IF(OR(P45="",P45=0),"",P45*M!$J$60)</f>
        <v>1026520.6264775413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M45" s="16"/>
      <c r="N45" s="121" t="s">
        <v>583</v>
      </c>
      <c r="O45" s="129">
        <f>SUM('2.4.1'!O45,'2.4.2'!O45,'2.4.3'!O45,'2.4.4'!O45,'2.4.5'!O45,'2.4.6'!O45,'2.4.7'!O45,'2.4.8'!O45,'2.4.9'!O45,'2.4.10'!O45)</f>
        <v>21328752.985277928</v>
      </c>
      <c r="P45" s="129">
        <f>SUM('2.4.1'!P45,'2.4.2'!P45,'2.4.3'!P45,'2.4.4'!P45,'2.4.5'!P45,'2.4.6'!P45,'2.4.7'!P45,'2.4.8'!P45,'2.4.9'!P45,'2.4.10'!P45)</f>
        <v>22951325.354982812</v>
      </c>
      <c r="Q45" s="129">
        <f>SUM('2.4.1'!Q45,'2.4.2'!Q45,'2.4.3'!Q45,'2.4.4'!Q45,'2.4.5'!Q45,'2.4.6'!Q45,'2.4.7'!Q45,'2.4.8'!Q45,'2.4.9'!Q45,'2.4.10'!Q45)</f>
        <v>0</v>
      </c>
      <c r="R45" s="129">
        <f>SUM('2.4.1'!R45,'2.4.2'!R45,'2.4.3'!R45,'2.4.4'!R45,'2.4.5'!R45,'2.4.6'!R45,'2.4.7'!R45,'2.4.8'!R45,'2.4.9'!R45,'2.4.10'!R45)</f>
        <v>0</v>
      </c>
      <c r="S45" s="129">
        <f>SUM('2.4.1'!S45,'2.4.2'!S45,'2.4.3'!S45,'2.4.4'!S45,'2.4.5'!S45,'2.4.6'!S45,'2.4.7'!S45,'2.4.8'!S45,'2.4.9'!S45,'2.4.10'!S45)</f>
        <v>0</v>
      </c>
      <c r="T45" s="129">
        <f>SUM('2.4.1'!T45,'2.4.2'!T45,'2.4.3'!T45,'2.4.4'!T45,'2.4.5'!T45,'2.4.6'!T45,'2.4.7'!T45,'2.4.8'!T45,'2.4.9'!T45,'2.4.10'!T45)</f>
        <v>0</v>
      </c>
      <c r="U45" s="129">
        <f>SUM('2.4.1'!U45,'2.4.2'!U45,'2.4.3'!U45,'2.4.4'!U45,'2.4.5'!U45,'2.4.6'!U45,'2.4.7'!U45,'2.4.8'!U45,'2.4.9'!U45,'2.4.10'!U45)</f>
        <v>0</v>
      </c>
      <c r="V45" s="129">
        <f>SUM('2.4.1'!V45,'2.4.2'!V45,'2.4.3'!V45,'2.4.4'!V45,'2.4.5'!V45,'2.4.6'!V45,'2.4.7'!V45,'2.4.8'!V45,'2.4.9'!V45,'2.4.10'!V45)</f>
        <v>0</v>
      </c>
      <c r="W45" s="129">
        <f>SUM('2.4.1'!W45,'2.4.2'!W45,'2.4.3'!W45,'2.4.4'!W45,'2.4.5'!W45,'2.4.6'!W45,'2.4.7'!W45,'2.4.8'!W45,'2.4.9'!W45,'2.4.10'!W45)</f>
        <v>0</v>
      </c>
      <c r="X45" s="129">
        <f>SUM('2.4.1'!X45,'2.4.2'!X45,'2.4.3'!X45,'2.4.4'!X45,'2.4.5'!X45,'2.4.6'!X45,'2.4.7'!X45,'2.4.8'!X45,'2.4.9'!X45,'2.4.10'!X45)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8635.1065374007812</v>
      </c>
      <c r="K46" s="33">
        <f>IF(OR(W46="",W46=0),"",W46*M!$J$67)</f>
        <v>213958.76591371463</v>
      </c>
      <c r="L46" s="33">
        <f>IF(OR(X46="",X46=0),"",X46*M!$J$68)</f>
        <v>261423.17023884869</v>
      </c>
      <c r="M46" s="16"/>
      <c r="N46" s="121" t="s">
        <v>584</v>
      </c>
      <c r="O46" s="129">
        <f>SUM('2.4.1'!O46,'2.4.2'!O46,'2.4.3'!O46,'2.4.4'!O46,'2.4.5'!O46,'2.4.6'!O46,'2.4.7'!O46,'2.4.8'!O46,'2.4.9'!O46,'2.4.10'!O46)</f>
        <v>0</v>
      </c>
      <c r="P46" s="129">
        <f>SUM('2.4.1'!P46,'2.4.2'!P46,'2.4.3'!P46,'2.4.4'!P46,'2.4.5'!P46,'2.4.6'!P46,'2.4.7'!P46,'2.4.8'!P46,'2.4.9'!P46,'2.4.10'!P46)</f>
        <v>0</v>
      </c>
      <c r="Q46" s="129">
        <f>SUM('2.4.1'!Q46,'2.4.2'!Q46,'2.4.3'!Q46,'2.4.4'!Q46,'2.4.5'!Q46,'2.4.6'!Q46,'2.4.7'!Q46,'2.4.8'!Q46,'2.4.9'!Q46,'2.4.10'!Q46)</f>
        <v>0</v>
      </c>
      <c r="R46" s="129">
        <f>SUM('2.4.1'!R46,'2.4.2'!R46,'2.4.3'!R46,'2.4.4'!R46,'2.4.5'!R46,'2.4.6'!R46,'2.4.7'!R46,'2.4.8'!R46,'2.4.9'!R46,'2.4.10'!R46)</f>
        <v>0</v>
      </c>
      <c r="S46" s="129">
        <f>SUM('2.4.1'!S46,'2.4.2'!S46,'2.4.3'!S46,'2.4.4'!S46,'2.4.5'!S46,'2.4.6'!S46,'2.4.7'!S46,'2.4.8'!S46,'2.4.9'!S46,'2.4.10'!S46)</f>
        <v>0</v>
      </c>
      <c r="T46" s="129">
        <f>SUM('2.4.1'!T46,'2.4.2'!T46,'2.4.3'!T46,'2.4.4'!T46,'2.4.5'!T46,'2.4.6'!T46,'2.4.7'!T46,'2.4.8'!T46,'2.4.9'!T46,'2.4.10'!T46)</f>
        <v>0</v>
      </c>
      <c r="U46" s="129">
        <f>SUM('2.4.1'!U46,'2.4.2'!U46,'2.4.3'!U46,'2.4.4'!U46,'2.4.5'!U46,'2.4.6'!U46,'2.4.7'!U46,'2.4.8'!U46,'2.4.9'!U46,'2.4.10'!U46)</f>
        <v>0</v>
      </c>
      <c r="V46" s="129">
        <f>SUM('2.4.1'!V46,'2.4.2'!V46,'2.4.3'!V46,'2.4.4'!V46,'2.4.5'!V46,'2.4.6'!V46,'2.4.7'!V46,'2.4.8'!V46,'2.4.9'!V46,'2.4.10'!V46)</f>
        <v>192724.72201673366</v>
      </c>
      <c r="W46" s="129">
        <f>SUM('2.4.1'!W46,'2.4.2'!W46,'2.4.3'!W46,'2.4.4'!W46,'2.4.5'!W46,'2.4.6'!W46,'2.4.7'!W46,'2.4.8'!W46,'2.4.9'!W46,'2.4.10'!W46)</f>
        <v>4770908.0714215934</v>
      </c>
      <c r="X46" s="129">
        <f>SUM('2.4.1'!X46,'2.4.2'!X46,'2.4.3'!X46,'2.4.4'!X46,'2.4.5'!X46,'2.4.6'!X46,'2.4.7'!X46,'2.4.8'!X46,'2.4.9'!X46,'2.4.10'!X46)</f>
        <v>5828176</v>
      </c>
    </row>
    <row r="47" spans="2:24">
      <c r="B47" s="51" t="s">
        <v>29</v>
      </c>
      <c r="C47" s="51">
        <f t="shared" ref="C47:L47" si="3">SUM(C17:C46)</f>
        <v>37248376.086650133</v>
      </c>
      <c r="D47" s="51">
        <f t="shared" si="3"/>
        <v>38376178.723404244</v>
      </c>
      <c r="E47" s="51">
        <f t="shared" si="3"/>
        <v>39693392.40806026</v>
      </c>
      <c r="F47" s="51">
        <f t="shared" si="3"/>
        <v>42362932.904436812</v>
      </c>
      <c r="G47" s="51">
        <f t="shared" si="3"/>
        <v>45224272.34819521</v>
      </c>
      <c r="H47" s="51">
        <f t="shared" si="3"/>
        <v>51948893.320273593</v>
      </c>
      <c r="I47" s="51">
        <f>SUM(I17:I46)</f>
        <v>59293673.205587819</v>
      </c>
      <c r="J47" s="51">
        <f t="shared" si="3"/>
        <v>57943535.225336753</v>
      </c>
      <c r="K47" s="51">
        <f t="shared" si="3"/>
        <v>66794559.449652866</v>
      </c>
      <c r="L47" s="51">
        <f t="shared" si="3"/>
        <v>78270197.626898304</v>
      </c>
    </row>
  </sheetData>
  <mergeCells count="2">
    <mergeCell ref="B15:L15"/>
    <mergeCell ref="N15:X15"/>
  </mergeCells>
  <conditionalFormatting sqref="C17:L47">
    <cfRule type="cellIs" dxfId="15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3" fitToWidth="3" orientation="landscape" horizontalDpi="300" verticalDpi="300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codeName="Hoja3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159660.40616049105</v>
      </c>
      <c r="D17" s="33">
        <f>IF(OR(P17="",P17=0),"",P17*M!$J$60)</f>
        <v>157365.83924349881</v>
      </c>
      <c r="E17" s="33">
        <f>IF(OR(Q17="",Q17=0),"",Q17*M!$J$61)</f>
        <v>128404.37603402429</v>
      </c>
      <c r="F17" s="33">
        <f>IF(OR(R17="",R17=0),"",R17*M!$J$62)</f>
        <v>41303.635476536307</v>
      </c>
      <c r="G17" s="33">
        <f>IF(OR(S17="",S17=0),"",S17*M!$J$63)</f>
        <v>-2054.9312350638452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30">
        <f>SUM('2.4.1.1:2.4.1.2'!O17)</f>
        <v>3566300.8732547294</v>
      </c>
      <c r="P17" s="130">
        <f>SUM('2.4.1.1:2.4.1.2'!P17)</f>
        <v>3518443.2568403762</v>
      </c>
      <c r="Q17" s="130">
        <f>SUM('2.4.1.1:2.4.1.2'!Q17)</f>
        <v>2867122.3081555665</v>
      </c>
      <c r="R17" s="130">
        <f>SUM('2.4.1.1:2.4.1.2'!R17)</f>
        <v>923823.90943102597</v>
      </c>
      <c r="S17" s="130">
        <f>SUM('2.4.1.1:2.4.1.2'!S17)</f>
        <v>-45911.53930107638</v>
      </c>
      <c r="T17" s="130">
        <f>SUM('2.4.1.1:2.4.1.2'!T17)</f>
        <v>0</v>
      </c>
      <c r="U17" s="130">
        <f>SUM('2.4.1.1:2.4.1.2'!U17)</f>
        <v>0</v>
      </c>
      <c r="V17" s="130">
        <f>SUM('2.4.1.1:2.4.1.2'!V17)</f>
        <v>0</v>
      </c>
      <c r="W17" s="130">
        <f>SUM('2.4.1.1:2.4.1.2'!W17)</f>
        <v>0</v>
      </c>
      <c r="X17" s="130">
        <f>SUM('2.4.1.1:2.4.1.2'!X17)</f>
        <v>0</v>
      </c>
    </row>
    <row r="18" spans="2:24" s="16" customFormat="1">
      <c r="B18" s="46" t="str">
        <f t="shared" ref="B18:B46" si="2">N18</f>
        <v>ACE Seguros</v>
      </c>
      <c r="C18" s="33">
        <f>IF(OR(O18="",O18=0),"",O18*M!$J$59)</f>
        <v>486660.69043939025</v>
      </c>
      <c r="D18" s="33">
        <f>IF(OR(P18="",P18=0),"",P18*M!$J$60)</f>
        <v>367266.25295508275</v>
      </c>
      <c r="E18" s="33">
        <f>IF(OR(Q18="",Q18=0),"",Q18*M!$J$61)</f>
        <v>201586.52888338375</v>
      </c>
      <c r="F18" s="33">
        <f>IF(OR(R18="",R18=0),"",R18*M!$J$62)</f>
        <v>235306.40935842984</v>
      </c>
      <c r="G18" s="33">
        <f>IF(OR(S18="",S18=0),"",S18*M!$J$63)</f>
        <v>186097.09222867322</v>
      </c>
      <c r="H18" s="33">
        <f>IF(OR(T18="",T18=0),"",T18*M!$J$64)</f>
        <v>283677.90095736249</v>
      </c>
      <c r="I18" s="33">
        <f>IF(OR(U18="",U18=0),"",U18*M!$J$65)</f>
        <v>514315.11469255073</v>
      </c>
      <c r="J18" s="33">
        <f>IF(OR(V18="",V18=0),"",V18*M!$J$66)</f>
        <v>678342.04273719771</v>
      </c>
      <c r="K18" s="33">
        <f>IF(OR(W18="",W18=0),"",W18*M!$J$67)</f>
        <v>926629.1938449489</v>
      </c>
      <c r="L18" s="33">
        <f>IF(OR(X18="",X18=0),"",X18*M!$J$68)</f>
        <v>1076694.5231526108</v>
      </c>
      <c r="N18" s="46" t="str">
        <f>'2.3'!N18</f>
        <v>ACE Seguros</v>
      </c>
      <c r="O18" s="130">
        <f>SUM('2.4.1.1:2.4.1.2'!O18)</f>
        <v>10870437.367847726</v>
      </c>
      <c r="P18" s="130">
        <f>SUM('2.4.1.1:2.4.1.2'!P18)</f>
        <v>8211473.8331192611</v>
      </c>
      <c r="Q18" s="130">
        <f>SUM('2.4.1.1:2.4.1.2'!Q18)</f>
        <v>4501195.7679078318</v>
      </c>
      <c r="R18" s="130">
        <f>SUM('2.4.1.1:2.4.1.2'!R18)</f>
        <v>5263015.8217228064</v>
      </c>
      <c r="S18" s="130">
        <f>SUM('2.4.1.1:2.4.1.2'!S18)</f>
        <v>4157805.2919164039</v>
      </c>
      <c r="T18" s="130">
        <f>SUM('2.4.1.1:2.4.1.2'!T18)</f>
        <v>6313091.3879075758</v>
      </c>
      <c r="U18" s="130">
        <f>SUM('2.4.1.1:2.4.1.2'!U18)</f>
        <v>11491844.711508024</v>
      </c>
      <c r="V18" s="130">
        <f>SUM('2.4.1.1:2.4.1.2'!V18)</f>
        <v>15139741.594681147</v>
      </c>
      <c r="W18" s="130">
        <f>SUM('2.4.1.1:2.4.1.2'!W18)</f>
        <v>20662218.167366877</v>
      </c>
      <c r="X18" s="130">
        <f>SUM('2.4.1.1:2.4.1.2'!X18)</f>
        <v>24003860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130">
        <f>SUM('2.4.1.1:2.4.1.2'!O19)</f>
        <v>0</v>
      </c>
      <c r="P19" s="130">
        <f>SUM('2.4.1.1:2.4.1.2'!P19)</f>
        <v>0</v>
      </c>
      <c r="Q19" s="130">
        <f>SUM('2.4.1.1:2.4.1.2'!Q19)</f>
        <v>0</v>
      </c>
      <c r="R19" s="130">
        <f>SUM('2.4.1.1:2.4.1.2'!R19)</f>
        <v>0</v>
      </c>
      <c r="S19" s="130">
        <f>SUM('2.4.1.1:2.4.1.2'!S19)</f>
        <v>0</v>
      </c>
      <c r="T19" s="130">
        <f>SUM('2.4.1.1:2.4.1.2'!T19)</f>
        <v>0</v>
      </c>
      <c r="U19" s="130">
        <f>SUM('2.4.1.1:2.4.1.2'!U19)</f>
        <v>0</v>
      </c>
      <c r="V19" s="130">
        <f>SUM('2.4.1.1:2.4.1.2'!V19)</f>
        <v>0</v>
      </c>
      <c r="W19" s="130">
        <f>SUM('2.4.1.1:2.4.1.2'!W19)</f>
        <v>0</v>
      </c>
      <c r="X19" s="130">
        <f>SUM('2.4.1.1:2.4.1.2'!X19)</f>
        <v>0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269686.85126480233</v>
      </c>
      <c r="D20" s="33">
        <f>IF(OR(P20="",P20=0),"",P20*M!$J$60)</f>
        <v>306971.74940898339</v>
      </c>
      <c r="E20" s="33">
        <f>IF(OR(Q20="",Q20=0),"",Q20*M!$J$61)</f>
        <v>300885.60118495929</v>
      </c>
      <c r="F20" s="33">
        <f>IF(OR(R20="",R20=0),"",R20*M!$J$62)</f>
        <v>297721.36673489161</v>
      </c>
      <c r="G20" s="33">
        <f>IF(OR(S20="",S20=0),"",S20*M!$J$63)</f>
        <v>286143.17547956563</v>
      </c>
      <c r="H20" s="33">
        <f>IF(OR(T20="",T20=0),"",T20*M!$J$64)</f>
        <v>365611.7977888828</v>
      </c>
      <c r="I20" s="33">
        <f>IF(OR(U20="",U20=0),"",U20*M!$J$65)</f>
        <v>387401.55608395534</v>
      </c>
      <c r="J20" s="33">
        <f>IF(OR(V20="",V20=0),"",V20*M!$J$66)</f>
        <v>492528.05726815056</v>
      </c>
      <c r="K20" s="33">
        <f>IF(OR(W20="",W20=0),"",W20*M!$J$67)</f>
        <v>565751.42562180862</v>
      </c>
      <c r="L20" s="33">
        <f>IF(OR(X20="",X20=0),"",X20*M!$J$68)</f>
        <v>746413.09803566243</v>
      </c>
      <c r="N20" s="46" t="str">
        <f>'2.3'!N20</f>
        <v>Aseguradora Magallanes</v>
      </c>
      <c r="O20" s="130">
        <f>SUM('2.4.1.1:2.4.1.2'!O20)</f>
        <v>6023938.4096530154</v>
      </c>
      <c r="P20" s="130">
        <f>SUM('2.4.1.1:2.4.1.2'!P20)</f>
        <v>6863387.1680200221</v>
      </c>
      <c r="Q20" s="130">
        <f>SUM('2.4.1.1:2.4.1.2'!Q20)</f>
        <v>6718430.0567108858</v>
      </c>
      <c r="R20" s="130">
        <f>SUM('2.4.1.1:2.4.1.2'!R20)</f>
        <v>6659029.2540815491</v>
      </c>
      <c r="S20" s="130">
        <f>SUM('2.4.1.1:2.4.1.2'!S20)</f>
        <v>6393047.8171726801</v>
      </c>
      <c r="T20" s="130">
        <f>SUM('2.4.1.1:2.4.1.2'!T20)</f>
        <v>8136483.9634981696</v>
      </c>
      <c r="U20" s="130">
        <f>SUM('2.4.1.1:2.4.1.2'!U20)</f>
        <v>8656091.1712164842</v>
      </c>
      <c r="V20" s="130">
        <f>SUM('2.4.1.1:2.4.1.2'!V20)</f>
        <v>10992607.040957063</v>
      </c>
      <c r="W20" s="130">
        <f>SUM('2.4.1.1:2.4.1.2'!W20)</f>
        <v>12615272.066047875</v>
      </c>
      <c r="X20" s="130">
        <f>SUM('2.4.1.1:2.4.1.2'!X20)</f>
        <v>16640556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622172.67912556801</v>
      </c>
      <c r="D21" s="33">
        <f>IF(OR(P21="",P21=0),"",P21*M!$J$60)</f>
        <v>515955.02364066197</v>
      </c>
      <c r="E21" s="33">
        <f>IF(OR(Q21="",Q21=0),"",Q21*M!$J$61)</f>
        <v>545948.29950828815</v>
      </c>
      <c r="F21" s="33">
        <f>IF(OR(R21="",R21=0),"",R21*M!$J$62)</f>
        <v>494661.91854044615</v>
      </c>
      <c r="G21" s="33">
        <f>IF(OR(S21="",S21=0),"",S21*M!$J$63)</f>
        <v>656668.65542707976</v>
      </c>
      <c r="H21" s="33">
        <f>IF(OR(T21="",T21=0),"",T21*M!$J$64)</f>
        <v>770712.7372129974</v>
      </c>
      <c r="I21" s="33">
        <f>IF(OR(U21="",U21=0),"",U21*M!$J$65)</f>
        <v>915698.49206878012</v>
      </c>
      <c r="J21" s="33">
        <f>IF(OR(V21="",V21=0),"",V21*M!$J$66)</f>
        <v>894529.02370638668</v>
      </c>
      <c r="K21" s="33">
        <f>IF(OR(W21="",W21=0),"",W21*M!$J$67)</f>
        <v>1251410.8470768635</v>
      </c>
      <c r="L21" s="33">
        <f>IF(OR(X21="",X21=0),"",X21*M!$J$68)</f>
        <v>1431387.3265623129</v>
      </c>
      <c r="N21" s="46" t="str">
        <f>'2.3'!N21</f>
        <v>BCI Seguros Generales</v>
      </c>
      <c r="O21" s="130">
        <f>SUM('2.4.1.1:2.4.1.2'!O21)</f>
        <v>13897340.124829378</v>
      </c>
      <c r="P21" s="130">
        <f>SUM('2.4.1.1:2.4.1.2'!P21)</f>
        <v>11535912.002810363</v>
      </c>
      <c r="Q21" s="130">
        <f>SUM('2.4.1.1:2.4.1.2'!Q21)</f>
        <v>12190398.777414251</v>
      </c>
      <c r="R21" s="130">
        <f>SUM('2.4.1.1:2.4.1.2'!R21)</f>
        <v>11063929.413484372</v>
      </c>
      <c r="S21" s="130">
        <f>SUM('2.4.1.1:2.4.1.2'!S21)</f>
        <v>14671375.989128251</v>
      </c>
      <c r="T21" s="130">
        <f>SUM('2.4.1.1:2.4.1.2'!T21)</f>
        <v>17151776.459955398</v>
      </c>
      <c r="U21" s="130">
        <f>SUM('2.4.1.1:2.4.1.2'!U21)</f>
        <v>20460345.365714174</v>
      </c>
      <c r="V21" s="130">
        <f>SUM('2.4.1.1:2.4.1.2'!V21)</f>
        <v>19964763.223593801</v>
      </c>
      <c r="W21" s="130">
        <f>SUM('2.4.1.1:2.4.1.2'!W21)</f>
        <v>27904283.731900349</v>
      </c>
      <c r="X21" s="130">
        <f>SUM('2.4.1.1:2.4.1.2'!X21)</f>
        <v>31911392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>
        <f>IF(OR(T22="",T22=0),"",T22*M!$J$64)</f>
        <v>161.64984767610503</v>
      </c>
      <c r="I22" s="33">
        <f>IF(OR(U22="",U22=0),"",U22*M!$J$65)</f>
        <v>2658.1896714472837</v>
      </c>
      <c r="J22" s="33">
        <f>IF(OR(V22="",V22=0),"",V22*M!$J$66)</f>
        <v>4582.2255582804291</v>
      </c>
      <c r="K22" s="33">
        <f>IF(OR(W22="",W22=0),"",W22*M!$J$67)</f>
        <v>7039.2975244167574</v>
      </c>
      <c r="L22" s="33">
        <f>IF(OR(X22="",X22=0),"",X22*M!$J$68)</f>
        <v>10250.412330117077</v>
      </c>
      <c r="N22" s="46" t="str">
        <f>'2.3'!N22</f>
        <v>Cardif</v>
      </c>
      <c r="O22" s="130">
        <f>SUM('2.4.1.1:2.4.1.2'!O22)</f>
        <v>0</v>
      </c>
      <c r="P22" s="130">
        <f>SUM('2.4.1.1:2.4.1.2'!P22)</f>
        <v>0</v>
      </c>
      <c r="Q22" s="130">
        <f>SUM('2.4.1.1:2.4.1.2'!Q22)</f>
        <v>0</v>
      </c>
      <c r="R22" s="130">
        <f>SUM('2.4.1.1:2.4.1.2'!R22)</f>
        <v>0</v>
      </c>
      <c r="S22" s="130">
        <f>SUM('2.4.1.1:2.4.1.2'!S22)</f>
        <v>0</v>
      </c>
      <c r="T22" s="130">
        <f>SUM('2.4.1.1:2.4.1.2'!T22)</f>
        <v>3597.4260165368869</v>
      </c>
      <c r="U22" s="130">
        <f>SUM('2.4.1.1:2.4.1.2'!U22)</f>
        <v>59394.526906461862</v>
      </c>
      <c r="V22" s="130">
        <f>SUM('2.4.1.1:2.4.1.2'!V22)</f>
        <v>102269.51377063019</v>
      </c>
      <c r="W22" s="130">
        <f>SUM('2.4.1.1:2.4.1.2'!W22)</f>
        <v>156964.08246213972</v>
      </c>
      <c r="X22" s="130">
        <f>SUM('2.4.1.1:2.4.1.2'!X22)</f>
        <v>228523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130">
        <f>SUM('2.4.1.1:2.4.1.2'!O23)</f>
        <v>0</v>
      </c>
      <c r="P23" s="130">
        <f>SUM('2.4.1.1:2.4.1.2'!P23)</f>
        <v>0</v>
      </c>
      <c r="Q23" s="130">
        <f>SUM('2.4.1.1:2.4.1.2'!Q23)</f>
        <v>0</v>
      </c>
      <c r="R23" s="130">
        <f>SUM('2.4.1.1:2.4.1.2'!R23)</f>
        <v>0</v>
      </c>
      <c r="S23" s="130">
        <f>SUM('2.4.1.1:2.4.1.2'!S23)</f>
        <v>0</v>
      </c>
      <c r="T23" s="130">
        <f>SUM('2.4.1.1:2.4.1.2'!T23)</f>
        <v>0</v>
      </c>
      <c r="U23" s="130">
        <f>SUM('2.4.1.1:2.4.1.2'!U23)</f>
        <v>0</v>
      </c>
      <c r="V23" s="130">
        <f>SUM('2.4.1.1:2.4.1.2'!V23)</f>
        <v>0</v>
      </c>
      <c r="W23" s="130">
        <f>SUM('2.4.1.1:2.4.1.2'!W23)</f>
        <v>0</v>
      </c>
      <c r="X23" s="130">
        <f>SUM('2.4.1.1:2.4.1.2'!X23)</f>
        <v>0</v>
      </c>
    </row>
    <row r="24" spans="2:24">
      <c r="B24" s="46" t="str">
        <f t="shared" si="2"/>
        <v>Chartis Chile</v>
      </c>
      <c r="C24" s="33">
        <f>IF(OR(O24="",O24=0),"",O24*M!$J$59)</f>
        <v>1977011.2134886761</v>
      </c>
      <c r="D24" s="33">
        <f>IF(OR(P24="",P24=0),"",P24*M!$J$60)</f>
        <v>1989125.4728132386</v>
      </c>
      <c r="E24" s="33">
        <f>IF(OR(Q24="",Q24=0),"",Q24*M!$J$61)</f>
        <v>1831813.5594688472</v>
      </c>
      <c r="F24" s="33">
        <f>IF(OR(R24="",R24=0),"",R24*M!$J$62)</f>
        <v>2741487.7264349372</v>
      </c>
      <c r="G24" s="33">
        <f>IF(OR(S24="",S24=0),"",S24*M!$J$63)</f>
        <v>3015762.8168700682</v>
      </c>
      <c r="H24" s="33">
        <f>IF(OR(T24="",T24=0),"",T24*M!$J$64)</f>
        <v>2955560.6630293741</v>
      </c>
      <c r="I24" s="33">
        <f>IF(OR(U24="",U24=0),"",U24*M!$J$65)</f>
        <v>2935896.0721256169</v>
      </c>
      <c r="J24" s="33">
        <f>IF(OR(V24="",V24=0),"",V24*M!$J$66)</f>
        <v>2211252.5593423643</v>
      </c>
      <c r="K24" s="33">
        <f>IF(OR(W24="",W24=0),"",W24*M!$J$67)</f>
        <v>1927338.567410297</v>
      </c>
      <c r="L24" s="33">
        <f>IF(OR(X24="",X24=0),"",X24*M!$J$68)</f>
        <v>2228120.8467020094</v>
      </c>
      <c r="N24" s="46" t="str">
        <f>'2.3'!N24</f>
        <v>Chartis Chile</v>
      </c>
      <c r="O24" s="130">
        <f>SUM('2.4.1.1:2.4.1.2'!O24)</f>
        <v>44160083.183126569</v>
      </c>
      <c r="P24" s="130">
        <f>SUM('2.4.1.1:2.4.1.2'!P24)</f>
        <v>44473598.212124653</v>
      </c>
      <c r="Q24" s="130">
        <f>SUM('2.4.1.1:2.4.1.2'!Q24)</f>
        <v>40902293.854403481</v>
      </c>
      <c r="R24" s="130">
        <f>SUM('2.4.1.1:2.4.1.2'!R24)</f>
        <v>61317893.204123467</v>
      </c>
      <c r="S24" s="130">
        <f>SUM('2.4.1.1:2.4.1.2'!S24)</f>
        <v>67378562.711444288</v>
      </c>
      <c r="T24" s="130">
        <f>SUM('2.4.1.1:2.4.1.2'!T24)</f>
        <v>65774332.456773221</v>
      </c>
      <c r="U24" s="130">
        <f>SUM('2.4.1.1:2.4.1.2'!U24)</f>
        <v>65599592.129744232</v>
      </c>
      <c r="V24" s="130">
        <f>SUM('2.4.1.1:2.4.1.2'!V24)</f>
        <v>49352377.178235218</v>
      </c>
      <c r="W24" s="130">
        <f>SUM('2.4.1.1:2.4.1.2'!W24)</f>
        <v>42976295.401367866</v>
      </c>
      <c r="X24" s="130">
        <f>SUM('2.4.1.1:2.4.1.2'!X24)</f>
        <v>49673793</v>
      </c>
    </row>
    <row r="25" spans="2:24">
      <c r="B25" s="46" t="str">
        <f t="shared" si="2"/>
        <v>Chilena Consolidada</v>
      </c>
      <c r="C25" s="33">
        <f>IF(OR(O25="",O25=0),"",O25*M!$J$59)</f>
        <v>2665988.0602862393</v>
      </c>
      <c r="D25" s="33">
        <f>IF(OR(P25="",P25=0),"",P25*M!$J$60)</f>
        <v>2860517.3167848694</v>
      </c>
      <c r="E25" s="33">
        <f>IF(OR(Q25="",Q25=0),"",Q25*M!$J$61)</f>
        <v>2610921.5484161563</v>
      </c>
      <c r="F25" s="33">
        <f>IF(OR(R25="",R25=0),"",R25*M!$J$62)</f>
        <v>2452181.6364122895</v>
      </c>
      <c r="G25" s="33">
        <f>IF(OR(S25="",S25=0),"",S25*M!$J$63)</f>
        <v>2813664.2565217335</v>
      </c>
      <c r="H25" s="33">
        <f>IF(OR(T25="",T25=0),"",T25*M!$J$64)</f>
        <v>2586378.0955283325</v>
      </c>
      <c r="I25" s="33">
        <f>IF(OR(U25="",U25=0),"",U25*M!$J$65)</f>
        <v>2100455.7029763744</v>
      </c>
      <c r="J25" s="33">
        <f>IF(OR(V25="",V25=0),"",V25*M!$J$66)</f>
        <v>1805744.9596235103</v>
      </c>
      <c r="K25" s="33">
        <f>IF(OR(W25="",W25=0),"",W25*M!$J$67)</f>
        <v>2061772.8746175226</v>
      </c>
      <c r="L25" s="33">
        <f>IF(OR(X25="",X25=0),"",X25*M!$J$68)</f>
        <v>2334022.7854721644</v>
      </c>
      <c r="N25" s="46" t="str">
        <f>'2.3'!N25</f>
        <v>Chilena Consolidada</v>
      </c>
      <c r="O25" s="130">
        <f>SUM('2.4.1.1:2.4.1.2'!O25)</f>
        <v>59549613.934517473</v>
      </c>
      <c r="P25" s="130">
        <f>SUM('2.4.1.1:2.4.1.2'!P25)</f>
        <v>63956497.246797755</v>
      </c>
      <c r="Q25" s="130">
        <f>SUM('2.4.1.1:2.4.1.2'!Q25)</f>
        <v>58298880.82883139</v>
      </c>
      <c r="R25" s="130">
        <f>SUM('2.4.1.1:2.4.1.2'!R25)</f>
        <v>54847085.488934427</v>
      </c>
      <c r="S25" s="130">
        <f>SUM('2.4.1.1:2.4.1.2'!S25)</f>
        <v>62863250.550239414</v>
      </c>
      <c r="T25" s="130">
        <f>SUM('2.4.1.1:2.4.1.2'!T25)</f>
        <v>57558383.031066135</v>
      </c>
      <c r="U25" s="130">
        <f>SUM('2.4.1.1:2.4.1.2'!U25)</f>
        <v>46932532.357007034</v>
      </c>
      <c r="V25" s="130">
        <f>SUM('2.4.1.1:2.4.1.2'!V25)</f>
        <v>40301957.349250332</v>
      </c>
      <c r="W25" s="130">
        <f>SUM('2.4.1.1:2.4.1.2'!W25)</f>
        <v>45973946.460869566</v>
      </c>
      <c r="X25" s="130">
        <f>SUM('2.4.1.1:2.4.1.2'!X25)</f>
        <v>52034774</v>
      </c>
    </row>
    <row r="26" spans="2:24">
      <c r="B26" s="46" t="str">
        <f t="shared" si="2"/>
        <v>Chubb de Chile</v>
      </c>
      <c r="C26" s="33">
        <f>IF(OR(O26="",O26=0),"",O26*M!$J$59)</f>
        <v>166757.64387737316</v>
      </c>
      <c r="D26" s="33">
        <f>IF(OR(P26="",P26=0),"",P26*M!$J$60)</f>
        <v>97867.789598108749</v>
      </c>
      <c r="E26" s="33">
        <f>IF(OR(Q26="",Q26=0),"",Q26*M!$J$61)</f>
        <v>75298.217652544743</v>
      </c>
      <c r="F26" s="33">
        <f>IF(OR(R26="",R26=0),"",R26*M!$J$62)</f>
        <v>69745.048765466752</v>
      </c>
      <c r="G26" s="33">
        <f>IF(OR(S26="",S26=0),"",S26*M!$J$63)</f>
        <v>86080.404092847093</v>
      </c>
      <c r="H26" s="33">
        <f>IF(OR(T26="",T26=0),"",T26*M!$J$64)</f>
        <v>60977.257925276179</v>
      </c>
      <c r="I26" s="33">
        <f>IF(OR(U26="",U26=0),"",U26*M!$J$65)</f>
        <v>73525.036860385313</v>
      </c>
      <c r="J26" s="33">
        <f>IF(OR(V26="",V26=0),"",V26*M!$J$66)</f>
        <v>80507.456472080288</v>
      </c>
      <c r="K26" s="33">
        <f>IF(OR(W26="",W26=0),"",W26*M!$J$67)</f>
        <v>98425.44236805859</v>
      </c>
      <c r="L26" s="33">
        <f>IF(OR(X26="",X26=0),"",X26*M!$J$68)</f>
        <v>125182.7955735235</v>
      </c>
      <c r="N26" s="46" t="str">
        <f>'2.3'!N26</f>
        <v>Chubb de Chile</v>
      </c>
      <c r="O26" s="130">
        <f>SUM('2.4.1.1:2.4.1.2'!O26)</f>
        <v>3724830.3776953639</v>
      </c>
      <c r="P26" s="130">
        <f>SUM('2.4.1.1:2.4.1.2'!P26)</f>
        <v>2188164.0007048994</v>
      </c>
      <c r="Q26" s="130">
        <f>SUM('2.4.1.1:2.4.1.2'!Q26)</f>
        <v>1681322.7575574098</v>
      </c>
      <c r="R26" s="130">
        <f>SUM('2.4.1.1:2.4.1.2'!R26)</f>
        <v>1559963.0122286337</v>
      </c>
      <c r="S26" s="130">
        <f>SUM('2.4.1.1:2.4.1.2'!S26)</f>
        <v>1923219.516120936</v>
      </c>
      <c r="T26" s="130">
        <f>SUM('2.4.1.1:2.4.1.2'!T26)</f>
        <v>1357014.4187020748</v>
      </c>
      <c r="U26" s="130">
        <f>SUM('2.4.1.1:2.4.1.2'!U26)</f>
        <v>1642841.6779322964</v>
      </c>
      <c r="V26" s="130">
        <f>SUM('2.4.1.1:2.4.1.2'!V26)</f>
        <v>1796825.2159545794</v>
      </c>
      <c r="W26" s="130">
        <f>SUM('2.4.1.1:2.4.1.2'!W26)</f>
        <v>2194716.0492427945</v>
      </c>
      <c r="X26" s="130">
        <f>SUM('2.4.1.1:2.4.1.2'!X26)</f>
        <v>2790829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130">
        <f>SUM('2.4.1.1:2.4.1.2'!O27)</f>
        <v>0</v>
      </c>
      <c r="P27" s="130">
        <f>SUM('2.4.1.1:2.4.1.2'!P27)</f>
        <v>0</v>
      </c>
      <c r="Q27" s="130">
        <f>SUM('2.4.1.1:2.4.1.2'!Q27)</f>
        <v>0</v>
      </c>
      <c r="R27" s="130">
        <f>SUM('2.4.1.1:2.4.1.2'!R27)</f>
        <v>0</v>
      </c>
      <c r="S27" s="130">
        <f>SUM('2.4.1.1:2.4.1.2'!S27)</f>
        <v>0</v>
      </c>
      <c r="T27" s="130">
        <f>SUM('2.4.1.1:2.4.1.2'!T27)</f>
        <v>0</v>
      </c>
      <c r="U27" s="130">
        <f>SUM('2.4.1.1:2.4.1.2'!U27)</f>
        <v>0</v>
      </c>
      <c r="V27" s="130">
        <f>SUM('2.4.1.1:2.4.1.2'!V27)</f>
        <v>0</v>
      </c>
      <c r="W27" s="130">
        <f>SUM('2.4.1.1:2.4.1.2'!W27)</f>
        <v>0</v>
      </c>
      <c r="X27" s="130">
        <f>SUM('2.4.1.1:2.4.1.2'!X27)</f>
        <v>0</v>
      </c>
    </row>
    <row r="28" spans="2:24">
      <c r="B28" s="46" t="str">
        <f t="shared" si="2"/>
        <v>Consorcio Nacional de Seguros</v>
      </c>
      <c r="C28" s="33">
        <f>IF(OR(O28="",O28=0),"",O28*M!$J$59)</f>
        <v>142629.35287133639</v>
      </c>
      <c r="D28" s="33">
        <f>IF(OR(P28="",P28=0),"",P28*M!$J$60)</f>
        <v>145405.73286052007</v>
      </c>
      <c r="E28" s="33">
        <f>IF(OR(Q28="",Q28=0),"",Q28*M!$J$61)</f>
        <v>150809.86657658205</v>
      </c>
      <c r="F28" s="33">
        <f>IF(OR(R28="",R28=0),"",R28*M!$J$62)</f>
        <v>144503.05733412472</v>
      </c>
      <c r="G28" s="33">
        <f>IF(OR(S28="",S28=0),"",S28*M!$J$63)</f>
        <v>126485.1077475488</v>
      </c>
      <c r="H28" s="33">
        <f>IF(OR(T28="",T28=0),"",T28*M!$J$64)</f>
        <v>195514.98114934465</v>
      </c>
      <c r="I28" s="33">
        <f>IF(OR(U28="",U28=0),"",U28*M!$J$65)</f>
        <v>287879.96030312387</v>
      </c>
      <c r="J28" s="33">
        <f>IF(OR(V28="",V28=0),"",V28*M!$J$66)</f>
        <v>257447.7340270298</v>
      </c>
      <c r="K28" s="33">
        <f>IF(OR(W28="",W28=0),"",W28*M!$J$67)</f>
        <v>284429.8561444474</v>
      </c>
      <c r="L28" s="33">
        <f>IF(OR(X28="",X28=0),"",X28*M!$J$68)</f>
        <v>327628.697009917</v>
      </c>
      <c r="N28" s="46" t="str">
        <f>'2.3'!N28</f>
        <v>Consorcio Nacional de Seguros</v>
      </c>
      <c r="O28" s="130">
        <f>SUM('2.4.1.1:2.4.1.2'!O28)</f>
        <v>3185881.822106217</v>
      </c>
      <c r="P28" s="130">
        <f>SUM('2.4.1.1:2.4.1.2'!P28)</f>
        <v>3251034.8036679472</v>
      </c>
      <c r="Q28" s="130">
        <f>SUM('2.4.1.1:2.4.1.2'!Q28)</f>
        <v>3367411.1903873831</v>
      </c>
      <c r="R28" s="130">
        <f>SUM('2.4.1.1:2.4.1.2'!R28)</f>
        <v>3232049.1358922292</v>
      </c>
      <c r="S28" s="130">
        <f>SUM('2.4.1.1:2.4.1.2'!S28)</f>
        <v>2825946.6284145731</v>
      </c>
      <c r="T28" s="130">
        <f>SUM('2.4.1.1:2.4.1.2'!T28)</f>
        <v>4351075.4258096358</v>
      </c>
      <c r="U28" s="130">
        <f>SUM('2.4.1.1:2.4.1.2'!U28)</f>
        <v>6432382.9979918543</v>
      </c>
      <c r="V28" s="130">
        <f>SUM('2.4.1.1:2.4.1.2'!V28)</f>
        <v>5745909.7648993433</v>
      </c>
      <c r="W28" s="130">
        <f>SUM('2.4.1.1:2.4.1.2'!W28)</f>
        <v>6342290.7242794335</v>
      </c>
      <c r="X28" s="130">
        <f>SUM('2.4.1.1:2.4.1.2'!X28)</f>
        <v>7304164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130">
        <f>SUM('2.4.1.1:2.4.1.2'!O29)</f>
        <v>0</v>
      </c>
      <c r="P29" s="130">
        <f>SUM('2.4.1.1:2.4.1.2'!P29)</f>
        <v>0</v>
      </c>
      <c r="Q29" s="130">
        <f>SUM('2.4.1.1:2.4.1.2'!Q29)</f>
        <v>0</v>
      </c>
      <c r="R29" s="130">
        <f>SUM('2.4.1.1:2.4.1.2'!R29)</f>
        <v>0</v>
      </c>
      <c r="S29" s="130">
        <f>SUM('2.4.1.1:2.4.1.2'!S29)</f>
        <v>0</v>
      </c>
      <c r="T29" s="130">
        <f>SUM('2.4.1.1:2.4.1.2'!T29)</f>
        <v>0</v>
      </c>
      <c r="U29" s="130">
        <f>SUM('2.4.1.1:2.4.1.2'!U29)</f>
        <v>0</v>
      </c>
      <c r="V29" s="130">
        <f>SUM('2.4.1.1:2.4.1.2'!V29)</f>
        <v>0</v>
      </c>
      <c r="W29" s="130">
        <f>SUM('2.4.1.1:2.4.1.2'!W29)</f>
        <v>0</v>
      </c>
      <c r="X29" s="130">
        <f>SUM('2.4.1.1:2.4.1.2'!X29)</f>
        <v>0</v>
      </c>
    </row>
    <row r="30" spans="2:24">
      <c r="B30" s="46" t="str">
        <f t="shared" si="2"/>
        <v>Cruz del Sur</v>
      </c>
      <c r="C30" s="33">
        <f>IF(OR(O30="",O30=0),"",O30*M!$J$59)</f>
        <v>1997573.35709491</v>
      </c>
      <c r="D30" s="33">
        <f>IF(OR(P30="",P30=0),"",P30*M!$J$60)</f>
        <v>1748000.4137115837</v>
      </c>
      <c r="E30" s="33">
        <f>IF(OR(Q30="",Q30=0),"",Q30*M!$J$61)</f>
        <v>2179873.8815213908</v>
      </c>
      <c r="F30" s="33">
        <f>IF(OR(R30="",R30=0),"",R30*M!$J$62)</f>
        <v>1791023.3821664867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30">
        <f>SUM('2.4.1.1:2.4.1.2'!O30)</f>
        <v>44619375.455157921</v>
      </c>
      <c r="P30" s="130">
        <f>SUM('2.4.1.1:2.4.1.2'!P30)</f>
        <v>39082435.540925644</v>
      </c>
      <c r="Q30" s="130">
        <f>SUM('2.4.1.1:2.4.1.2'!Q30)</f>
        <v>48674081.271338776</v>
      </c>
      <c r="R30" s="130">
        <f>SUM('2.4.1.1:2.4.1.2'!R30)</f>
        <v>40059191.005967468</v>
      </c>
      <c r="S30" s="130">
        <f>SUM('2.4.1.1:2.4.1.2'!S30)</f>
        <v>0</v>
      </c>
      <c r="T30" s="130">
        <f>SUM('2.4.1.1:2.4.1.2'!T30)</f>
        <v>0</v>
      </c>
      <c r="U30" s="130">
        <f>SUM('2.4.1.1:2.4.1.2'!U30)</f>
        <v>0</v>
      </c>
      <c r="V30" s="130">
        <f>SUM('2.4.1.1:2.4.1.2'!V30)</f>
        <v>0</v>
      </c>
      <c r="W30" s="130">
        <f>SUM('2.4.1.1:2.4.1.2'!W30)</f>
        <v>0</v>
      </c>
      <c r="X30" s="130">
        <f>SUM('2.4.1.1:2.4.1.2'!X30)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130">
        <f>SUM('2.4.1.1:2.4.1.2'!O31)</f>
        <v>0</v>
      </c>
      <c r="P31" s="130">
        <f>SUM('2.4.1.1:2.4.1.2'!P31)</f>
        <v>0</v>
      </c>
      <c r="Q31" s="130">
        <f>SUM('2.4.1.1:2.4.1.2'!Q31)</f>
        <v>0</v>
      </c>
      <c r="R31" s="130">
        <f>SUM('2.4.1.1:2.4.1.2'!R31)</f>
        <v>0</v>
      </c>
      <c r="S31" s="130">
        <f>SUM('2.4.1.1:2.4.1.2'!S31)</f>
        <v>0</v>
      </c>
      <c r="T31" s="130">
        <f>SUM('2.4.1.1:2.4.1.2'!T31)</f>
        <v>0</v>
      </c>
      <c r="U31" s="130">
        <f>SUM('2.4.1.1:2.4.1.2'!U31)</f>
        <v>0</v>
      </c>
      <c r="V31" s="130">
        <f>SUM('2.4.1.1:2.4.1.2'!V31)</f>
        <v>0</v>
      </c>
      <c r="W31" s="130">
        <f>SUM('2.4.1.1:2.4.1.2'!W31)</f>
        <v>0</v>
      </c>
      <c r="X31" s="130">
        <f>SUM('2.4.1.1:2.4.1.2'!X31)</f>
        <v>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130">
        <f>SUM('2.4.1.1:2.4.1.2'!O32)</f>
        <v>0</v>
      </c>
      <c r="P32" s="130">
        <f>SUM('2.4.1.1:2.4.1.2'!P32)</f>
        <v>0</v>
      </c>
      <c r="Q32" s="130">
        <f>SUM('2.4.1.1:2.4.1.2'!Q32)</f>
        <v>0</v>
      </c>
      <c r="R32" s="130">
        <f>SUM('2.4.1.1:2.4.1.2'!R32)</f>
        <v>0</v>
      </c>
      <c r="S32" s="130">
        <f>SUM('2.4.1.1:2.4.1.2'!S32)</f>
        <v>0</v>
      </c>
      <c r="T32" s="130">
        <f>SUM('2.4.1.1:2.4.1.2'!T32)</f>
        <v>0</v>
      </c>
      <c r="U32" s="130">
        <f>SUM('2.4.1.1:2.4.1.2'!U32)</f>
        <v>0</v>
      </c>
      <c r="V32" s="130">
        <f>SUM('2.4.1.1:2.4.1.2'!V32)</f>
        <v>0</v>
      </c>
      <c r="W32" s="130">
        <f>SUM('2.4.1.1:2.4.1.2'!W32)</f>
        <v>0</v>
      </c>
      <c r="X32" s="130">
        <f>SUM('2.4.1.1:2.4.1.2'!X32)</f>
        <v>0</v>
      </c>
    </row>
    <row r="33" spans="2:24">
      <c r="B33" s="46" t="str">
        <f t="shared" si="2"/>
        <v>HDI Seguros</v>
      </c>
      <c r="C33" s="33">
        <f>IF(OR(O33="",O33=0),"",O33*M!$J$59)</f>
        <v>98285.248791814724</v>
      </c>
      <c r="D33" s="33">
        <f>IF(OR(P33="",P33=0),"",P33*M!$J$60)</f>
        <v>95102.955082742308</v>
      </c>
      <c r="E33" s="33">
        <f>IF(OR(Q33="",Q33=0),"",Q33*M!$J$61)</f>
        <v>112548.03791638876</v>
      </c>
      <c r="F33" s="33">
        <f>IF(OR(R33="",R33=0),"",R33*M!$J$62)</f>
        <v>163280.78015845499</v>
      </c>
      <c r="G33" s="33">
        <f>IF(OR(S33="",S33=0),"",S33*M!$J$63)</f>
        <v>224966.76006932664</v>
      </c>
      <c r="H33" s="33">
        <f>IF(OR(T33="",T33=0),"",T33*M!$J$64)</f>
        <v>231791.20465828784</v>
      </c>
      <c r="I33" s="33">
        <f>IF(OR(U33="",U33=0),"",U33*M!$J$65)</f>
        <v>167583.74404558481</v>
      </c>
      <c r="J33" s="33">
        <f>IF(OR(V33="",V33=0),"",V33*M!$J$66)</f>
        <v>95022.174600628045</v>
      </c>
      <c r="K33" s="33">
        <f>IF(OR(W33="",W33=0),"",W33*M!$J$67)</f>
        <v>149379.62438623104</v>
      </c>
      <c r="L33" s="33">
        <f>IF(OR(X33="",X33=0),"",X33*M!$J$68)</f>
        <v>201548.21716845268</v>
      </c>
      <c r="N33" s="46" t="str">
        <f>'2.3'!N33</f>
        <v>HDI Seguros</v>
      </c>
      <c r="O33" s="130">
        <f>SUM('2.4.1.1:2.4.1.2'!O33)</f>
        <v>2195376.9066700786</v>
      </c>
      <c r="P33" s="130">
        <f>SUM('2.4.1.1:2.4.1.2'!P33)</f>
        <v>2126346.8146902258</v>
      </c>
      <c r="Q33" s="130">
        <f>SUM('2.4.1.1:2.4.1.2'!Q33)</f>
        <v>2513068.4811217911</v>
      </c>
      <c r="R33" s="130">
        <f>SUM('2.4.1.1:2.4.1.2'!R33)</f>
        <v>3652043.8678242308</v>
      </c>
      <c r="S33" s="130">
        <f>SUM('2.4.1.1:2.4.1.2'!S33)</f>
        <v>5026236.4356137738</v>
      </c>
      <c r="T33" s="130">
        <f>SUM('2.4.1.1:2.4.1.2'!T33)</f>
        <v>5158382.2813920919</v>
      </c>
      <c r="U33" s="130">
        <f>SUM('2.4.1.1:2.4.1.2'!U33)</f>
        <v>3744487.198079349</v>
      </c>
      <c r="V33" s="130">
        <f>SUM('2.4.1.1:2.4.1.2'!V33)</f>
        <v>2120775.476945526</v>
      </c>
      <c r="W33" s="130">
        <f>SUM('2.4.1.1:2.4.1.2'!W33)</f>
        <v>3330905.6193453837</v>
      </c>
      <c r="X33" s="130">
        <f>SUM('2.4.1.1:2.4.1.2'!X33)</f>
        <v>4493321.9999999991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>
        <f>IF(OR(P34="",P34=0),"",P34*M!$J$60)</f>
        <v>19.089834515366427</v>
      </c>
      <c r="E34" s="33">
        <f>IF(OR(Q34="",Q34=0),"",Q34*M!$J$61)</f>
        <v>24.08031391027918</v>
      </c>
      <c r="F34" s="33">
        <f>IF(OR(R34="",R34=0),"",R34*M!$J$62)</f>
        <v>42.726459973707634</v>
      </c>
      <c r="G34" s="33">
        <f>IF(OR(S34="",S34=0),"",S34*M!$J$63)</f>
        <v>205.60219628956202</v>
      </c>
      <c r="H34" s="33">
        <f>IF(OR(T34="",T34=0),"",T34*M!$J$64)</f>
        <v>315.45162582442941</v>
      </c>
      <c r="I34" s="33">
        <f>IF(OR(U34="",U34=0),"",U34*M!$J$65)</f>
        <v>411.37262341994358</v>
      </c>
      <c r="J34" s="33">
        <f>IF(OR(V34="",V34=0),"",V34*M!$J$66)</f>
        <v>520.94076841389551</v>
      </c>
      <c r="K34" s="33">
        <f>IF(OR(W34="",W34=0),"",W34*M!$J$67)</f>
        <v>455.96593888294632</v>
      </c>
      <c r="L34" s="33">
        <f>IF(OR(X34="",X34=0),"",X34*M!$J$68)</f>
        <v>428.32094511400584</v>
      </c>
      <c r="N34" s="46" t="str">
        <f>'2.3'!N34</f>
        <v>Huelen Generales</v>
      </c>
      <c r="O34" s="130">
        <f>SUM('2.4.1.1:2.4.1.2'!O34)</f>
        <v>0</v>
      </c>
      <c r="P34" s="130">
        <f>SUM('2.4.1.1:2.4.1.2'!P34)</f>
        <v>426.8175345276818</v>
      </c>
      <c r="Q34" s="130">
        <f>SUM('2.4.1.1:2.4.1.2'!Q34)</f>
        <v>537.68576532980353</v>
      </c>
      <c r="R34" s="130">
        <f>SUM('2.4.1.1:2.4.1.2'!R34)</f>
        <v>955.64772528272624</v>
      </c>
      <c r="S34" s="130">
        <f>SUM('2.4.1.1:2.4.1.2'!S34)</f>
        <v>4593.5908483295643</v>
      </c>
      <c r="T34" s="130">
        <f>SUM('2.4.1.1:2.4.1.2'!T34)</f>
        <v>7020.1976804424121</v>
      </c>
      <c r="U34" s="130">
        <f>SUM('2.4.1.1:2.4.1.2'!U34)</f>
        <v>9191.7001306361417</v>
      </c>
      <c r="V34" s="130">
        <f>SUM('2.4.1.1:2.4.1.2'!V34)</f>
        <v>11626.743033789146</v>
      </c>
      <c r="W34" s="130">
        <f>SUM('2.4.1.1:2.4.1.2'!W34)</f>
        <v>10167.246800195409</v>
      </c>
      <c r="X34" s="130">
        <f>SUM('2.4.1.1:2.4.1.2'!X34)</f>
        <v>9549</v>
      </c>
    </row>
    <row r="35" spans="2:24">
      <c r="B35" s="46" t="str">
        <f t="shared" si="2"/>
        <v>ING Generales</v>
      </c>
      <c r="C35" s="33">
        <f>IF(OR(O35="",O35=0),"",O35*M!$J$59)</f>
        <v>804707.86162545462</v>
      </c>
      <c r="D35" s="33">
        <f>IF(OR(P35="",P35=0),"",P35*M!$J$60)</f>
        <v>491363.94799054362</v>
      </c>
      <c r="E35" s="33">
        <f>IF(OR(Q35="",Q35=0),"",Q35*M!$J$61)</f>
        <v>586015.9207255278</v>
      </c>
      <c r="F35" s="33">
        <f>IF(OR(R35="",R35=0),"",R35*M!$J$62)</f>
        <v>116080.28123802139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30">
        <f>SUM('2.4.1.1:2.4.1.2'!O35)</f>
        <v>17974590.060512837</v>
      </c>
      <c r="P35" s="130">
        <f>SUM('2.4.1.1:2.4.1.2'!P35)</f>
        <v>10986095.697597317</v>
      </c>
      <c r="Q35" s="130">
        <f>SUM('2.4.1.1:2.4.1.2'!Q35)</f>
        <v>13085062.761422357</v>
      </c>
      <c r="R35" s="130">
        <f>SUM('2.4.1.1:2.4.1.2'!R35)</f>
        <v>2596326.8846414573</v>
      </c>
      <c r="S35" s="130">
        <f>SUM('2.4.1.1:2.4.1.2'!S35)</f>
        <v>0</v>
      </c>
      <c r="T35" s="130">
        <f>SUM('2.4.1.1:2.4.1.2'!T35)</f>
        <v>0</v>
      </c>
      <c r="U35" s="130">
        <f>SUM('2.4.1.1:2.4.1.2'!U35)</f>
        <v>0</v>
      </c>
      <c r="V35" s="130">
        <f>SUM('2.4.1.1:2.4.1.2'!V35)</f>
        <v>0</v>
      </c>
      <c r="W35" s="130">
        <f>SUM('2.4.1.1:2.4.1.2'!W35)</f>
        <v>0</v>
      </c>
      <c r="X35" s="130">
        <f>SUM('2.4.1.1:2.4.1.2'!X35)</f>
        <v>0</v>
      </c>
    </row>
    <row r="36" spans="2:24">
      <c r="B36" s="46" t="str">
        <f t="shared" si="2"/>
        <v>Liberty Seguros</v>
      </c>
      <c r="C36" s="33">
        <f>IF(OR(O36="",O36=0),"",O36*M!$J$59)</f>
        <v>1406747.9807837026</v>
      </c>
      <c r="D36" s="33">
        <f>IF(OR(P36="",P36=0),"",P36*M!$J$60)</f>
        <v>1291078.3096926711</v>
      </c>
      <c r="E36" s="33">
        <f>IF(OR(Q36="",Q36=0),"",Q36*M!$J$61)</f>
        <v>992811.65094516706</v>
      </c>
      <c r="F36" s="33">
        <f>IF(OR(R36="",R36=0),"",R36*M!$J$62)</f>
        <v>1052177.9646071359</v>
      </c>
      <c r="G36" s="33">
        <f>IF(OR(S36="",S36=0),"",S36*M!$J$63)</f>
        <v>1318743.5578887432</v>
      </c>
      <c r="H36" s="33">
        <f>IF(OR(T36="",T36=0),"",T36*M!$J$64)</f>
        <v>1720627.4786394909</v>
      </c>
      <c r="I36" s="33">
        <f>IF(OR(U36="",U36=0),"",U36*M!$J$65)</f>
        <v>2171873.3000288494</v>
      </c>
      <c r="J36" s="33">
        <f>IF(OR(V36="",V36=0),"",V36*M!$J$66)</f>
        <v>2179880.7995843948</v>
      </c>
      <c r="K36" s="33">
        <f>IF(OR(W36="",W36=0),"",W36*M!$J$67)</f>
        <v>2761789.7933168802</v>
      </c>
      <c r="L36" s="33">
        <f>IF(OR(X36="",X36=0),"",X36*M!$J$68)</f>
        <v>3302169.4597163456</v>
      </c>
      <c r="N36" s="46" t="str">
        <f>'2.3'!N36</f>
        <v>Liberty Seguros</v>
      </c>
      <c r="O36" s="130">
        <f>SUM('2.4.1.1:2.4.1.2'!O36)</f>
        <v>31422233.432597302</v>
      </c>
      <c r="P36" s="130">
        <f>SUM('2.4.1.1:2.4.1.2'!P36)</f>
        <v>28866403.246273257</v>
      </c>
      <c r="Q36" s="130">
        <f>SUM('2.4.1.1:2.4.1.2'!Q36)</f>
        <v>22168344.414269678</v>
      </c>
      <c r="R36" s="130">
        <f>SUM('2.4.1.1:2.4.1.2'!R36)</f>
        <v>23533695.023837097</v>
      </c>
      <c r="S36" s="130">
        <f>SUM('2.4.1.1:2.4.1.2'!S36)</f>
        <v>29463539.048385348</v>
      </c>
      <c r="T36" s="130">
        <f>SUM('2.4.1.1:2.4.1.2'!T36)</f>
        <v>38291592.26198855</v>
      </c>
      <c r="U36" s="130">
        <f>SUM('2.4.1.1:2.4.1.2'!U36)</f>
        <v>48528285.449907497</v>
      </c>
      <c r="V36" s="130">
        <f>SUM('2.4.1.1:2.4.1.2'!V36)</f>
        <v>48652198.940440089</v>
      </c>
      <c r="W36" s="130">
        <f>SUM('2.4.1.1:2.4.1.2'!W36)</f>
        <v>61583105.325158775</v>
      </c>
      <c r="X36" s="130">
        <f>SUM('2.4.1.1:2.4.1.2'!X36)</f>
        <v>73618665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130">
        <f>SUM('2.4.1.1:2.4.1.2'!O37)</f>
        <v>0</v>
      </c>
      <c r="P37" s="130">
        <f>SUM('2.4.1.1:2.4.1.2'!P37)</f>
        <v>0</v>
      </c>
      <c r="Q37" s="130">
        <f>SUM('2.4.1.1:2.4.1.2'!Q37)</f>
        <v>0</v>
      </c>
      <c r="R37" s="130">
        <f>SUM('2.4.1.1:2.4.1.2'!R37)</f>
        <v>0</v>
      </c>
      <c r="S37" s="130">
        <f>SUM('2.4.1.1:2.4.1.2'!S37)</f>
        <v>0</v>
      </c>
      <c r="T37" s="130">
        <f>SUM('2.4.1.1:2.4.1.2'!T37)</f>
        <v>0</v>
      </c>
      <c r="U37" s="130">
        <f>SUM('2.4.1.1:2.4.1.2'!U37)</f>
        <v>0</v>
      </c>
      <c r="V37" s="130">
        <f>SUM('2.4.1.1:2.4.1.2'!V37)</f>
        <v>0</v>
      </c>
      <c r="W37" s="130">
        <f>SUM('2.4.1.1:2.4.1.2'!W37)</f>
        <v>0</v>
      </c>
      <c r="X37" s="130">
        <f>SUM('2.4.1.1:2.4.1.2'!X37)</f>
        <v>0</v>
      </c>
    </row>
    <row r="38" spans="2:24">
      <c r="B38" s="46" t="str">
        <f t="shared" si="2"/>
        <v>Mapfre Seguros Generales</v>
      </c>
      <c r="C38" s="33">
        <f>IF(OR(O38="",O38=0),"",O38*M!$J$59)</f>
        <v>1270714.8539308135</v>
      </c>
      <c r="D38" s="33">
        <f>IF(OR(P38="",P38=0),"",P38*M!$J$60)</f>
        <v>1780595.3900709217</v>
      </c>
      <c r="E38" s="33">
        <f>IF(OR(Q38="",Q38=0),"",Q38*M!$J$61)</f>
        <v>1914757.6521405207</v>
      </c>
      <c r="F38" s="33">
        <f>IF(OR(R38="",R38=0),"",R38*M!$J$62)</f>
        <v>2129505.5691826497</v>
      </c>
      <c r="G38" s="33">
        <f>IF(OR(S38="",S38=0),"",S38*M!$J$63)</f>
        <v>1123211.9971335668</v>
      </c>
      <c r="H38" s="33">
        <f>IF(OR(T38="",T38=0),"",T38*M!$J$64)</f>
        <v>1559723.1975685249</v>
      </c>
      <c r="I38" s="33">
        <f>IF(OR(U38="",U38=0),"",U38*M!$J$65)</f>
        <v>2468168.1029359121</v>
      </c>
      <c r="J38" s="33">
        <f>IF(OR(V38="",V38=0),"",V38*M!$J$66)</f>
        <v>2707364.507651289</v>
      </c>
      <c r="K38" s="33">
        <f>IF(OR(W38="",W38=0),"",W38*M!$J$67)</f>
        <v>4214732.9711892726</v>
      </c>
      <c r="L38" s="33">
        <f>IF(OR(X38="",X38=0),"",X38*M!$J$68)</f>
        <v>5430076.8411991913</v>
      </c>
      <c r="N38" s="46" t="str">
        <f>'2.3'!N38</f>
        <v>Mapfre Seguros Generales</v>
      </c>
      <c r="O38" s="130">
        <f>SUM('2.4.1.1:2.4.1.2'!O38)</f>
        <v>28383690.12212012</v>
      </c>
      <c r="P38" s="130">
        <f>SUM('2.4.1.1:2.4.1.2'!P38)</f>
        <v>39811205.999175668</v>
      </c>
      <c r="Q38" s="130">
        <f>SUM('2.4.1.1:2.4.1.2'!Q38)</f>
        <v>42754340.223646089</v>
      </c>
      <c r="R38" s="130">
        <f>SUM('2.4.1.1:2.4.1.2'!R38)</f>
        <v>47629903.212636836</v>
      </c>
      <c r="S38" s="130">
        <f>SUM('2.4.1.1:2.4.1.2'!S38)</f>
        <v>25094947.641027052</v>
      </c>
      <c r="T38" s="130">
        <f>SUM('2.4.1.1:2.4.1.2'!T38)</f>
        <v>34710758.40895164</v>
      </c>
      <c r="U38" s="130">
        <f>SUM('2.4.1.1:2.4.1.2'!U38)</f>
        <v>55148689.491251454</v>
      </c>
      <c r="V38" s="130">
        <f>SUM('2.4.1.1:2.4.1.2'!V38)</f>
        <v>60424972.161620066</v>
      </c>
      <c r="W38" s="130">
        <f>SUM('2.4.1.1:2.4.1.2'!W38)</f>
        <v>93981209.254323423</v>
      </c>
      <c r="X38" s="130">
        <f>SUM('2.4.1.1:2.4.1.2'!X38)</f>
        <v>121058296</v>
      </c>
    </row>
    <row r="39" spans="2:24">
      <c r="B39" s="46" t="str">
        <f t="shared" si="2"/>
        <v>Mutualidad de Carabineros</v>
      </c>
      <c r="C39" s="33">
        <f>IF(OR(O39="",O39=0),"",O39*M!$J$59)</f>
        <v>43794.06024323764</v>
      </c>
      <c r="D39" s="33">
        <f>IF(OR(P39="",P39=0),"",P39*M!$J$60)</f>
        <v>44802.600472813239</v>
      </c>
      <c r="E39" s="33">
        <f>IF(OR(Q39="",Q39=0),"",Q39*M!$J$61)</f>
        <v>46658.408909138685</v>
      </c>
      <c r="F39" s="33">
        <f>IF(OR(R39="",R39=0),"",R39*M!$J$62)</f>
        <v>45661.344959974529</v>
      </c>
      <c r="G39" s="33">
        <f>IF(OR(S39="",S39=0),"",S39*M!$J$63)</f>
        <v>48213.333275161167</v>
      </c>
      <c r="H39" s="33">
        <f>IF(OR(T39="",T39=0),"",T39*M!$J$64)</f>
        <v>48597.998436501453</v>
      </c>
      <c r="I39" s="33">
        <f>IF(OR(U39="",U39=0),"",U39*M!$J$65)</f>
        <v>48963.970284212905</v>
      </c>
      <c r="J39" s="33">
        <f>IF(OR(V39="",V39=0),"",V39*M!$J$66)</f>
        <v>51340.407814016049</v>
      </c>
      <c r="K39" s="33">
        <f>IF(OR(W39="",W39=0),"",W39*M!$J$67)</f>
        <v>59031.11316186253</v>
      </c>
      <c r="L39" s="33">
        <f>IF(OR(X39="",X39=0),"",X39*M!$J$68)</f>
        <v>65664.529921239009</v>
      </c>
      <c r="N39" s="46" t="str">
        <f>'2.3'!N39</f>
        <v>Mutualidad de Carabineros</v>
      </c>
      <c r="O39" s="130">
        <f>SUM('2.4.1.1:2.4.1.2'!O39)</f>
        <v>978218.70208593411</v>
      </c>
      <c r="P39" s="130">
        <f>SUM('2.4.1.1:2.4.1.2'!P39)</f>
        <v>1001713.0037896424</v>
      </c>
      <c r="Q39" s="130">
        <f>SUM('2.4.1.1:2.4.1.2'!Q39)</f>
        <v>1041828.7069203036</v>
      </c>
      <c r="R39" s="130">
        <f>SUM('2.4.1.1:2.4.1.2'!R39)</f>
        <v>1021291.2670790348</v>
      </c>
      <c r="S39" s="130">
        <f>SUM('2.4.1.1:2.4.1.2'!S39)</f>
        <v>1077188.524719506</v>
      </c>
      <c r="T39" s="130">
        <f>SUM('2.4.1.1:2.4.1.2'!T39)</f>
        <v>1081520.9939287324</v>
      </c>
      <c r="U39" s="130">
        <f>SUM('2.4.1.1:2.4.1.2'!U39)</f>
        <v>1094049.7894980842</v>
      </c>
      <c r="V39" s="130">
        <f>SUM('2.4.1.1:2.4.1.2'!V39)</f>
        <v>1145853.3581868589</v>
      </c>
      <c r="W39" s="130">
        <f>SUM('2.4.1.1:2.4.1.2'!W39)</f>
        <v>1316291.0762090865</v>
      </c>
      <c r="X39" s="130">
        <f>SUM('2.4.1.1:2.4.1.2'!X39)</f>
        <v>1463927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2473.2988013109957</v>
      </c>
      <c r="K40" s="33">
        <f>IF(OR(W40="",W40=0),"",W40*M!$J$67)</f>
        <v>7845.2428392653637</v>
      </c>
      <c r="L40" s="33">
        <f>IF(OR(X40="",X40=0),"",X40*M!$J$68)</f>
        <v>41556.59609321419</v>
      </c>
      <c r="N40" s="46" t="str">
        <f>'2.3'!N40</f>
        <v>Orion Seguros Generales</v>
      </c>
      <c r="O40" s="130">
        <f>SUM('2.4.1.1:2.4.1.2'!O40)</f>
        <v>0</v>
      </c>
      <c r="P40" s="130">
        <f>SUM('2.4.1.1:2.4.1.2'!P40)</f>
        <v>0</v>
      </c>
      <c r="Q40" s="130">
        <f>SUM('2.4.1.1:2.4.1.2'!Q40)</f>
        <v>0</v>
      </c>
      <c r="R40" s="130">
        <f>SUM('2.4.1.1:2.4.1.2'!R40)</f>
        <v>0</v>
      </c>
      <c r="S40" s="130">
        <f>SUM('2.4.1.1:2.4.1.2'!S40)</f>
        <v>0</v>
      </c>
      <c r="T40" s="130">
        <f>SUM('2.4.1.1:2.4.1.2'!T40)</f>
        <v>0</v>
      </c>
      <c r="U40" s="130">
        <f>SUM('2.4.1.1:2.4.1.2'!U40)</f>
        <v>0</v>
      </c>
      <c r="V40" s="130">
        <f>SUM('2.4.1.1:2.4.1.2'!V40)</f>
        <v>55200.919859230999</v>
      </c>
      <c r="W40" s="130">
        <f>SUM('2.4.1.1:2.4.1.2'!W40)</f>
        <v>174935.26018563754</v>
      </c>
      <c r="X40" s="130">
        <f>SUM('2.4.1.1:2.4.1.2'!X40)</f>
        <v>926464</v>
      </c>
    </row>
    <row r="41" spans="2:24">
      <c r="B41" s="46" t="str">
        <f t="shared" si="2"/>
        <v>Penta Security</v>
      </c>
      <c r="C41" s="33">
        <f>IF(OR(O41="",O41=0),"",O41*M!$J$59)</f>
        <v>613457.85863933177</v>
      </c>
      <c r="D41" s="33">
        <f>IF(OR(P41="",P41=0),"",P41*M!$J$60)</f>
        <v>686168.97163120564</v>
      </c>
      <c r="E41" s="33">
        <f>IF(OR(Q41="",Q41=0),"",Q41*M!$J$61)</f>
        <v>1000523.8190107439</v>
      </c>
      <c r="F41" s="33">
        <f>IF(OR(R41="",R41=0),"",R41*M!$J$62)</f>
        <v>930603.99525780743</v>
      </c>
      <c r="G41" s="33">
        <f>IF(OR(S41="",S41=0),"",S41*M!$J$63)</f>
        <v>1213321.7679825567</v>
      </c>
      <c r="H41" s="33">
        <f>IF(OR(T41="",T41=0),"",T41*M!$J$64)</f>
        <v>1762949.3656823279</v>
      </c>
      <c r="I41" s="33">
        <f>IF(OR(U41="",U41=0),"",U41*M!$J$65)</f>
        <v>2139315.1962678544</v>
      </c>
      <c r="J41" s="33">
        <f>IF(OR(V41="",V41=0),"",V41*M!$J$66)</f>
        <v>2391322.9221577942</v>
      </c>
      <c r="K41" s="33">
        <f>IF(OR(W41="",W41=0),"",W41*M!$J$67)</f>
        <v>2592270.9042648636</v>
      </c>
      <c r="L41" s="33">
        <f>IF(OR(X41="",X41=0),"",X41*M!$J$68)</f>
        <v>2719540.7470071586</v>
      </c>
      <c r="N41" s="46" t="str">
        <f>'2.3'!N41</f>
        <v>Penta Security</v>
      </c>
      <c r="O41" s="130">
        <f>SUM('2.4.1.1:2.4.1.2'!O41)</f>
        <v>13702679.014678616</v>
      </c>
      <c r="P41" s="130">
        <f>SUM('2.4.1.1:2.4.1.2'!P41)</f>
        <v>15341617.995969538</v>
      </c>
      <c r="Q41" s="130">
        <f>SUM('2.4.1.1:2.4.1.2'!Q41)</f>
        <v>22340548.273577411</v>
      </c>
      <c r="R41" s="130">
        <f>SUM('2.4.1.1:2.4.1.2'!R41)</f>
        <v>20814492.746518269</v>
      </c>
      <c r="S41" s="130">
        <f>SUM('2.4.1.1:2.4.1.2'!S41)</f>
        <v>27108191.790102363</v>
      </c>
      <c r="T41" s="130">
        <f>SUM('2.4.1.1:2.4.1.2'!T41)</f>
        <v>39233441.943294145</v>
      </c>
      <c r="U41" s="130">
        <f>SUM('2.4.1.1:2.4.1.2'!U41)</f>
        <v>47800807.952486128</v>
      </c>
      <c r="V41" s="130">
        <f>SUM('2.4.1.1:2.4.1.2'!V41)</f>
        <v>53371321.295107946</v>
      </c>
      <c r="W41" s="130">
        <f>SUM('2.4.1.1:2.4.1.2'!W41)</f>
        <v>57803129.157401085</v>
      </c>
      <c r="X41" s="130">
        <f>SUM('2.4.1.1:2.4.1.2'!X41)</f>
        <v>60629523</v>
      </c>
    </row>
    <row r="42" spans="2:24">
      <c r="B42" s="46" t="str">
        <f t="shared" si="2"/>
        <v>RSA Seguros</v>
      </c>
      <c r="C42" s="33">
        <f>IF(OR(O42="",O42=0),"",O42*M!$J$59)</f>
        <v>2089679.8398482581</v>
      </c>
      <c r="D42" s="33">
        <f>IF(OR(P42="",P42=0),"",P42*M!$J$60)</f>
        <v>1778395.6264775412</v>
      </c>
      <c r="E42" s="33">
        <f>IF(OR(Q42="",Q42=0),"",Q42*M!$J$61)</f>
        <v>1365884.085337861</v>
      </c>
      <c r="F42" s="33">
        <f>IF(OR(R42="",R42=0),"",R42*M!$J$62)</f>
        <v>1212973.7671775105</v>
      </c>
      <c r="G42" s="33">
        <f>IF(OR(S42="",S42=0),"",S42*M!$J$63)</f>
        <v>3419728.0488297027</v>
      </c>
      <c r="H42" s="33">
        <f>IF(OR(T42="",T42=0),"",T42*M!$J$64)</f>
        <v>3380463.7597553022</v>
      </c>
      <c r="I42" s="33">
        <f>IF(OR(U42="",U42=0),"",U42*M!$J$65)</f>
        <v>4030220.8080430352</v>
      </c>
      <c r="J42" s="33">
        <f>IF(OR(V42="",V42=0),"",V42*M!$J$66)</f>
        <v>4147748.6859495947</v>
      </c>
      <c r="K42" s="33">
        <f>IF(OR(W42="",W42=0),"",W42*M!$J$67)</f>
        <v>4836129.7193500046</v>
      </c>
      <c r="L42" s="33">
        <f>IF(OR(X42="",X42=0),"",X42*M!$J$68)</f>
        <v>5810226.9082799293</v>
      </c>
      <c r="N42" s="46" t="str">
        <f>'2.3'!N42</f>
        <v>RSA Seguros</v>
      </c>
      <c r="O42" s="130">
        <f>SUM('2.4.1.1:2.4.1.2'!O42)</f>
        <v>46676738.565868653</v>
      </c>
      <c r="P42" s="130">
        <f>SUM('2.4.1.1:2.4.1.2'!P42)</f>
        <v>39762022.876466319</v>
      </c>
      <c r="Q42" s="130">
        <f>SUM('2.4.1.1:2.4.1.2'!Q42)</f>
        <v>30498623.585765865</v>
      </c>
      <c r="R42" s="130">
        <f>SUM('2.4.1.1:2.4.1.2'!R42)</f>
        <v>27130158.270638928</v>
      </c>
      <c r="S42" s="130">
        <f>SUM('2.4.1.1:2.4.1.2'!S42)</f>
        <v>76404006.145714223</v>
      </c>
      <c r="T42" s="130">
        <f>SUM('2.4.1.1:2.4.1.2'!T42)</f>
        <v>75230310.774375394</v>
      </c>
      <c r="U42" s="130">
        <f>SUM('2.4.1.1:2.4.1.2'!U42)</f>
        <v>90051158.04695943</v>
      </c>
      <c r="V42" s="130">
        <f>SUM('2.4.1.1:2.4.1.2'!V42)</f>
        <v>92572536.196585745</v>
      </c>
      <c r="W42" s="130">
        <f>SUM('2.4.1.1:2.4.1.2'!W42)</f>
        <v>107837275.15886664</v>
      </c>
      <c r="X42" s="130">
        <f>SUM('2.4.1.1:2.4.1.2'!X42)</f>
        <v>129533373</v>
      </c>
    </row>
    <row r="43" spans="2:24">
      <c r="B43" s="46" t="str">
        <f t="shared" si="2"/>
        <v>Renta Nacional</v>
      </c>
      <c r="C43" s="33">
        <f>IF(OR(O43="",O43=0),"",O43*M!$J$59)</f>
        <v>69825.467089342448</v>
      </c>
      <c r="D43" s="33">
        <f>IF(OR(P43="",P43=0),"",P43*M!$J$60)</f>
        <v>63521.158392434976</v>
      </c>
      <c r="E43" s="33">
        <f>IF(OR(Q43="",Q43=0),"",Q43*M!$J$61)</f>
        <v>66604.646865372575</v>
      </c>
      <c r="F43" s="33">
        <f>IF(OR(R43="",R43=0),"",R43*M!$J$62)</f>
        <v>56900.518002693745</v>
      </c>
      <c r="G43" s="33">
        <f>IF(OR(S43="",S43=0),"",S43*M!$J$63)</f>
        <v>74962.724376349084</v>
      </c>
      <c r="H43" s="33">
        <f>IF(OR(T43="",T43=0),"",T43*M!$J$64)</f>
        <v>86085.83138065887</v>
      </c>
      <c r="I43" s="33">
        <f>IF(OR(U43="",U43=0),"",U43*M!$J$65)</f>
        <v>72324.481402461155</v>
      </c>
      <c r="J43" s="33">
        <f>IF(OR(V43="",V43=0),"",V43*M!$J$66)</f>
        <v>81048.977027037385</v>
      </c>
      <c r="K43" s="33">
        <f>IF(OR(W43="",W43=0),"",W43*M!$J$67)</f>
        <v>90196.103106189301</v>
      </c>
      <c r="L43" s="33">
        <f>IF(OR(X43="",X43=0),"",X43*M!$J$68)</f>
        <v>107654.87442153797</v>
      </c>
      <c r="N43" s="46" t="str">
        <f>'2.3'!N43</f>
        <v>Renta Nacional</v>
      </c>
      <c r="O43" s="130">
        <f>SUM('2.4.1.1:2.4.1.2'!O43)</f>
        <v>1559676.7554620097</v>
      </c>
      <c r="P43" s="130">
        <f>SUM('2.4.1.1:2.4.1.2'!P43)</f>
        <v>1420229.3997665411</v>
      </c>
      <c r="Q43" s="130">
        <f>SUM('2.4.1.1:2.4.1.2'!Q43)</f>
        <v>1487205.3021302975</v>
      </c>
      <c r="R43" s="130">
        <f>SUM('2.4.1.1:2.4.1.2'!R43)</f>
        <v>1272673.9034814655</v>
      </c>
      <c r="S43" s="130">
        <f>SUM('2.4.1.1:2.4.1.2'!S43)</f>
        <v>1674826.878678292</v>
      </c>
      <c r="T43" s="130">
        <f>SUM('2.4.1.1:2.4.1.2'!T43)</f>
        <v>1915791.5328476215</v>
      </c>
      <c r="U43" s="130">
        <f>SUM('2.4.1.1:2.4.1.2'!U43)</f>
        <v>1616016.4952847571</v>
      </c>
      <c r="V43" s="130">
        <f>SUM('2.4.1.1:2.4.1.2'!V43)</f>
        <v>1808911.2739514813</v>
      </c>
      <c r="W43" s="130">
        <f>SUM('2.4.1.1:2.4.1.2'!W43)</f>
        <v>2011216.107376649</v>
      </c>
      <c r="X43" s="130">
        <f>SUM('2.4.1.1:2.4.1.2'!X43)</f>
        <v>2400061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>
        <f>IF(OR(T44="",T44=0),"",T44*M!$J$64)</f>
        <v>36223.835096770767</v>
      </c>
      <c r="I44" s="33">
        <f>IF(OR(U44="",U44=0),"",U44*M!$J$65)</f>
        <v>746365.30728019809</v>
      </c>
      <c r="J44" s="33">
        <f>IF(OR(V44="",V44=0),"",V44*M!$J$66)</f>
        <v>1064480.4344006178</v>
      </c>
      <c r="K44" s="33">
        <f>IF(OR(W44="",W44=0),"",W44*M!$J$67)</f>
        <v>1332984.9386289325</v>
      </c>
      <c r="L44" s="33">
        <f>IF(OR(X44="",X44=0),"",X44*M!$J$68)</f>
        <v>1477330.6127245727</v>
      </c>
      <c r="N44" s="46" t="str">
        <f>'2.3'!N44</f>
        <v>Santander Generales</v>
      </c>
      <c r="O44" s="130">
        <f>SUM('2.4.1.1:2.4.1.2'!O44)</f>
        <v>0</v>
      </c>
      <c r="P44" s="130">
        <f>SUM('2.4.1.1:2.4.1.2'!P44)</f>
        <v>0</v>
      </c>
      <c r="Q44" s="130">
        <f>SUM('2.4.1.1:2.4.1.2'!Q44)</f>
        <v>0</v>
      </c>
      <c r="R44" s="130">
        <f>SUM('2.4.1.1:2.4.1.2'!R44)</f>
        <v>0</v>
      </c>
      <c r="S44" s="130">
        <f>SUM('2.4.1.1:2.4.1.2'!S44)</f>
        <v>0</v>
      </c>
      <c r="T44" s="130">
        <f>SUM('2.4.1.1:2.4.1.2'!T44)</f>
        <v>806140.98107268335</v>
      </c>
      <c r="U44" s="130">
        <f>SUM('2.4.1.1:2.4.1.2'!U44)</f>
        <v>16676768.705209581</v>
      </c>
      <c r="V44" s="130">
        <f>SUM('2.4.1.1:2.4.1.2'!V44)</f>
        <v>23757865.050482962</v>
      </c>
      <c r="W44" s="130">
        <f>SUM('2.4.1.1:2.4.1.2'!W44)</f>
        <v>29723243.988764044</v>
      </c>
      <c r="X44" s="130">
        <f>SUM('2.4.1.1:2.4.1.2'!X44)</f>
        <v>32935653.000000004</v>
      </c>
    </row>
    <row r="45" spans="2:24">
      <c r="B45" s="46" t="str">
        <f t="shared" si="2"/>
        <v>Security Previsión</v>
      </c>
      <c r="C45" s="33">
        <f>IF(OR(O45="",O45=0),"",O45*M!$J$59)</f>
        <v>283068.50404798833</v>
      </c>
      <c r="D45" s="33">
        <f>IF(OR(P45="",P45=0),"",P45*M!$J$60)</f>
        <v>289137.47044917254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30">
        <f>SUM('2.4.1.1:2.4.1.2'!O45)</f>
        <v>6322841.5701416368</v>
      </c>
      <c r="P45" s="130">
        <f>SUM('2.4.1.1:2.4.1.2'!P45)</f>
        <v>6464641.8059490155</v>
      </c>
      <c r="Q45" s="130">
        <f>SUM('2.4.1.1:2.4.1.2'!Q45)</f>
        <v>0</v>
      </c>
      <c r="R45" s="130">
        <f>SUM('2.4.1.1:2.4.1.2'!R45)</f>
        <v>0</v>
      </c>
      <c r="S45" s="130">
        <f>SUM('2.4.1.1:2.4.1.2'!S45)</f>
        <v>0</v>
      </c>
      <c r="T45" s="130">
        <f>SUM('2.4.1.1:2.4.1.2'!T45)</f>
        <v>0</v>
      </c>
      <c r="U45" s="130">
        <f>SUM('2.4.1.1:2.4.1.2'!U45)</f>
        <v>0</v>
      </c>
      <c r="V45" s="130">
        <f>SUM('2.4.1.1:2.4.1.2'!V45)</f>
        <v>0</v>
      </c>
      <c r="W45" s="130">
        <f>SUM('2.4.1.1:2.4.1.2'!W45)</f>
        <v>0</v>
      </c>
      <c r="X45" s="130">
        <f>SUM('2.4.1.1:2.4.1.2'!X45)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9014.6838463707518</v>
      </c>
      <c r="L46" s="33">
        <f>IF(OR(X46="",X46=0),"",X46*M!$J$68)</f>
        <v>11021.874465944471</v>
      </c>
      <c r="N46" s="46" t="str">
        <f>'2.3'!N46</f>
        <v>Zenit Seguros Generales</v>
      </c>
      <c r="O46" s="130">
        <f>SUM('2.4.1.1:2.4.1.2'!O46)</f>
        <v>0</v>
      </c>
      <c r="P46" s="130">
        <f>SUM('2.4.1.1:2.4.1.2'!P46)</f>
        <v>0</v>
      </c>
      <c r="Q46" s="130">
        <f>SUM('2.4.1.1:2.4.1.2'!Q46)</f>
        <v>0</v>
      </c>
      <c r="R46" s="130">
        <f>SUM('2.4.1.1:2.4.1.2'!R46)</f>
        <v>0</v>
      </c>
      <c r="S46" s="130">
        <f>SUM('2.4.1.1:2.4.1.2'!S46)</f>
        <v>0</v>
      </c>
      <c r="T46" s="130">
        <f>SUM('2.4.1.1:2.4.1.2'!T46)</f>
        <v>0</v>
      </c>
      <c r="U46" s="130">
        <f>SUM('2.4.1.1:2.4.1.2'!U46)</f>
        <v>0</v>
      </c>
      <c r="V46" s="130">
        <f>SUM('2.4.1.1:2.4.1.2'!V46)</f>
        <v>0</v>
      </c>
      <c r="W46" s="130">
        <f>SUM('2.4.1.1:2.4.1.2'!W46)</f>
        <v>201011.759159746</v>
      </c>
      <c r="X46" s="130">
        <f>SUM('2.4.1.1:2.4.1.2'!X46)</f>
        <v>245722</v>
      </c>
    </row>
    <row r="47" spans="2:24">
      <c r="B47" s="51" t="s">
        <v>29</v>
      </c>
      <c r="C47" s="51">
        <f t="shared" ref="C47:L47" si="3">SUM(C17:C46)</f>
        <v>15168421.929608731</v>
      </c>
      <c r="D47" s="51">
        <f t="shared" si="3"/>
        <v>14708661.111111108</v>
      </c>
      <c r="E47" s="51">
        <f t="shared" si="3"/>
        <v>14111370.181410806</v>
      </c>
      <c r="F47" s="51">
        <f t="shared" si="3"/>
        <v>13975161.128267832</v>
      </c>
      <c r="G47" s="51">
        <f t="shared" si="3"/>
        <v>14592200.368884148</v>
      </c>
      <c r="H47" s="51">
        <f t="shared" si="3"/>
        <v>16045373.206282936</v>
      </c>
      <c r="I47" s="51">
        <f t="shared" si="3"/>
        <v>19063056.407693759</v>
      </c>
      <c r="J47" s="51">
        <f t="shared" si="3"/>
        <v>19146137.207490098</v>
      </c>
      <c r="K47" s="51">
        <f t="shared" si="3"/>
        <v>23176628.564637117</v>
      </c>
      <c r="L47" s="51">
        <f t="shared" si="3"/>
        <v>27446919.466781016</v>
      </c>
    </row>
    <row r="49" spans="2:2">
      <c r="B49" s="14" t="s">
        <v>704</v>
      </c>
    </row>
  </sheetData>
  <mergeCells count="2">
    <mergeCell ref="B15:L15"/>
    <mergeCell ref="N15:X15"/>
  </mergeCells>
  <conditionalFormatting sqref="C17:L47">
    <cfRule type="cellIs" dxfId="15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codeName="Hoja3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75950.303748420367</v>
      </c>
      <c r="D17" s="33">
        <f>IF(OR(P17="",P17=0),"",P17*M!$J$60)</f>
        <v>70062.647754137113</v>
      </c>
      <c r="E17" s="33">
        <f>IF(OR(Q17="",Q17=0),"",Q17*M!$J$61)</f>
        <v>54388.593900231281</v>
      </c>
      <c r="F17" s="33">
        <f>IF(OR(R17="",R17=0),"",R17*M!$J$62)</f>
        <v>17934.375940552352</v>
      </c>
      <c r="G17" s="33">
        <f>IF(OR(S17="",S17=0),"",S17*M!$J$63)</f>
        <v>-2054.9312350638452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1696485.9422296765</v>
      </c>
      <c r="P17" s="33">
        <v>1566486.4225423706</v>
      </c>
      <c r="Q17" s="33">
        <v>1214434.8634913079</v>
      </c>
      <c r="R17" s="33">
        <v>401131.88835444866</v>
      </c>
      <c r="S17" s="33">
        <v>-45911.53930107638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199954.84982190773</v>
      </c>
      <c r="D18" s="33">
        <f>IF(OR(P18="",P18=0),"",P18*M!$J$60)</f>
        <v>145172.34042553193</v>
      </c>
      <c r="E18" s="33">
        <f>IF(OR(Q18="",Q18=0),"",Q18*M!$J$61)</f>
        <v>57953.635290075392</v>
      </c>
      <c r="F18" s="33">
        <f>IF(OR(R18="",R18=0),"",R18*M!$J$62)</f>
        <v>115370.73270871842</v>
      </c>
      <c r="G18" s="33">
        <f>IF(OR(S18="",S18=0),"",S18*M!$J$63)</f>
        <v>87661.468621396343</v>
      </c>
      <c r="H18" s="33">
        <f>IF(OR(T18="",T18=0),"",T18*M!$J$64)</f>
        <v>150930.45489245592</v>
      </c>
      <c r="I18" s="33">
        <f>IF(OR(U18="",U18=0),"",U18*M!$J$65)</f>
        <v>274048.14434820559</v>
      </c>
      <c r="J18" s="33">
        <f>IF(OR(V18="",V18=0),"",V18*M!$J$66)</f>
        <v>403761.23054708826</v>
      </c>
      <c r="K18" s="33">
        <f>IF(OR(W18="",W18=0),"",W18*M!$J$67)</f>
        <v>511257.13393504237</v>
      </c>
      <c r="L18" s="33">
        <f>IF(OR(X18="",X18=0),"",X18*M!$J$68)</f>
        <v>567609.31065401819</v>
      </c>
      <c r="N18" s="46" t="str">
        <f>'2.3'!N18</f>
        <v>ACE Seguros</v>
      </c>
      <c r="O18" s="33">
        <v>4466349.3766549658</v>
      </c>
      <c r="P18" s="33">
        <v>3245816.5298479795</v>
      </c>
      <c r="Q18" s="33">
        <v>1294038.1450462257</v>
      </c>
      <c r="R18" s="33">
        <v>2580456.6618702905</v>
      </c>
      <c r="S18" s="33">
        <v>1958543.8642068568</v>
      </c>
      <c r="T18" s="33">
        <v>3358871.987345078</v>
      </c>
      <c r="U18" s="33">
        <v>6123325.2306985501</v>
      </c>
      <c r="V18" s="33">
        <v>9011443.0645744652</v>
      </c>
      <c r="W18" s="33">
        <v>11400144.212115292</v>
      </c>
      <c r="X18" s="33">
        <v>12654299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151871.10460269047</v>
      </c>
      <c r="D20" s="33">
        <f>IF(OR(P20="",P20=0),"",P20*M!$J$60)</f>
        <v>183932.32860520092</v>
      </c>
      <c r="E20" s="33">
        <f>IF(OR(Q20="",Q20=0),"",Q20*M!$J$61)</f>
        <v>184610.65828186672</v>
      </c>
      <c r="F20" s="33">
        <f>IF(OR(R20="",R20=0),"",R20*M!$J$62)</f>
        <v>189392.76687764699</v>
      </c>
      <c r="G20" s="33">
        <f>IF(OR(S20="",S20=0),"",S20*M!$J$63)</f>
        <v>187038.60849306127</v>
      </c>
      <c r="H20" s="33">
        <f>IF(OR(T20="",T20=0),"",T20*M!$J$64)</f>
        <v>230509.47221222805</v>
      </c>
      <c r="I20" s="33">
        <f>IF(OR(U20="",U20=0),"",U20*M!$J$65)</f>
        <v>232691.84065125935</v>
      </c>
      <c r="J20" s="33">
        <f>IF(OR(V20="",V20=0),"",V20*M!$J$66)</f>
        <v>296722.22731544095</v>
      </c>
      <c r="K20" s="33">
        <f>IF(OR(W20="",W20=0),"",W20*M!$J$67)</f>
        <v>285268.42705034354</v>
      </c>
      <c r="L20" s="33">
        <f>IF(OR(X20="",X20=0),"",X20*M!$J$68)</f>
        <v>339321.96197816188</v>
      </c>
      <c r="N20" s="46" t="str">
        <f>'2.3'!N20</f>
        <v>Aseguradora Magallanes</v>
      </c>
      <c r="O20" s="33">
        <v>3392312.884525043</v>
      </c>
      <c r="P20" s="33">
        <v>4112426.5876696813</v>
      </c>
      <c r="Q20" s="33">
        <v>4122144.0657362891</v>
      </c>
      <c r="R20" s="33">
        <v>4236081.5045992956</v>
      </c>
      <c r="S20" s="33">
        <v>4178840.7700080648</v>
      </c>
      <c r="T20" s="33">
        <v>5129858.0500737065</v>
      </c>
      <c r="U20" s="33">
        <v>5199260.9628005037</v>
      </c>
      <c r="V20" s="33">
        <v>6622467.0799218258</v>
      </c>
      <c r="W20" s="33">
        <v>6360989.3958964339</v>
      </c>
      <c r="X20" s="33">
        <v>7564854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423847.95378915133</v>
      </c>
      <c r="D21" s="33">
        <f>IF(OR(P21="",P21=0),"",P21*M!$J$60)</f>
        <v>411939.36170212773</v>
      </c>
      <c r="E21" s="33">
        <f>IF(OR(Q21="",Q21=0),"",Q21*M!$J$61)</f>
        <v>248285.64911460094</v>
      </c>
      <c r="F21" s="33">
        <f>IF(OR(R21="",R21=0),"",R21*M!$J$62)</f>
        <v>256663.01896932424</v>
      </c>
      <c r="G21" s="33">
        <f>IF(OR(S21="",S21=0),"",S21*M!$J$63)</f>
        <v>311790.71332509461</v>
      </c>
      <c r="H21" s="33">
        <f>IF(OR(T21="",T21=0),"",T21*M!$J$64)</f>
        <v>383445.5165609555</v>
      </c>
      <c r="I21" s="33">
        <f>IF(OR(U21="",U21=0),"",U21*M!$J$65)</f>
        <v>529361.00429925043</v>
      </c>
      <c r="J21" s="33">
        <f>IF(OR(V21="",V21=0),"",V21*M!$J$66)</f>
        <v>464477.0442269643</v>
      </c>
      <c r="K21" s="33">
        <f>IF(OR(W21="",W21=0),"",W21*M!$J$67)</f>
        <v>551848.91554865753</v>
      </c>
      <c r="L21" s="33">
        <f>IF(OR(X21="",X21=0),"",X21*M!$J$68)</f>
        <v>645387.57685353432</v>
      </c>
      <c r="N21" s="46" t="str">
        <f>'2.3'!N21</f>
        <v>BCI Seguros Generales</v>
      </c>
      <c r="O21" s="33">
        <v>9467402.4955570213</v>
      </c>
      <c r="P21" s="33">
        <v>9210291.6133233011</v>
      </c>
      <c r="Q21" s="33">
        <v>5543933.5119134048</v>
      </c>
      <c r="R21" s="33">
        <v>5740691.6087400708</v>
      </c>
      <c r="S21" s="33">
        <v>6966068.4232535753</v>
      </c>
      <c r="T21" s="33">
        <v>8533363.2974694818</v>
      </c>
      <c r="U21" s="33">
        <v>11828029.711651459</v>
      </c>
      <c r="V21" s="33">
        <v>10366543.695098488</v>
      </c>
      <c r="W21" s="33">
        <v>12305270.289594531</v>
      </c>
      <c r="X21" s="33">
        <v>14388290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>
        <f>IF(OR(T22="",T22=0),"",T22*M!$J$64)</f>
        <v>24.512476901704453</v>
      </c>
      <c r="I22" s="33">
        <f>IF(OR(U22="",U22=0),"",U22*M!$J$65)</f>
        <v>402.42264679709598</v>
      </c>
      <c r="J22" s="33">
        <f>IF(OR(V22="",V22=0),"",V22*M!$J$66)</f>
        <v>721.5340010542966</v>
      </c>
      <c r="K22" s="33">
        <f>IF(OR(W22="",W22=0),"",W22*M!$J$67)</f>
        <v>1448.7160664723112</v>
      </c>
      <c r="L22" s="33">
        <f>IF(OR(X22="",X22=0),"",X22*M!$J$68)</f>
        <v>3128.7748334419575</v>
      </c>
      <c r="N22" s="46" t="str">
        <f>'2.3'!N22</f>
        <v>Cardif</v>
      </c>
      <c r="O22" s="33"/>
      <c r="P22" s="33"/>
      <c r="Q22" s="33"/>
      <c r="R22" s="33"/>
      <c r="S22" s="33"/>
      <c r="T22" s="33">
        <v>545.51132217977386</v>
      </c>
      <c r="U22" s="33">
        <v>8991.7220654710254</v>
      </c>
      <c r="V22" s="33">
        <v>16103.731804178533</v>
      </c>
      <c r="W22" s="33">
        <v>32303.846702491457</v>
      </c>
      <c r="X22" s="33">
        <v>69753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848989.13767937687</v>
      </c>
      <c r="D24" s="33">
        <f>IF(OR(P24="",P24=0),"",P24*M!$J$60)</f>
        <v>1011397.3995271866</v>
      </c>
      <c r="E24" s="33">
        <f>IF(OR(Q24="",Q24=0),"",Q24*M!$J$61)</f>
        <v>821926.07863348548</v>
      </c>
      <c r="F24" s="33">
        <f>IF(OR(R24="",R24=0),"",R24*M!$J$62)</f>
        <v>1288823.6927121894</v>
      </c>
      <c r="G24" s="33">
        <f>IF(OR(S24="",S24=0),"",S24*M!$J$63)</f>
        <v>1315849.6933418699</v>
      </c>
      <c r="H24" s="33">
        <f>IF(OR(T24="",T24=0),"",T24*M!$J$64)</f>
        <v>1027096.8360049042</v>
      </c>
      <c r="I24" s="33">
        <f>IF(OR(U24="",U24=0),"",U24*M!$J$65)</f>
        <v>1412497.8499079563</v>
      </c>
      <c r="J24" s="33">
        <f>IF(OR(V24="",V24=0),"",V24*M!$J$66)</f>
        <v>1018351.4397255778</v>
      </c>
      <c r="K24" s="33">
        <f>IF(OR(W24="",W24=0),"",W24*M!$J$67)</f>
        <v>799939.22318467719</v>
      </c>
      <c r="L24" s="33">
        <f>IF(OR(X24="",X24=0),"",X24*M!$J$68)</f>
        <v>985829.43505503493</v>
      </c>
      <c r="N24" s="46" t="str">
        <f>'2.3'!N24</f>
        <v>Chartis Chile</v>
      </c>
      <c r="O24" s="50">
        <v>18963691.599570647</v>
      </c>
      <c r="P24" s="50">
        <v>22613194.689897314</v>
      </c>
      <c r="Q24" s="50">
        <v>18352665.761799708</v>
      </c>
      <c r="R24" s="50">
        <v>28826666.917615183</v>
      </c>
      <c r="S24" s="50">
        <v>29398883.952580333</v>
      </c>
      <c r="T24" s="50">
        <v>22857459.703582149</v>
      </c>
      <c r="U24" s="50">
        <v>31560818.421960153</v>
      </c>
      <c r="V24" s="50">
        <v>22728323.881864738</v>
      </c>
      <c r="W24" s="50">
        <v>17837252.333365906</v>
      </c>
      <c r="X24" s="50">
        <v>21978111</v>
      </c>
    </row>
    <row r="25" spans="2:24">
      <c r="B25" s="46" t="str">
        <f t="shared" si="2"/>
        <v>Chilena Consolidada</v>
      </c>
      <c r="C25" s="33">
        <f>IF(OR(O25="",O25=0),"",O25*M!$J$59)</f>
        <v>1355101.9701244384</v>
      </c>
      <c r="D25" s="33">
        <f>IF(OR(P25="",P25=0),"",P25*M!$J$60)</f>
        <v>1607081.087470449</v>
      </c>
      <c r="E25" s="33">
        <f>IF(OR(Q25="",Q25=0),"",Q25*M!$J$61)</f>
        <v>1459612.3473686338</v>
      </c>
      <c r="F25" s="33">
        <f>IF(OR(R25="",R25=0),"",R25*M!$J$62)</f>
        <v>1380996.7393257557</v>
      </c>
      <c r="G25" s="33">
        <f>IF(OR(S25="",S25=0),"",S25*M!$J$63)</f>
        <v>1587614.1855698884</v>
      </c>
      <c r="H25" s="33">
        <f>IF(OR(T25="",T25=0),"",T25*M!$J$64)</f>
        <v>1354245.1431151533</v>
      </c>
      <c r="I25" s="33">
        <f>IF(OR(U25="",U25=0),"",U25*M!$J$65)</f>
        <v>1114430.0193403373</v>
      </c>
      <c r="J25" s="33">
        <f>IF(OR(V25="",V25=0),"",V25*M!$J$66)</f>
        <v>993275.56668423885</v>
      </c>
      <c r="K25" s="33">
        <f>IF(OR(W25="",W25=0),"",W25*M!$J$67)</f>
        <v>1035487.601110202</v>
      </c>
      <c r="L25" s="33">
        <f>IF(OR(X25="",X25=0),"",X25*M!$J$68)</f>
        <v>1171637.5639577052</v>
      </c>
      <c r="N25" s="46" t="str">
        <f>'2.3'!N25</f>
        <v>Chilena Consolidada</v>
      </c>
      <c r="O25" s="50">
        <v>30268627.367427245</v>
      </c>
      <c r="P25" s="50">
        <v>35931709.464954279</v>
      </c>
      <c r="Q25" s="50">
        <v>32591468.076532066</v>
      </c>
      <c r="R25" s="50">
        <v>30888269.081305735</v>
      </c>
      <c r="S25" s="50">
        <v>35470681.369770348</v>
      </c>
      <c r="T25" s="50">
        <v>30137960.416595668</v>
      </c>
      <c r="U25" s="50">
        <v>24900797.892665029</v>
      </c>
      <c r="V25" s="50">
        <v>22168661.920511145</v>
      </c>
      <c r="W25" s="50">
        <v>23089571.174596973</v>
      </c>
      <c r="X25" s="50">
        <v>26120523</v>
      </c>
    </row>
    <row r="26" spans="2:24">
      <c r="B26" s="46" t="str">
        <f t="shared" si="2"/>
        <v>Chubb de Chile</v>
      </c>
      <c r="C26" s="33">
        <f>IF(OR(O26="",O26=0),"",O26*M!$J$59)</f>
        <v>56669.863808907277</v>
      </c>
      <c r="D26" s="33">
        <f>IF(OR(P26="",P26=0),"",P26*M!$J$60)</f>
        <v>38699.172576832148</v>
      </c>
      <c r="E26" s="33">
        <f>IF(OR(Q26="",Q26=0),"",Q26*M!$J$61)</f>
        <v>33614.270328953251</v>
      </c>
      <c r="F26" s="33">
        <f>IF(OR(R26="",R26=0),"",R26*M!$J$62)</f>
        <v>26154.60191234287</v>
      </c>
      <c r="G26" s="33">
        <f>IF(OR(S26="",S26=0),"",S26*M!$J$63)</f>
        <v>32770.972242067401</v>
      </c>
      <c r="H26" s="33">
        <f>IF(OR(T26="",T26=0),"",T26*M!$J$64)</f>
        <v>23760.132418336751</v>
      </c>
      <c r="I26" s="33">
        <f>IF(OR(U26="",U26=0),"",U26*M!$J$65)</f>
        <v>26321.508332101868</v>
      </c>
      <c r="J26" s="33">
        <f>IF(OR(V26="",V26=0),"",V26*M!$J$66)</f>
        <v>28344.191438808812</v>
      </c>
      <c r="K26" s="33">
        <f>IF(OR(W26="",W26=0),"",W26*M!$J$67)</f>
        <v>31895.849791778815</v>
      </c>
      <c r="L26" s="33">
        <f>IF(OR(X26="",X26=0),"",X26*M!$J$68)</f>
        <v>39646.533175024881</v>
      </c>
      <c r="N26" s="46" t="str">
        <f>'2.3'!N26</f>
        <v>Chubb de Chile</v>
      </c>
      <c r="O26" s="50">
        <v>1265822.8151178532</v>
      </c>
      <c r="P26" s="50">
        <v>865250.32022718503</v>
      </c>
      <c r="Q26" s="50">
        <v>750568.06714263442</v>
      </c>
      <c r="R26" s="50">
        <v>584990.79583439627</v>
      </c>
      <c r="S26" s="50">
        <v>732173.2982366269</v>
      </c>
      <c r="T26" s="50">
        <v>528768.32082979463</v>
      </c>
      <c r="U26" s="50">
        <v>588127.15723122109</v>
      </c>
      <c r="V26" s="50">
        <v>632606.71911499009</v>
      </c>
      <c r="W26" s="50">
        <v>711221.93365901336</v>
      </c>
      <c r="X26" s="50">
        <v>883881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68316.93752792028</v>
      </c>
      <c r="D28" s="33">
        <f>IF(OR(P28="",P28=0),"",P28*M!$J$60)</f>
        <v>57982.092198581551</v>
      </c>
      <c r="E28" s="33">
        <f>IF(OR(Q28="",Q28=0),"",Q28*M!$J$61)</f>
        <v>71706.843833100909</v>
      </c>
      <c r="F28" s="33">
        <f>IF(OR(R28="",R28=0),"",R28*M!$J$62)</f>
        <v>76719.698288883126</v>
      </c>
      <c r="G28" s="33">
        <f>IF(OR(S28="",S28=0),"",S28*M!$J$63)</f>
        <v>67861.813509536747</v>
      </c>
      <c r="H28" s="33">
        <f>IF(OR(T28="",T28=0),"",T28*M!$J$64)</f>
        <v>115675.19388299035</v>
      </c>
      <c r="I28" s="33">
        <f>IF(OR(U28="",U28=0),"",U28*M!$J$65)</f>
        <v>185495.91028021305</v>
      </c>
      <c r="J28" s="33">
        <f>IF(OR(V28="",V28=0),"",V28*M!$J$66)</f>
        <v>151916.45084152711</v>
      </c>
      <c r="K28" s="33">
        <f>IF(OR(W28="",W28=0),"",W28*M!$J$67)</f>
        <v>150157.65151674038</v>
      </c>
      <c r="L28" s="33">
        <f>IF(OR(X28="",X28=0),"",X28*M!$J$68)</f>
        <v>173878.3880707077</v>
      </c>
      <c r="N28" s="46" t="str">
        <f>'2.3'!N28</f>
        <v>Consorcio Nacional de Seguros</v>
      </c>
      <c r="O28" s="50">
        <v>1525981.0482944944</v>
      </c>
      <c r="P28" s="50">
        <v>1296384.9225112195</v>
      </c>
      <c r="Q28" s="50">
        <v>1601131.5030792537</v>
      </c>
      <c r="R28" s="50">
        <v>1715962.5487172338</v>
      </c>
      <c r="S28" s="50">
        <v>1516177.410135387</v>
      </c>
      <c r="T28" s="50">
        <v>2574286.0752731198</v>
      </c>
      <c r="U28" s="50">
        <v>4144716.2151443353</v>
      </c>
      <c r="V28" s="50">
        <v>3390584.1961985761</v>
      </c>
      <c r="W28" s="50">
        <v>3348254.2701514415</v>
      </c>
      <c r="X28" s="50">
        <v>3876450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816207.83893092081</v>
      </c>
      <c r="D30" s="33">
        <f>IF(OR(P30="",P30=0),"",P30*M!$J$60)</f>
        <v>682471.57210401888</v>
      </c>
      <c r="E30" s="33">
        <f>IF(OR(Q30="",Q30=0),"",Q30*M!$J$61)</f>
        <v>1102107.5760594327</v>
      </c>
      <c r="F30" s="33">
        <f>IF(OR(R30="",R30=0),"",R30*M!$J$62)</f>
        <v>893741.63064866862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18231462.632073678</v>
      </c>
      <c r="P30" s="50">
        <v>15258950.178755756</v>
      </c>
      <c r="Q30" s="50">
        <v>24608796.949957222</v>
      </c>
      <c r="R30" s="50">
        <v>19990005.182864651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60510.376179817176</v>
      </c>
      <c r="D33" s="33">
        <f>IF(OR(P33="",P33=0),"",P33*M!$J$60)</f>
        <v>68841.843971631184</v>
      </c>
      <c r="E33" s="33">
        <f>IF(OR(Q33="",Q33=0),"",Q33*M!$J$61)</f>
        <v>81719.634695285858</v>
      </c>
      <c r="F33" s="33">
        <f>IF(OR(R33="",R33=0),"",R33*M!$J$62)</f>
        <v>127077.00387375437</v>
      </c>
      <c r="G33" s="33">
        <f>IF(OR(S33="",S33=0),"",S33*M!$J$63)</f>
        <v>193356.97667696673</v>
      </c>
      <c r="H33" s="33">
        <f>IF(OR(T33="",T33=0),"",T33*M!$J$64)</f>
        <v>196563.51381515042</v>
      </c>
      <c r="I33" s="33">
        <f>IF(OR(U33="",U33=0),"",U33*M!$J$65)</f>
        <v>129566.43423142278</v>
      </c>
      <c r="J33" s="33">
        <f>IF(OR(V33="",V33=0),"",V33*M!$J$66)</f>
        <v>55013.78033966678</v>
      </c>
      <c r="K33" s="33">
        <f>IF(OR(W33="",W33=0),"",W33*M!$J$67)</f>
        <v>88724.782165919765</v>
      </c>
      <c r="L33" s="33">
        <f>IF(OR(X33="",X33=0),"",X33*M!$J$68)</f>
        <v>112812.12952525854</v>
      </c>
      <c r="N33" s="46" t="str">
        <f>'2.3'!N33</f>
        <v>HDI Seguros</v>
      </c>
      <c r="O33" s="50">
        <v>1351607.5312631566</v>
      </c>
      <c r="P33" s="50">
        <v>1539191.2429968477</v>
      </c>
      <c r="Q33" s="50">
        <v>1824705.6283120241</v>
      </c>
      <c r="R33" s="50">
        <v>2842286.7179360986</v>
      </c>
      <c r="S33" s="50">
        <v>4320006.5687677655</v>
      </c>
      <c r="T33" s="50">
        <v>4374409.9277926898</v>
      </c>
      <c r="U33" s="50">
        <v>2895029.3302218094</v>
      </c>
      <c r="V33" s="50">
        <v>1227838.414862609</v>
      </c>
      <c r="W33" s="50">
        <v>1978408.2113336595</v>
      </c>
      <c r="X33" s="50">
        <v>2515036.9999999995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>
        <f>IF(OR(P34="",P34=0),"",P34*M!$J$60)</f>
        <v>19.089834515366427</v>
      </c>
      <c r="E34" s="33">
        <f>IF(OR(Q34="",Q34=0),"",Q34*M!$J$61)</f>
        <v>24.08031391027918</v>
      </c>
      <c r="F34" s="33">
        <f>IF(OR(R34="",R34=0),"",R34*M!$J$62)</f>
        <v>42.726459973707634</v>
      </c>
      <c r="G34" s="33">
        <f>IF(OR(S34="",S34=0),"",S34*M!$J$63)</f>
        <v>205.60219628956202</v>
      </c>
      <c r="H34" s="33">
        <f>IF(OR(T34="",T34=0),"",T34*M!$J$64)</f>
        <v>315.45162582442941</v>
      </c>
      <c r="I34" s="33">
        <f>IF(OR(U34="",U34=0),"",U34*M!$J$65)</f>
        <v>411.37262341994358</v>
      </c>
      <c r="J34" s="33">
        <f>IF(OR(V34="",V34=0),"",V34*M!$J$66)</f>
        <v>520.94076841389551</v>
      </c>
      <c r="K34" s="33">
        <f>IF(OR(W34="",W34=0),"",W34*M!$J$67)</f>
        <v>455.96593888294632</v>
      </c>
      <c r="L34" s="33">
        <f>IF(OR(X34="",X34=0),"",X34*M!$J$68)</f>
        <v>428.32094511400584</v>
      </c>
      <c r="N34" s="46" t="str">
        <f>'2.3'!N34</f>
        <v>Huelen Generales</v>
      </c>
      <c r="O34" s="50"/>
      <c r="P34" s="50">
        <v>426.8175345276818</v>
      </c>
      <c r="Q34" s="50">
        <v>537.68576532980353</v>
      </c>
      <c r="R34" s="50">
        <v>955.64772528272624</v>
      </c>
      <c r="S34" s="50">
        <v>4593.5908483295643</v>
      </c>
      <c r="T34" s="50">
        <v>7020.1976804424121</v>
      </c>
      <c r="U34" s="50">
        <v>9191.7001306361417</v>
      </c>
      <c r="V34" s="50">
        <v>11626.743033789146</v>
      </c>
      <c r="W34" s="50">
        <v>10167.246800195409</v>
      </c>
      <c r="X34" s="50">
        <v>9549</v>
      </c>
    </row>
    <row r="35" spans="2:24">
      <c r="B35" s="46" t="str">
        <f t="shared" si="2"/>
        <v>ING Generales</v>
      </c>
      <c r="C35" s="33">
        <f>IF(OR(O35="",O35=0),"",O35*M!$J$59)</f>
        <v>323864.55663241801</v>
      </c>
      <c r="D35" s="33">
        <f>IF(OR(P35="",P35=0),"",P35*M!$J$60)</f>
        <v>182097.51773049645</v>
      </c>
      <c r="E35" s="33">
        <f>IF(OR(Q35="",Q35=0),"",Q35*M!$J$61)</f>
        <v>244288.02827271388</v>
      </c>
      <c r="F35" s="33">
        <f>IF(OR(R35="",R35=0),"",R35*M!$J$62)</f>
        <v>44349.17531812573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7234094.4064331185</v>
      </c>
      <c r="P35" s="50">
        <v>4071403.2119439477</v>
      </c>
      <c r="Q35" s="50">
        <v>5454671.2277971301</v>
      </c>
      <c r="R35" s="50">
        <v>991942.42951585969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565635.33945050591</v>
      </c>
      <c r="D36" s="33">
        <f>IF(OR(P36="",P36=0),"",P36*M!$J$60)</f>
        <v>554200.70921985805</v>
      </c>
      <c r="E36" s="33">
        <f>IF(OR(Q36="",Q36=0),"",Q36*M!$J$61)</f>
        <v>488685.02429686359</v>
      </c>
      <c r="F36" s="33">
        <f>IF(OR(R36="",R36=0),"",R36*M!$J$62)</f>
        <v>527954.45403873501</v>
      </c>
      <c r="G36" s="33">
        <f>IF(OR(S36="",S36=0),"",S36*M!$J$63)</f>
        <v>595578.40751555085</v>
      </c>
      <c r="H36" s="33">
        <f>IF(OR(T36="",T36=0),"",T36*M!$J$64)</f>
        <v>722129.46664723323</v>
      </c>
      <c r="I36" s="33">
        <f>IF(OR(U36="",U36=0),"",U36*M!$J$65)</f>
        <v>814488.66033300268</v>
      </c>
      <c r="J36" s="33">
        <f>IF(OR(V36="",V36=0),"",V36*M!$J$66)</f>
        <v>984423.96652227442</v>
      </c>
      <c r="K36" s="33">
        <f>IF(OR(W36="",W36=0),"",W36*M!$J$67)</f>
        <v>1160641.6055519432</v>
      </c>
      <c r="L36" s="33">
        <f>IF(OR(X36="",X36=0),"",X36*M!$J$68)</f>
        <v>1182604.1769926748</v>
      </c>
      <c r="N36" s="46" t="str">
        <f>'2.3'!N36</f>
        <v>Liberty Seguros</v>
      </c>
      <c r="O36" s="50">
        <v>12634477.473384066</v>
      </c>
      <c r="P36" s="50">
        <v>12391023.094113611</v>
      </c>
      <c r="Q36" s="50">
        <v>10911775.580388453</v>
      </c>
      <c r="R36" s="50">
        <v>11808571.863090836</v>
      </c>
      <c r="S36" s="50">
        <v>13306489.772964662</v>
      </c>
      <c r="T36" s="50">
        <v>16070583.226467643</v>
      </c>
      <c r="U36" s="50">
        <v>18198915.288395356</v>
      </c>
      <c r="V36" s="50">
        <v>21971105.332965977</v>
      </c>
      <c r="W36" s="50">
        <v>25880287.635368835</v>
      </c>
      <c r="X36" s="50">
        <v>26365013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605395.56572695391</v>
      </c>
      <c r="D38" s="33">
        <f>IF(OR(P38="",P38=0),"",P38*M!$J$60)</f>
        <v>929233.68794326228</v>
      </c>
      <c r="E38" s="33">
        <f>IF(OR(Q38="",Q38=0),"",Q38*M!$J$61)</f>
        <v>765910.18678123585</v>
      </c>
      <c r="F38" s="33">
        <f>IF(OR(R38="",R38=0),"",R38*M!$J$62)</f>
        <v>1198127.6019051101</v>
      </c>
      <c r="G38" s="33">
        <f>IF(OR(S38="",S38=0),"",S38*M!$J$63)</f>
        <v>523928.49624625995</v>
      </c>
      <c r="H38" s="33">
        <f>IF(OR(T38="",T38=0),"",T38*M!$J$64)</f>
        <v>596806.90589349228</v>
      </c>
      <c r="I38" s="33">
        <f>IF(OR(U38="",U38=0),"",U38*M!$J$65)</f>
        <v>996797.91279086587</v>
      </c>
      <c r="J38" s="33">
        <f>IF(OR(V38="",V38=0),"",V38*M!$J$66)</f>
        <v>1047732.260319498</v>
      </c>
      <c r="K38" s="33">
        <f>IF(OR(W38="",W38=0),"",W38*M!$J$67)</f>
        <v>1298476.2450741183</v>
      </c>
      <c r="L38" s="33">
        <f>IF(OR(X38="",X38=0),"",X38*M!$J$68)</f>
        <v>1842735.8355577704</v>
      </c>
      <c r="N38" s="46" t="str">
        <f>'2.3'!N38</f>
        <v>Mapfre Seguros Generales</v>
      </c>
      <c r="O38" s="50">
        <v>13522593.275544606</v>
      </c>
      <c r="P38" s="50">
        <v>20776148.23579289</v>
      </c>
      <c r="Q38" s="50">
        <v>17101895.203183714</v>
      </c>
      <c r="R38" s="50">
        <v>26798099.30576162</v>
      </c>
      <c r="S38" s="50">
        <v>11705678.192981802</v>
      </c>
      <c r="T38" s="50">
        <v>13281600.452924486</v>
      </c>
      <c r="U38" s="50">
        <v>22272428.896816675</v>
      </c>
      <c r="V38" s="50">
        <v>23384066.860490594</v>
      </c>
      <c r="W38" s="50">
        <v>28953760.187005378</v>
      </c>
      <c r="X38" s="50">
        <v>41082008</v>
      </c>
    </row>
    <row r="39" spans="2:24">
      <c r="B39" s="46" t="str">
        <f t="shared" si="2"/>
        <v>Mutualidad de Carabineros</v>
      </c>
      <c r="C39" s="33">
        <f>IF(OR(O39="",O39=0),"",O39*M!$J$59)</f>
        <v>43794.06024323764</v>
      </c>
      <c r="D39" s="33">
        <f>IF(OR(P39="",P39=0),"",P39*M!$J$60)</f>
        <v>44802.600472813239</v>
      </c>
      <c r="E39" s="33">
        <f>IF(OR(Q39="",Q39=0),"",Q39*M!$J$61)</f>
        <v>46658.408909138685</v>
      </c>
      <c r="F39" s="33">
        <f>IF(OR(R39="",R39=0),"",R39*M!$J$62)</f>
        <v>45661.344959974529</v>
      </c>
      <c r="G39" s="33">
        <f>IF(OR(S39="",S39=0),"",S39*M!$J$63)</f>
        <v>48213.333275161167</v>
      </c>
      <c r="H39" s="33">
        <f>IF(OR(T39="",T39=0),"",T39*M!$J$64)</f>
        <v>48597.998436501453</v>
      </c>
      <c r="I39" s="33">
        <f>IF(OR(U39="",U39=0),"",U39*M!$J$65)</f>
        <v>48963.970284212905</v>
      </c>
      <c r="J39" s="33">
        <f>IF(OR(V39="",V39=0),"",V39*M!$J$66)</f>
        <v>51340.407814016049</v>
      </c>
      <c r="K39" s="33">
        <f>IF(OR(W39="",W39=0),"",W39*M!$J$67)</f>
        <v>53260.764697246152</v>
      </c>
      <c r="L39" s="33">
        <f>IF(OR(X39="",X39=0),"",X39*M!$J$68)</f>
        <v>56724.199258725319</v>
      </c>
      <c r="N39" s="46" t="str">
        <f>'2.3'!N39</f>
        <v>Mutualidad de Carabineros</v>
      </c>
      <c r="O39" s="50">
        <v>978218.70208593411</v>
      </c>
      <c r="P39" s="50">
        <v>1001713.0037896424</v>
      </c>
      <c r="Q39" s="50">
        <v>1041828.7069203036</v>
      </c>
      <c r="R39" s="50">
        <v>1021291.2670790348</v>
      </c>
      <c r="S39" s="50">
        <v>1077188.524719506</v>
      </c>
      <c r="T39" s="50">
        <v>1081520.9939287324</v>
      </c>
      <c r="U39" s="50">
        <v>1094049.7894980842</v>
      </c>
      <c r="V39" s="50">
        <v>1145853.3581868589</v>
      </c>
      <c r="W39" s="50">
        <v>1187622.3490962384</v>
      </c>
      <c r="X39" s="50">
        <v>1264611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1357.5496779812524</v>
      </c>
      <c r="K40" s="33">
        <f>IF(OR(W40="",W40=0),"",W40*M!$J$67)</f>
        <v>5854.5224895190286</v>
      </c>
      <c r="L40" s="33">
        <f>IF(OR(X40="",X40=0),"",X40*M!$J$68)</f>
        <v>16203.261590659024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30298.802125908267</v>
      </c>
      <c r="W40" s="50">
        <v>130545.66135808502</v>
      </c>
      <c r="X40" s="50">
        <v>361236</v>
      </c>
    </row>
    <row r="41" spans="2:24">
      <c r="B41" s="46" t="str">
        <f t="shared" si="2"/>
        <v>Penta Security</v>
      </c>
      <c r="C41" s="33">
        <f>IF(OR(O41="",O41=0),"",O41*M!$J$59)</f>
        <v>381594.61351208686</v>
      </c>
      <c r="D41" s="33">
        <f>IF(OR(P41="",P41=0),"",P41*M!$J$60)</f>
        <v>354226.89125295507</v>
      </c>
      <c r="E41" s="33">
        <f>IF(OR(Q41="",Q41=0),"",Q41*M!$J$61)</f>
        <v>509554.22545987921</v>
      </c>
      <c r="F41" s="33">
        <f>IF(OR(R41="",R41=0),"",R41*M!$J$62)</f>
        <v>498438.59267497092</v>
      </c>
      <c r="G41" s="33">
        <f>IF(OR(S41="",S41=0),"",S41*M!$J$63)</f>
        <v>705223.33197719476</v>
      </c>
      <c r="H41" s="33">
        <f>IF(OR(T41="",T41=0),"",T41*M!$J$64)</f>
        <v>1016856.7870003349</v>
      </c>
      <c r="I41" s="33">
        <f>IF(OR(U41="",U41=0),"",U41*M!$J$65)</f>
        <v>1090078.8110701859</v>
      </c>
      <c r="J41" s="33">
        <f>IF(OR(V41="",V41=0),"",V41*M!$J$66)</f>
        <v>1165579.6146470786</v>
      </c>
      <c r="K41" s="33">
        <f>IF(OR(W41="",W41=0),"",W41*M!$J$67)</f>
        <v>1188931.395373225</v>
      </c>
      <c r="L41" s="33">
        <f>IF(OR(X41="",X41=0),"",X41*M!$J$68)</f>
        <v>1155113.6335601953</v>
      </c>
      <c r="N41" s="46" t="str">
        <f>'2.3'!N41</f>
        <v>Penta Security</v>
      </c>
      <c r="O41" s="50">
        <v>8523598.5309313014</v>
      </c>
      <c r="P41" s="50">
        <v>7919934.9929560898</v>
      </c>
      <c r="Q41" s="50">
        <v>11377760.884440811</v>
      </c>
      <c r="R41" s="50">
        <v>11148400.957534913</v>
      </c>
      <c r="S41" s="50">
        <v>15756190.849423271</v>
      </c>
      <c r="T41" s="50">
        <v>22629573.199330926</v>
      </c>
      <c r="U41" s="50">
        <v>24356695.07323797</v>
      </c>
      <c r="V41" s="50">
        <v>26014271.653543092</v>
      </c>
      <c r="W41" s="50">
        <v>26511100.708255988</v>
      </c>
      <c r="X41" s="50">
        <v>25752138</v>
      </c>
    </row>
    <row r="42" spans="2:24">
      <c r="B42" s="46" t="str">
        <f t="shared" si="2"/>
        <v>RSA Seguros</v>
      </c>
      <c r="C42" s="33">
        <f>IF(OR(O42="",O42=0),"",O42*M!$J$59)</f>
        <v>896867.67653361324</v>
      </c>
      <c r="D42" s="33">
        <f>IF(OR(P42="",P42=0),"",P42*M!$J$60)</f>
        <v>681544.38534278946</v>
      </c>
      <c r="E42" s="33">
        <f>IF(OR(Q42="",Q42=0),"",Q42*M!$J$61)</f>
        <v>609294.25046413811</v>
      </c>
      <c r="F42" s="33">
        <f>IF(OR(R42="",R42=0),"",R42*M!$J$62)</f>
        <v>581015.82158587477</v>
      </c>
      <c r="G42" s="33">
        <f>IF(OR(S42="",S42=0),"",S42*M!$J$63)</f>
        <v>1759042.8426985038</v>
      </c>
      <c r="H42" s="33">
        <f>IF(OR(T42="",T42=0),"",T42*M!$J$64)</f>
        <v>1648623.8359121541</v>
      </c>
      <c r="I42" s="33">
        <f>IF(OR(U42="",U42=0),"",U42*M!$J$65)</f>
        <v>1920922.3883199026</v>
      </c>
      <c r="J42" s="33">
        <f>IF(OR(V42="",V42=0),"",V42*M!$J$66)</f>
        <v>1986086.8228247513</v>
      </c>
      <c r="K42" s="33">
        <f>IF(OR(W42="",W42=0),"",W42*M!$J$67)</f>
        <v>2292392.457895509</v>
      </c>
      <c r="L42" s="33">
        <f>IF(OR(X42="",X42=0),"",X42*M!$J$68)</f>
        <v>2415862.2734427107</v>
      </c>
      <c r="N42" s="46" t="str">
        <f>'2.3'!N42</f>
        <v>RSA Seguros</v>
      </c>
      <c r="O42" s="50">
        <v>20033144.440335602</v>
      </c>
      <c r="P42" s="50">
        <v>15238219.796459561</v>
      </c>
      <c r="Q42" s="50">
        <v>13604841.140879501</v>
      </c>
      <c r="R42" s="50">
        <v>12995376.83659013</v>
      </c>
      <c r="S42" s="50">
        <v>39300762.588447548</v>
      </c>
      <c r="T42" s="50">
        <v>36689191.880196929</v>
      </c>
      <c r="U42" s="50">
        <v>42921044.236911997</v>
      </c>
      <c r="V42" s="50">
        <v>44326961.013409041</v>
      </c>
      <c r="W42" s="50">
        <v>51116361.760332197</v>
      </c>
      <c r="X42" s="50">
        <v>53859306</v>
      </c>
    </row>
    <row r="43" spans="2:24">
      <c r="B43" s="46" t="str">
        <f t="shared" si="2"/>
        <v>Renta Nacional</v>
      </c>
      <c r="C43" s="33">
        <f>IF(OR(O43="",O43=0),"",O43*M!$J$59)</f>
        <v>43879.881415087832</v>
      </c>
      <c r="D43" s="33">
        <f>IF(OR(P43="",P43=0),"",P43*M!$J$60)</f>
        <v>39794.976359338063</v>
      </c>
      <c r="E43" s="33">
        <f>IF(OR(Q43="",Q43=0),"",Q43*M!$J$61)</f>
        <v>44809.190941875211</v>
      </c>
      <c r="F43" s="33">
        <f>IF(OR(R43="",R43=0),"",R43*M!$J$62)</f>
        <v>34610.212847868752</v>
      </c>
      <c r="G43" s="33">
        <f>IF(OR(S43="",S43=0),"",S43*M!$J$63)</f>
        <v>48345.58402476387</v>
      </c>
      <c r="H43" s="33">
        <f>IF(OR(T43="",T43=0),"",T43*M!$J$64)</f>
        <v>61552.511229364398</v>
      </c>
      <c r="I43" s="33">
        <f>IF(OR(U43="",U43=0),"",U43*M!$J$65)</f>
        <v>46784.231446395352</v>
      </c>
      <c r="J43" s="33">
        <f>IF(OR(V43="",V43=0),"",V43*M!$J$66)</f>
        <v>49320.676048375404</v>
      </c>
      <c r="K43" s="33">
        <f>IF(OR(W43="",W43=0),"",W43*M!$J$67)</f>
        <v>55430.459717881851</v>
      </c>
      <c r="L43" s="33">
        <f>IF(OR(X43="",X43=0),"",X43*M!$J$68)</f>
        <v>59952.776595348623</v>
      </c>
      <c r="N43" s="46" t="str">
        <f>'2.3'!N43</f>
        <v>Renta Nacional</v>
      </c>
      <c r="O43" s="50">
        <v>980135.6715304777</v>
      </c>
      <c r="P43" s="50">
        <v>889750.70384228649</v>
      </c>
      <c r="Q43" s="50">
        <v>1000537.7926201686</v>
      </c>
      <c r="R43" s="50">
        <v>774114.47613422829</v>
      </c>
      <c r="S43" s="50">
        <v>1080143.2880635906</v>
      </c>
      <c r="T43" s="50">
        <v>1369816.3559261188</v>
      </c>
      <c r="U43" s="50">
        <v>1045345.7566585742</v>
      </c>
      <c r="V43" s="50">
        <v>1100775.4843476061</v>
      </c>
      <c r="W43" s="50">
        <v>1236002.7715681489</v>
      </c>
      <c r="X43" s="50">
        <v>1336589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127228.36434521497</v>
      </c>
      <c r="D45" s="33">
        <f>IF(OR(P45="",P45=0),"",P45*M!$J$60)</f>
        <v>129087.05673758863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2841873.1843323498</v>
      </c>
      <c r="P45" s="50">
        <v>2886175.8467221046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3713.4913810179646</v>
      </c>
      <c r="L46" s="33">
        <f>IF(OR(X46="",X46=0),"",X46*M!$J$68)</f>
        <v>4213.0112859810451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82804.394235466549</v>
      </c>
      <c r="X46" s="50">
        <v>93925</v>
      </c>
    </row>
    <row r="47" spans="2:24">
      <c r="B47" s="51" t="s">
        <v>29</v>
      </c>
      <c r="C47" s="51">
        <f t="shared" ref="C47:L47" si="3">SUM(C17:C46)</f>
        <v>7045680.3940726677</v>
      </c>
      <c r="D47" s="51">
        <f t="shared" si="3"/>
        <v>7192586.7612293148</v>
      </c>
      <c r="E47" s="51">
        <f t="shared" si="3"/>
        <v>6825148.6829454219</v>
      </c>
      <c r="F47" s="51">
        <f t="shared" si="3"/>
        <v>7303074.1910484694</v>
      </c>
      <c r="G47" s="51">
        <f t="shared" si="3"/>
        <v>7462427.0984785417</v>
      </c>
      <c r="H47" s="51">
        <f t="shared" si="3"/>
        <v>7577133.7321239812</v>
      </c>
      <c r="I47" s="51">
        <f t="shared" si="3"/>
        <v>8823262.4809055291</v>
      </c>
      <c r="J47" s="51">
        <f t="shared" si="3"/>
        <v>8698945.7037427556</v>
      </c>
      <c r="K47" s="51">
        <f t="shared" si="3"/>
        <v>9515185.2084891759</v>
      </c>
      <c r="L47" s="51">
        <f t="shared" si="3"/>
        <v>10773089.163332067</v>
      </c>
    </row>
    <row r="49" spans="2:2">
      <c r="B49" s="14" t="s">
        <v>707</v>
      </c>
    </row>
  </sheetData>
  <mergeCells count="2">
    <mergeCell ref="B15:L15"/>
    <mergeCell ref="N15:X15"/>
  </mergeCells>
  <conditionalFormatting sqref="C17:L47">
    <cfRule type="cellIs" dxfId="15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codeName="Hoja35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83710.102412070672</v>
      </c>
      <c r="D17" s="33">
        <f>IF(OR(P17="",P17=0),"",P17*M!$J$60)</f>
        <v>87303.191489361692</v>
      </c>
      <c r="E17" s="33">
        <f>IF(OR(Q17="",Q17=0),"",Q17*M!$J$61)</f>
        <v>74015.782133793007</v>
      </c>
      <c r="F17" s="33">
        <f>IF(OR(R17="",R17=0),"",R17*M!$J$62)</f>
        <v>23369.259535983958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1869814.9310250527</v>
      </c>
      <c r="P17" s="33">
        <v>1951956.8342980053</v>
      </c>
      <c r="Q17" s="33">
        <v>1652687.4446642583</v>
      </c>
      <c r="R17" s="33">
        <v>522692.02107657731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286705.84061748261</v>
      </c>
      <c r="D18" s="33">
        <f>IF(OR(P18="",P18=0),"",P18*M!$J$60)</f>
        <v>222093.91252955081</v>
      </c>
      <c r="E18" s="33">
        <f>IF(OR(Q18="",Q18=0),"",Q18*M!$J$61)</f>
        <v>143632.89359330834</v>
      </c>
      <c r="F18" s="33">
        <f>IF(OR(R18="",R18=0),"",R18*M!$J$62)</f>
        <v>119935.67664971141</v>
      </c>
      <c r="G18" s="33">
        <f>IF(OR(S18="",S18=0),"",S18*M!$J$63)</f>
        <v>98435.623607276881</v>
      </c>
      <c r="H18" s="33">
        <f>IF(OR(T18="",T18=0),"",T18*M!$J$64)</f>
        <v>132747.44606490654</v>
      </c>
      <c r="I18" s="33">
        <f>IF(OR(U18="",U18=0),"",U18*M!$J$65)</f>
        <v>240266.97034434509</v>
      </c>
      <c r="J18" s="33">
        <f>IF(OR(V18="",V18=0),"",V18*M!$J$66)</f>
        <v>274580.81219010957</v>
      </c>
      <c r="K18" s="33">
        <f>IF(OR(W18="",W18=0),"",W18*M!$J$67)</f>
        <v>415372.05990990665</v>
      </c>
      <c r="L18" s="33">
        <f>IF(OR(X18="",X18=0),"",X18*M!$J$68)</f>
        <v>509085.21249859268</v>
      </c>
      <c r="N18" s="46" t="str">
        <f>'2.3'!N18</f>
        <v>ACE Seguros</v>
      </c>
      <c r="O18" s="33">
        <v>6404087.9911927609</v>
      </c>
      <c r="P18" s="33">
        <v>4965657.3032712815</v>
      </c>
      <c r="Q18" s="33">
        <v>3207157.6228616056</v>
      </c>
      <c r="R18" s="33">
        <v>2682559.1598525159</v>
      </c>
      <c r="S18" s="33">
        <v>2199261.4277095469</v>
      </c>
      <c r="T18" s="33">
        <v>2954219.4005624973</v>
      </c>
      <c r="U18" s="33">
        <v>5368519.4808094744</v>
      </c>
      <c r="V18" s="33">
        <v>6128298.5301066833</v>
      </c>
      <c r="W18" s="33">
        <v>9262073.9552515876</v>
      </c>
      <c r="X18" s="33">
        <v>11349561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117815.74666211188</v>
      </c>
      <c r="D20" s="33">
        <f>IF(OR(P20="",P20=0),"",P20*M!$J$60)</f>
        <v>123039.42080378247</v>
      </c>
      <c r="E20" s="33">
        <f>IF(OR(Q20="",Q20=0),"",Q20*M!$J$61)</f>
        <v>116274.94290309261</v>
      </c>
      <c r="F20" s="33">
        <f>IF(OR(R20="",R20=0),"",R20*M!$J$62)</f>
        <v>108328.59985724461</v>
      </c>
      <c r="G20" s="33">
        <f>IF(OR(S20="",S20=0),"",S20*M!$J$63)</f>
        <v>99104.566986504389</v>
      </c>
      <c r="H20" s="33">
        <f>IF(OR(T20="",T20=0),"",T20*M!$J$64)</f>
        <v>135102.32557665469</v>
      </c>
      <c r="I20" s="33">
        <f>IF(OR(U20="",U20=0),"",U20*M!$J$65)</f>
        <v>154709.71543269602</v>
      </c>
      <c r="J20" s="33">
        <f>IF(OR(V20="",V20=0),"",V20*M!$J$66)</f>
        <v>195805.82995270952</v>
      </c>
      <c r="K20" s="33">
        <f>IF(OR(W20="",W20=0),"",W20*M!$J$67)</f>
        <v>280482.99857146514</v>
      </c>
      <c r="L20" s="33">
        <f>IF(OR(X20="",X20=0),"",X20*M!$J$68)</f>
        <v>407091.13605750061</v>
      </c>
      <c r="N20" s="46" t="str">
        <f>'2.3'!N20</f>
        <v>Aseguradora Magallanes</v>
      </c>
      <c r="O20" s="33">
        <v>2631625.525127972</v>
      </c>
      <c r="P20" s="33">
        <v>2750960.5803503408</v>
      </c>
      <c r="Q20" s="33">
        <v>2596285.9909745972</v>
      </c>
      <c r="R20" s="33">
        <v>2422947.7494822531</v>
      </c>
      <c r="S20" s="33">
        <v>2214207.0471646157</v>
      </c>
      <c r="T20" s="33">
        <v>3006625.9134244625</v>
      </c>
      <c r="U20" s="33">
        <v>3456830.2084159809</v>
      </c>
      <c r="V20" s="33">
        <v>4370139.9610352367</v>
      </c>
      <c r="W20" s="33">
        <v>6254282.6701514414</v>
      </c>
      <c r="X20" s="33">
        <v>9075702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198324.72533641671</v>
      </c>
      <c r="D21" s="33">
        <f>IF(OR(P21="",P21=0),"",P21*M!$J$60)</f>
        <v>104015.66193853426</v>
      </c>
      <c r="E21" s="33">
        <f>IF(OR(Q21="",Q21=0),"",Q21*M!$J$61)</f>
        <v>297662.65039368719</v>
      </c>
      <c r="F21" s="33">
        <f>IF(OR(R21="",R21=0),"",R21*M!$J$62)</f>
        <v>237998.89957112193</v>
      </c>
      <c r="G21" s="33">
        <f>IF(OR(S21="",S21=0),"",S21*M!$J$63)</f>
        <v>344877.9421019851</v>
      </c>
      <c r="H21" s="33">
        <f>IF(OR(T21="",T21=0),"",T21*M!$J$64)</f>
        <v>387267.22065204196</v>
      </c>
      <c r="I21" s="33">
        <f>IF(OR(U21="",U21=0),"",U21*M!$J$65)</f>
        <v>386337.48776952969</v>
      </c>
      <c r="J21" s="33">
        <f>IF(OR(V21="",V21=0),"",V21*M!$J$66)</f>
        <v>430051.97947942227</v>
      </c>
      <c r="K21" s="33">
        <f>IF(OR(W21="",W21=0),"",W21*M!$J$67)</f>
        <v>699561.93152820598</v>
      </c>
      <c r="L21" s="33">
        <f>IF(OR(X21="",X21=0),"",X21*M!$J$68)</f>
        <v>785999.74970877857</v>
      </c>
      <c r="N21" s="46" t="str">
        <f>'2.3'!N21</f>
        <v>BCI Seguros Generales</v>
      </c>
      <c r="O21" s="33">
        <v>4429937.6292723566</v>
      </c>
      <c r="P21" s="33">
        <v>2325620.3894870616</v>
      </c>
      <c r="Q21" s="33">
        <v>6646465.2655008463</v>
      </c>
      <c r="R21" s="33">
        <v>5323237.8047443014</v>
      </c>
      <c r="S21" s="33">
        <v>7705307.5658746744</v>
      </c>
      <c r="T21" s="33">
        <v>8618413.1624859162</v>
      </c>
      <c r="U21" s="33">
        <v>8632315.6540627144</v>
      </c>
      <c r="V21" s="33">
        <v>9598219.5284953117</v>
      </c>
      <c r="W21" s="33">
        <v>15599013.442305816</v>
      </c>
      <c r="X21" s="33">
        <v>17523102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>
        <f>IF(OR(T22="",T22=0),"",T22*M!$J$64)</f>
        <v>137.13737077440058</v>
      </c>
      <c r="I22" s="33">
        <f>IF(OR(U22="",U22=0),"",U22*M!$J$65)</f>
        <v>2255.767024650188</v>
      </c>
      <c r="J22" s="33">
        <f>IF(OR(V22="",V22=0),"",V22*M!$J$66)</f>
        <v>3860.6915572261328</v>
      </c>
      <c r="K22" s="33">
        <f>IF(OR(W22="",W22=0),"",W22*M!$J$67)</f>
        <v>5590.5814579444468</v>
      </c>
      <c r="L22" s="33">
        <f>IF(OR(X22="",X22=0),"",X22*M!$J$68)</f>
        <v>7121.6374966751191</v>
      </c>
      <c r="N22" s="46" t="str">
        <f>'2.3'!N22</f>
        <v>Cardif</v>
      </c>
      <c r="O22" s="33"/>
      <c r="P22" s="33"/>
      <c r="Q22" s="33"/>
      <c r="R22" s="33"/>
      <c r="S22" s="33"/>
      <c r="T22" s="33">
        <v>3051.9146943571131</v>
      </c>
      <c r="U22" s="33">
        <v>50402.804840990837</v>
      </c>
      <c r="V22" s="33">
        <v>86165.781966451657</v>
      </c>
      <c r="W22" s="33">
        <v>124660.23575964828</v>
      </c>
      <c r="X22" s="33">
        <v>158770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1128022.0758092995</v>
      </c>
      <c r="D24" s="33">
        <f>IF(OR(P24="",P24=0),"",P24*M!$J$60)</f>
        <v>977728.07328605198</v>
      </c>
      <c r="E24" s="33">
        <f>IF(OR(Q24="",Q24=0),"",Q24*M!$J$61)</f>
        <v>1009887.4808353616</v>
      </c>
      <c r="F24" s="33">
        <f>IF(OR(R24="",R24=0),"",R24*M!$J$62)</f>
        <v>1452664.0337227478</v>
      </c>
      <c r="G24" s="33">
        <f>IF(OR(S24="",S24=0),"",S24*M!$J$63)</f>
        <v>1699913.1235281988</v>
      </c>
      <c r="H24" s="33">
        <f>IF(OR(T24="",T24=0),"",T24*M!$J$64)</f>
        <v>1928463.8270244701</v>
      </c>
      <c r="I24" s="33">
        <f>IF(OR(U24="",U24=0),"",U24*M!$J$65)</f>
        <v>1523398.2222176604</v>
      </c>
      <c r="J24" s="33">
        <f>IF(OR(V24="",V24=0),"",V24*M!$J$66)</f>
        <v>1192901.1196167867</v>
      </c>
      <c r="K24" s="33">
        <f>IF(OR(W24="",W24=0),"",W24*M!$J$67)</f>
        <v>1127399.3442256199</v>
      </c>
      <c r="L24" s="33">
        <f>IF(OR(X24="",X24=0),"",X24*M!$J$68)</f>
        <v>1242291.4116469745</v>
      </c>
      <c r="N24" s="46" t="str">
        <f>'2.3'!N24</f>
        <v>Chartis Chile</v>
      </c>
      <c r="O24" s="50">
        <v>25196391.583555926</v>
      </c>
      <c r="P24" s="50">
        <v>21860403.522227339</v>
      </c>
      <c r="Q24" s="50">
        <v>22549628.092603769</v>
      </c>
      <c r="R24" s="50">
        <v>32491226.286508285</v>
      </c>
      <c r="S24" s="50">
        <v>37979678.758863963</v>
      </c>
      <c r="T24" s="50">
        <v>42916872.753191076</v>
      </c>
      <c r="U24" s="50">
        <v>34038773.707784079</v>
      </c>
      <c r="V24" s="50">
        <v>26624053.296370484</v>
      </c>
      <c r="W24" s="50">
        <v>25139043.068001959</v>
      </c>
      <c r="X24" s="50">
        <v>27695682</v>
      </c>
    </row>
    <row r="25" spans="2:24">
      <c r="B25" s="46" t="str">
        <f t="shared" si="2"/>
        <v>Chilena Consolidada</v>
      </c>
      <c r="C25" s="33">
        <f>IF(OR(O25="",O25=0),"",O25*M!$J$59)</f>
        <v>1310886.0901618006</v>
      </c>
      <c r="D25" s="33">
        <f>IF(OR(P25="",P25=0),"",P25*M!$J$60)</f>
        <v>1253436.2293144206</v>
      </c>
      <c r="E25" s="33">
        <f>IF(OR(Q25="",Q25=0),"",Q25*M!$J$61)</f>
        <v>1151309.2010475225</v>
      </c>
      <c r="F25" s="33">
        <f>IF(OR(R25="",R25=0),"",R25*M!$J$62)</f>
        <v>1071184.8970865335</v>
      </c>
      <c r="G25" s="33">
        <f>IF(OR(S25="",S25=0),"",S25*M!$J$63)</f>
        <v>1226050.070951845</v>
      </c>
      <c r="H25" s="33">
        <f>IF(OR(T25="",T25=0),"",T25*M!$J$64)</f>
        <v>1232132.952413179</v>
      </c>
      <c r="I25" s="33">
        <f>IF(OR(U25="",U25=0),"",U25*M!$J$65)</f>
        <v>986025.6836360374</v>
      </c>
      <c r="J25" s="33">
        <f>IF(OR(V25="",V25=0),"",V25*M!$J$66)</f>
        <v>812469.39293927129</v>
      </c>
      <c r="K25" s="33">
        <f>IF(OR(W25="",W25=0),"",W25*M!$J$67)</f>
        <v>1026285.2735073208</v>
      </c>
      <c r="L25" s="33">
        <f>IF(OR(X25="",X25=0),"",X25*M!$J$68)</f>
        <v>1162385.2215144592</v>
      </c>
      <c r="N25" s="46" t="str">
        <f>'2.3'!N25</f>
        <v>Chilena Consolidada</v>
      </c>
      <c r="O25" s="50">
        <v>29280986.567090224</v>
      </c>
      <c r="P25" s="50">
        <v>28024787.781843476</v>
      </c>
      <c r="Q25" s="50">
        <v>25707412.752299324</v>
      </c>
      <c r="R25" s="50">
        <v>23958816.407628689</v>
      </c>
      <c r="S25" s="50">
        <v>27392569.18046907</v>
      </c>
      <c r="T25" s="50">
        <v>27420422.614470467</v>
      </c>
      <c r="U25" s="50">
        <v>22031734.464342006</v>
      </c>
      <c r="V25" s="50">
        <v>18133295.428739183</v>
      </c>
      <c r="W25" s="50">
        <v>22884375.286272597</v>
      </c>
      <c r="X25" s="50">
        <v>25914251</v>
      </c>
    </row>
    <row r="26" spans="2:24">
      <c r="B26" s="46" t="str">
        <f t="shared" si="2"/>
        <v>Chubb de Chile</v>
      </c>
      <c r="C26" s="33">
        <f>IF(OR(O26="",O26=0),"",O26*M!$J$59)</f>
        <v>110087.78006846587</v>
      </c>
      <c r="D26" s="33">
        <f>IF(OR(P26="",P26=0),"",P26*M!$J$60)</f>
        <v>59168.617021276594</v>
      </c>
      <c r="E26" s="33">
        <f>IF(OR(Q26="",Q26=0),"",Q26*M!$J$61)</f>
        <v>41683.947323591485</v>
      </c>
      <c r="F26" s="33">
        <f>IF(OR(R26="",R26=0),"",R26*M!$J$62)</f>
        <v>43590.446853123882</v>
      </c>
      <c r="G26" s="33">
        <f>IF(OR(S26="",S26=0),"",S26*M!$J$63)</f>
        <v>53309.431850779692</v>
      </c>
      <c r="H26" s="33">
        <f>IF(OR(T26="",T26=0),"",T26*M!$J$64)</f>
        <v>37217.125506939417</v>
      </c>
      <c r="I26" s="33">
        <f>IF(OR(U26="",U26=0),"",U26*M!$J$65)</f>
        <v>47203.528528283445</v>
      </c>
      <c r="J26" s="33">
        <f>IF(OR(V26="",V26=0),"",V26*M!$J$66)</f>
        <v>52163.265033271469</v>
      </c>
      <c r="K26" s="33">
        <f>IF(OR(W26="",W26=0),"",W26*M!$J$67)</f>
        <v>66529.592576279785</v>
      </c>
      <c r="L26" s="33">
        <f>IF(OR(X26="",X26=0),"",X26*M!$J$68)</f>
        <v>85536.262398498613</v>
      </c>
      <c r="N26" s="46" t="str">
        <f>'2.3'!N26</f>
        <v>Chubb de Chile</v>
      </c>
      <c r="O26" s="50">
        <v>2459007.5625775107</v>
      </c>
      <c r="P26" s="50">
        <v>1322913.6804777142</v>
      </c>
      <c r="Q26" s="50">
        <v>930754.69041477528</v>
      </c>
      <c r="R26" s="50">
        <v>974972.21639423759</v>
      </c>
      <c r="S26" s="50">
        <v>1191046.2178843091</v>
      </c>
      <c r="T26" s="50">
        <v>828246.09787228005</v>
      </c>
      <c r="U26" s="50">
        <v>1054714.5207010754</v>
      </c>
      <c r="V26" s="50">
        <v>1164218.4968395892</v>
      </c>
      <c r="W26" s="50">
        <v>1483494.1155837814</v>
      </c>
      <c r="X26" s="50">
        <v>1906948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74312.415343416113</v>
      </c>
      <c r="D28" s="33">
        <f>IF(OR(P28="",P28=0),"",P28*M!$J$60)</f>
        <v>87423.640661938509</v>
      </c>
      <c r="E28" s="33">
        <f>IF(OR(Q28="",Q28=0),"",Q28*M!$J$61)</f>
        <v>79103.022743481139</v>
      </c>
      <c r="F28" s="33">
        <f>IF(OR(R28="",R28=0),"",R28*M!$J$62)</f>
        <v>67783.35904524161</v>
      </c>
      <c r="G28" s="33">
        <f>IF(OR(S28="",S28=0),"",S28*M!$J$63)</f>
        <v>58623.294238012058</v>
      </c>
      <c r="H28" s="33">
        <f>IF(OR(T28="",T28=0),"",T28*M!$J$64)</f>
        <v>79839.78726635428</v>
      </c>
      <c r="I28" s="33">
        <f>IF(OR(U28="",U28=0),"",U28*M!$J$65)</f>
        <v>102384.05002291076</v>
      </c>
      <c r="J28" s="33">
        <f>IF(OR(V28="",V28=0),"",V28*M!$J$66)</f>
        <v>105531.28318550272</v>
      </c>
      <c r="K28" s="33">
        <f>IF(OR(W28="",W28=0),"",W28*M!$J$67)</f>
        <v>134272.20462770702</v>
      </c>
      <c r="L28" s="33">
        <f>IF(OR(X28="",X28=0),"",X28*M!$J$68)</f>
        <v>153750.3089392093</v>
      </c>
      <c r="N28" s="46" t="str">
        <f>'2.3'!N28</f>
        <v>Consorcio Nacional de Seguros</v>
      </c>
      <c r="O28" s="50">
        <v>1659900.7738117226</v>
      </c>
      <c r="P28" s="50">
        <v>1954649.8811567277</v>
      </c>
      <c r="Q28" s="50">
        <v>1766279.6873081294</v>
      </c>
      <c r="R28" s="50">
        <v>1516086.5871749956</v>
      </c>
      <c r="S28" s="50">
        <v>1309769.2182791864</v>
      </c>
      <c r="T28" s="50">
        <v>1776789.3505365157</v>
      </c>
      <c r="U28" s="50">
        <v>2287666.7828475186</v>
      </c>
      <c r="V28" s="50">
        <v>2355325.5687007676</v>
      </c>
      <c r="W28" s="50">
        <v>2994036.4541279925</v>
      </c>
      <c r="X28" s="50">
        <v>3427714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1181365.5181639888</v>
      </c>
      <c r="D30" s="33">
        <f>IF(OR(P30="",P30=0),"",P30*M!$J$60)</f>
        <v>1065528.8416075648</v>
      </c>
      <c r="E30" s="33">
        <f>IF(OR(Q30="",Q30=0),"",Q30*M!$J$61)</f>
        <v>1077766.3054619581</v>
      </c>
      <c r="F30" s="33">
        <f>IF(OR(R30="",R30=0),"",R30*M!$J$62)</f>
        <v>897281.75151781819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26387912.823084239</v>
      </c>
      <c r="P30" s="50">
        <v>23823485.362169888</v>
      </c>
      <c r="Q30" s="50">
        <v>24065284.321381554</v>
      </c>
      <c r="R30" s="50">
        <v>20069185.823102821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37774.872611997547</v>
      </c>
      <c r="D33" s="33">
        <f>IF(OR(P33="",P33=0),"",P33*M!$J$60)</f>
        <v>26261.111111111102</v>
      </c>
      <c r="E33" s="33">
        <f>IF(OR(Q33="",Q33=0),"",Q33*M!$J$61)</f>
        <v>30828.403221102904</v>
      </c>
      <c r="F33" s="33">
        <f>IF(OR(R33="",R33=0),"",R33*M!$J$62)</f>
        <v>36203.776284700623</v>
      </c>
      <c r="G33" s="33">
        <f>IF(OR(S33="",S33=0),"",S33*M!$J$63)</f>
        <v>31609.783392359877</v>
      </c>
      <c r="H33" s="33">
        <f>IF(OR(T33="",T33=0),"",T33*M!$J$64)</f>
        <v>35227.690843137461</v>
      </c>
      <c r="I33" s="33">
        <f>IF(OR(U33="",U33=0),"",U33*M!$J$65)</f>
        <v>38017.309814162036</v>
      </c>
      <c r="J33" s="33">
        <f>IF(OR(V33="",V33=0),"",V33*M!$J$66)</f>
        <v>40008.394260961257</v>
      </c>
      <c r="K33" s="33">
        <f>IF(OR(W33="",W33=0),"",W33*M!$J$67)</f>
        <v>60654.842220311279</v>
      </c>
      <c r="L33" s="33">
        <f>IF(OR(X33="",X33=0),"",X33*M!$J$68)</f>
        <v>88736.087643194158</v>
      </c>
      <c r="N33" s="46" t="str">
        <f>'2.3'!N33</f>
        <v>HDI Seguros</v>
      </c>
      <c r="O33" s="50">
        <v>843769.37540692196</v>
      </c>
      <c r="P33" s="50">
        <v>587155.5716933778</v>
      </c>
      <c r="Q33" s="50">
        <v>688362.85280976712</v>
      </c>
      <c r="R33" s="50">
        <v>809757.14988813235</v>
      </c>
      <c r="S33" s="50">
        <v>706229.86684600799</v>
      </c>
      <c r="T33" s="50">
        <v>783972.35359940259</v>
      </c>
      <c r="U33" s="50">
        <v>849457.86785753968</v>
      </c>
      <c r="V33" s="50">
        <v>892937.06208291673</v>
      </c>
      <c r="W33" s="50">
        <v>1352497.4080117245</v>
      </c>
      <c r="X33" s="50">
        <v>1978284.9999999998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480843.30499303667</v>
      </c>
      <c r="D35" s="33">
        <f>IF(OR(P35="",P35=0),"",P35*M!$J$60)</f>
        <v>309266.4302600472</v>
      </c>
      <c r="E35" s="33">
        <f>IF(OR(Q35="",Q35=0),"",Q35*M!$J$61)</f>
        <v>341727.89245281386</v>
      </c>
      <c r="F35" s="33">
        <f>IF(OR(R35="",R35=0),"",R35*M!$J$62)</f>
        <v>71731.10591989565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10740495.654079719</v>
      </c>
      <c r="P35" s="50">
        <v>6914692.4856533706</v>
      </c>
      <c r="Q35" s="50">
        <v>7630391.5336252265</v>
      </c>
      <c r="R35" s="50">
        <v>1604384.4551255975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841112.64133319678</v>
      </c>
      <c r="D36" s="33">
        <f>IF(OR(P36="",P36=0),"",P36*M!$J$60)</f>
        <v>736877.60047281312</v>
      </c>
      <c r="E36" s="33">
        <f>IF(OR(Q36="",Q36=0),"",Q36*M!$J$61)</f>
        <v>504126.62664830335</v>
      </c>
      <c r="F36" s="33">
        <f>IF(OR(R36="",R36=0),"",R36*M!$J$62)</f>
        <v>524223.51056840079</v>
      </c>
      <c r="G36" s="33">
        <f>IF(OR(S36="",S36=0),"",S36*M!$J$63)</f>
        <v>723165.15037319239</v>
      </c>
      <c r="H36" s="33">
        <f>IF(OR(T36="",T36=0),"",T36*M!$J$64)</f>
        <v>998498.01199225767</v>
      </c>
      <c r="I36" s="33">
        <f>IF(OR(U36="",U36=0),"",U36*M!$J$65)</f>
        <v>1357384.6396958465</v>
      </c>
      <c r="J36" s="33">
        <f>IF(OR(V36="",V36=0),"",V36*M!$J$66)</f>
        <v>1195456.83306212</v>
      </c>
      <c r="K36" s="33">
        <f>IF(OR(W36="",W36=0),"",W36*M!$J$67)</f>
        <v>1601148.1877649368</v>
      </c>
      <c r="L36" s="33">
        <f>IF(OR(X36="",X36=0),"",X36*M!$J$68)</f>
        <v>2119565.2827236708</v>
      </c>
      <c r="N36" s="46" t="str">
        <f>'2.3'!N36</f>
        <v>Liberty Seguros</v>
      </c>
      <c r="O36" s="50">
        <v>18787755.959213238</v>
      </c>
      <c r="P36" s="50">
        <v>16475380.152159646</v>
      </c>
      <c r="Q36" s="50">
        <v>11256568.833881224</v>
      </c>
      <c r="R36" s="50">
        <v>11725123.16074626</v>
      </c>
      <c r="S36" s="50">
        <v>16157049.275420686</v>
      </c>
      <c r="T36" s="50">
        <v>22221009.035520907</v>
      </c>
      <c r="U36" s="50">
        <v>30329370.161512136</v>
      </c>
      <c r="V36" s="50">
        <v>26681093.607474107</v>
      </c>
      <c r="W36" s="50">
        <v>35702817.689789936</v>
      </c>
      <c r="X36" s="50">
        <v>47253652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665319.28820385947</v>
      </c>
      <c r="D38" s="33">
        <f>IF(OR(P38="",P38=0),"",P38*M!$J$60)</f>
        <v>851361.70212765946</v>
      </c>
      <c r="E38" s="33">
        <f>IF(OR(Q38="",Q38=0),"",Q38*M!$J$61)</f>
        <v>1148847.4653592848</v>
      </c>
      <c r="F38" s="33">
        <f>IF(OR(R38="",R38=0),"",R38*M!$J$62)</f>
        <v>931377.96727753966</v>
      </c>
      <c r="G38" s="33">
        <f>IF(OR(S38="",S38=0),"",S38*M!$J$63)</f>
        <v>599283.50088730687</v>
      </c>
      <c r="H38" s="33">
        <f>IF(OR(T38="",T38=0),"",T38*M!$J$64)</f>
        <v>962916.29167503258</v>
      </c>
      <c r="I38" s="33">
        <f>IF(OR(U38="",U38=0),"",U38*M!$J$65)</f>
        <v>1471370.1901450467</v>
      </c>
      <c r="J38" s="33">
        <f>IF(OR(V38="",V38=0),"",V38*M!$J$66)</f>
        <v>1659632.2473317909</v>
      </c>
      <c r="K38" s="33">
        <f>IF(OR(W38="",W38=0),"",W38*M!$J$67)</f>
        <v>2916256.7261151541</v>
      </c>
      <c r="L38" s="33">
        <f>IF(OR(X38="",X38=0),"",X38*M!$J$68)</f>
        <v>3587341.0056414204</v>
      </c>
      <c r="N38" s="46" t="str">
        <f>'2.3'!N38</f>
        <v>Mapfre Seguros Generales</v>
      </c>
      <c r="O38" s="50">
        <v>14861096.846575512</v>
      </c>
      <c r="P38" s="50">
        <v>19035057.763382778</v>
      </c>
      <c r="Q38" s="50">
        <v>25652445.020462375</v>
      </c>
      <c r="R38" s="50">
        <v>20831803.906875215</v>
      </c>
      <c r="S38" s="50">
        <v>13389269.44804525</v>
      </c>
      <c r="T38" s="50">
        <v>21429157.956027154</v>
      </c>
      <c r="U38" s="50">
        <v>32876260.594434783</v>
      </c>
      <c r="V38" s="50">
        <v>37040905.301129475</v>
      </c>
      <c r="W38" s="50">
        <v>65027449.067318037</v>
      </c>
      <c r="X38" s="50">
        <v>79976288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>
        <f>IF(OR(W39="",W39=0),"",W39*M!$J$67)</f>
        <v>5770.3484646163806</v>
      </c>
      <c r="L39" s="33">
        <f>IF(OR(X39="",X39=0),"",X39*M!$J$68)</f>
        <v>8940.3306625136865</v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>
        <v>128668.72711284809</v>
      </c>
      <c r="X39" s="50">
        <v>199316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1115.749123329743</v>
      </c>
      <c r="K40" s="33">
        <f>IF(OR(W40="",W40=0),"",W40*M!$J$67)</f>
        <v>1990.7203497463358</v>
      </c>
      <c r="L40" s="33">
        <f>IF(OR(X40="",X40=0),"",X40*M!$J$68)</f>
        <v>25353.334502555168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24902.117733322728</v>
      </c>
      <c r="W40" s="50">
        <v>44389.598827552523</v>
      </c>
      <c r="X40" s="50">
        <v>565228</v>
      </c>
    </row>
    <row r="41" spans="2:24">
      <c r="B41" s="46" t="str">
        <f t="shared" si="2"/>
        <v>Penta Security</v>
      </c>
      <c r="C41" s="33">
        <f>IF(OR(O41="",O41=0),"",O41*M!$J$59)</f>
        <v>231863.24512724482</v>
      </c>
      <c r="D41" s="33">
        <f>IF(OR(P41="",P41=0),"",P41*M!$J$60)</f>
        <v>331942.08037825051</v>
      </c>
      <c r="E41" s="33">
        <f>IF(OR(Q41="",Q41=0),"",Q41*M!$J$61)</f>
        <v>490969.59355086461</v>
      </c>
      <c r="F41" s="33">
        <f>IF(OR(R41="",R41=0),"",R41*M!$J$62)</f>
        <v>432165.40258283657</v>
      </c>
      <c r="G41" s="33">
        <f>IF(OR(S41="",S41=0),"",S41*M!$J$63)</f>
        <v>508098.43600536184</v>
      </c>
      <c r="H41" s="33">
        <f>IF(OR(T41="",T41=0),"",T41*M!$J$64)</f>
        <v>746092.57868199295</v>
      </c>
      <c r="I41" s="33">
        <f>IF(OR(U41="",U41=0),"",U41*M!$J$65)</f>
        <v>1049236.3851976683</v>
      </c>
      <c r="J41" s="33">
        <f>IF(OR(V41="",V41=0),"",V41*M!$J$66)</f>
        <v>1225743.3075107154</v>
      </c>
      <c r="K41" s="33">
        <f>IF(OR(W41="",W41=0),"",W41*M!$J$67)</f>
        <v>1403339.5088916386</v>
      </c>
      <c r="L41" s="33">
        <f>IF(OR(X41="",X41=0),"",X41*M!$J$68)</f>
        <v>1564427.1134469633</v>
      </c>
      <c r="N41" s="46" t="str">
        <f>'2.3'!N41</f>
        <v>Penta Security</v>
      </c>
      <c r="O41" s="50">
        <v>5179080.4837473137</v>
      </c>
      <c r="P41" s="50">
        <v>7421683.0030134469</v>
      </c>
      <c r="Q41" s="50">
        <v>10962787.389136599</v>
      </c>
      <c r="R41" s="50">
        <v>9666091.7889833562</v>
      </c>
      <c r="S41" s="50">
        <v>11352000.94067909</v>
      </c>
      <c r="T41" s="50">
        <v>16603868.743963219</v>
      </c>
      <c r="U41" s="50">
        <v>23444112.879248157</v>
      </c>
      <c r="V41" s="50">
        <v>27357049.64156485</v>
      </c>
      <c r="W41" s="50">
        <v>31292028.449145094</v>
      </c>
      <c r="X41" s="50">
        <v>34877385</v>
      </c>
    </row>
    <row r="42" spans="2:24">
      <c r="B42" s="46" t="str">
        <f t="shared" si="2"/>
        <v>RSA Seguros</v>
      </c>
      <c r="C42" s="33">
        <f>IF(OR(O42="",O42=0),"",O42*M!$J$59)</f>
        <v>1192812.1633146447</v>
      </c>
      <c r="D42" s="33">
        <f>IF(OR(P42="",P42=0),"",P42*M!$J$60)</f>
        <v>1096851.2411347516</v>
      </c>
      <c r="E42" s="33">
        <f>IF(OR(Q42="",Q42=0),"",Q42*M!$J$61)</f>
        <v>756589.83487372275</v>
      </c>
      <c r="F42" s="33">
        <f>IF(OR(R42="",R42=0),"",R42*M!$J$62)</f>
        <v>631957.945591636</v>
      </c>
      <c r="G42" s="33">
        <f>IF(OR(S42="",S42=0),"",S42*M!$J$63)</f>
        <v>1660685.2061311989</v>
      </c>
      <c r="H42" s="33">
        <f>IF(OR(T42="",T42=0),"",T42*M!$J$64)</f>
        <v>1731839.9238431482</v>
      </c>
      <c r="I42" s="33">
        <f>IF(OR(U42="",U42=0),"",U42*M!$J$65)</f>
        <v>2109298.4197231326</v>
      </c>
      <c r="J42" s="33">
        <f>IF(OR(V42="",V42=0),"",V42*M!$J$66)</f>
        <v>2161661.8631248432</v>
      </c>
      <c r="K42" s="33">
        <f>IF(OR(W42="",W42=0),"",W42*M!$J$67)</f>
        <v>2543737.2614544951</v>
      </c>
      <c r="L42" s="33">
        <f>IF(OR(X42="",X42=0),"",X42*M!$J$68)</f>
        <v>3394364.6348372186</v>
      </c>
      <c r="N42" s="46" t="str">
        <f>'2.3'!N42</f>
        <v>RSA Seguros</v>
      </c>
      <c r="O42" s="50">
        <v>26643594.125533052</v>
      </c>
      <c r="P42" s="50">
        <v>24523803.080006756</v>
      </c>
      <c r="Q42" s="50">
        <v>16893782.444886364</v>
      </c>
      <c r="R42" s="50">
        <v>14134781.4340488</v>
      </c>
      <c r="S42" s="50">
        <v>37103243.557266682</v>
      </c>
      <c r="T42" s="50">
        <v>38541118.894178465</v>
      </c>
      <c r="U42" s="50">
        <v>47130113.81004744</v>
      </c>
      <c r="V42" s="50">
        <v>48245575.183176696</v>
      </c>
      <c r="W42" s="50">
        <v>56720913.398534447</v>
      </c>
      <c r="X42" s="50">
        <v>75674067</v>
      </c>
    </row>
    <row r="43" spans="2:24">
      <c r="B43" s="46" t="str">
        <f t="shared" si="2"/>
        <v>Renta Nacional</v>
      </c>
      <c r="C43" s="33">
        <f>IF(OR(O43="",O43=0),"",O43*M!$J$59)</f>
        <v>25945.585674254613</v>
      </c>
      <c r="D43" s="33">
        <f>IF(OR(P43="",P43=0),"",P43*M!$J$60)</f>
        <v>23726.182033096924</v>
      </c>
      <c r="E43" s="33">
        <f>IF(OR(Q43="",Q43=0),"",Q43*M!$J$61)</f>
        <v>21795.455923497364</v>
      </c>
      <c r="F43" s="33">
        <f>IF(OR(R43="",R43=0),"",R43*M!$J$62)</f>
        <v>22290.305154824993</v>
      </c>
      <c r="G43" s="33">
        <f>IF(OR(S43="",S43=0),"",S43*M!$J$63)</f>
        <v>26617.140351585203</v>
      </c>
      <c r="H43" s="33">
        <f>IF(OR(T43="",T43=0),"",T43*M!$J$64)</f>
        <v>24533.320151294465</v>
      </c>
      <c r="I43" s="33">
        <f>IF(OR(U43="",U43=0),"",U43*M!$J$65)</f>
        <v>25540.249956065811</v>
      </c>
      <c r="J43" s="33">
        <f>IF(OR(V43="",V43=0),"",V43*M!$J$66)</f>
        <v>31728.300978661973</v>
      </c>
      <c r="K43" s="33">
        <f>IF(OR(W43="",W43=0),"",W43*M!$J$67)</f>
        <v>34765.64338830745</v>
      </c>
      <c r="L43" s="33">
        <f>IF(OR(X43="",X43=0),"",X43*M!$J$68)</f>
        <v>47702.09782618934</v>
      </c>
      <c r="N43" s="46" t="str">
        <f>'2.3'!N43</f>
        <v>Renta Nacional</v>
      </c>
      <c r="O43" s="50">
        <v>579541.08393153199</v>
      </c>
      <c r="P43" s="50">
        <v>530478.69592425472</v>
      </c>
      <c r="Q43" s="50">
        <v>486667.50951012882</v>
      </c>
      <c r="R43" s="50">
        <v>498559.4273472373</v>
      </c>
      <c r="S43" s="50">
        <v>594683.59061470127</v>
      </c>
      <c r="T43" s="50">
        <v>545975.17692150257</v>
      </c>
      <c r="U43" s="50">
        <v>570670.73862618301</v>
      </c>
      <c r="V43" s="50">
        <v>708135.78960387525</v>
      </c>
      <c r="W43" s="50">
        <v>775213.3358085003</v>
      </c>
      <c r="X43" s="50">
        <v>1063472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>
        <f>IF(OR(T44="",T44=0),"",T44*M!$J$64)</f>
        <v>36223.835096770767</v>
      </c>
      <c r="I44" s="33">
        <f>IF(OR(U44="",U44=0),"",U44*M!$J$65)</f>
        <v>746365.30728019809</v>
      </c>
      <c r="J44" s="33">
        <f>IF(OR(V44="",V44=0),"",V44*M!$J$66)</f>
        <v>1064480.4344006178</v>
      </c>
      <c r="K44" s="33">
        <f>IF(OR(W44="",W44=0),"",W44*M!$J$67)</f>
        <v>1332984.9386289325</v>
      </c>
      <c r="L44" s="33">
        <f>IF(OR(X44="",X44=0),"",X44*M!$J$68)</f>
        <v>1477330.6127245727</v>
      </c>
      <c r="N44" s="46" t="str">
        <f>'2.3'!N44</f>
        <v>Santander Generales</v>
      </c>
      <c r="O44" s="50"/>
      <c r="P44" s="50"/>
      <c r="Q44" s="50"/>
      <c r="R44" s="50"/>
      <c r="S44" s="50"/>
      <c r="T44" s="50">
        <v>806140.98107268335</v>
      </c>
      <c r="U44" s="50">
        <v>16676768.705209581</v>
      </c>
      <c r="V44" s="50">
        <v>23757865.050482962</v>
      </c>
      <c r="W44" s="50">
        <v>29723243.988764044</v>
      </c>
      <c r="X44" s="50">
        <v>32935653.000000004</v>
      </c>
    </row>
    <row r="45" spans="2:24">
      <c r="B45" s="46" t="str">
        <f t="shared" si="2"/>
        <v>Security Previsión</v>
      </c>
      <c r="C45" s="33">
        <f>IF(OR(O45="",O45=0),"",O45*M!$J$59)</f>
        <v>155840.13970277336</v>
      </c>
      <c r="D45" s="33">
        <f>IF(OR(P45="",P45=0),"",P45*M!$J$60)</f>
        <v>160050.41371158391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3480968.385809287</v>
      </c>
      <c r="P45" s="50">
        <v>3578465.959226911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5301.1924653527867</v>
      </c>
      <c r="L46" s="33">
        <f>IF(OR(X46="",X46=0),"",X46*M!$J$68)</f>
        <v>6808.863179963425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118207.36492427945</v>
      </c>
      <c r="X46" s="50">
        <v>151797</v>
      </c>
    </row>
    <row r="47" spans="2:24">
      <c r="B47" s="51" t="s">
        <v>29</v>
      </c>
      <c r="C47" s="51">
        <f t="shared" ref="C47:L47" si="3">SUM(C17:C46)</f>
        <v>8122741.535536061</v>
      </c>
      <c r="D47" s="51">
        <f t="shared" si="3"/>
        <v>7516074.3498817962</v>
      </c>
      <c r="E47" s="51">
        <f t="shared" si="3"/>
        <v>7286221.4984653853</v>
      </c>
      <c r="F47" s="51">
        <f t="shared" si="3"/>
        <v>6672086.9372193608</v>
      </c>
      <c r="G47" s="51">
        <f t="shared" si="3"/>
        <v>7129773.2704056082</v>
      </c>
      <c r="H47" s="51">
        <f t="shared" si="3"/>
        <v>8468239.4741589539</v>
      </c>
      <c r="I47" s="51">
        <f t="shared" si="3"/>
        <v>10239793.926788231</v>
      </c>
      <c r="J47" s="51">
        <f t="shared" si="3"/>
        <v>10447191.50374734</v>
      </c>
      <c r="K47" s="51">
        <f t="shared" si="3"/>
        <v>13661443.356147939</v>
      </c>
      <c r="L47" s="51">
        <f t="shared" si="3"/>
        <v>16673830.303448947</v>
      </c>
    </row>
    <row r="49" spans="2:2">
      <c r="B49" s="14" t="s">
        <v>708</v>
      </c>
    </row>
  </sheetData>
  <mergeCells count="2">
    <mergeCell ref="B15:L15"/>
    <mergeCell ref="N15:X15"/>
  </mergeCells>
  <conditionalFormatting sqref="C17:L47">
    <cfRule type="cellIs" dxfId="15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codeName="Hoja3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431305.73598373664</v>
      </c>
      <c r="D17" s="33">
        <f>IF(OR(P17="",P17=0),"",P17*M!$J$60)</f>
        <v>566502.54137115832</v>
      </c>
      <c r="E17" s="33">
        <f>IF(OR(Q17="",Q17=0),"",Q17*M!$J$61)</f>
        <v>432919.63700514811</v>
      </c>
      <c r="F17" s="33">
        <f>IF(OR(R17="",R17=0),"",R17*M!$J$62)</f>
        <v>109230.36182301783</v>
      </c>
      <c r="G17" s="33">
        <f>IF(OR(S17="",S17=0),"",S17*M!$J$63)</f>
        <v>-272.68195794371616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29">
        <f>SUM('2.4.2.1:2.4.2.3'!O17)</f>
        <v>9633985.4060774799</v>
      </c>
      <c r="P17" s="129">
        <f>SUM('2.4.2.1:2.4.2.3'!P17)</f>
        <v>12666071.977579039</v>
      </c>
      <c r="Q17" s="129">
        <f>SUM('2.4.2.1:2.4.2.3'!Q17)</f>
        <v>9666598.5010290537</v>
      </c>
      <c r="R17" s="129">
        <f>SUM('2.4.2.1:2.4.2.3'!R17)</f>
        <v>2443117.1426842161</v>
      </c>
      <c r="S17" s="129">
        <f>SUM('2.4.2.1:2.4.2.3'!S17)</f>
        <v>-6092.2955548137452</v>
      </c>
      <c r="T17" s="129">
        <f>SUM('2.4.2.1:2.4.2.3'!T17)</f>
        <v>0</v>
      </c>
      <c r="U17" s="129">
        <f>SUM('2.4.2.1:2.4.2.3'!U17)</f>
        <v>0</v>
      </c>
      <c r="V17" s="129">
        <f>SUM('2.4.2.1:2.4.2.3'!V17)</f>
        <v>0</v>
      </c>
      <c r="W17" s="129">
        <f>SUM('2.4.2.1:2.4.2.3'!W17)</f>
        <v>0</v>
      </c>
      <c r="X17" s="129">
        <f>SUM('2.4.2.1:2.4.2.3'!X17)</f>
        <v>0</v>
      </c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129">
        <f>SUM('2.4.2.1:2.4.2.3'!O18)</f>
        <v>0</v>
      </c>
      <c r="P18" s="129">
        <f>SUM('2.4.2.1:2.4.2.3'!P18)</f>
        <v>0</v>
      </c>
      <c r="Q18" s="129">
        <f>SUM('2.4.2.1:2.4.2.3'!Q18)</f>
        <v>0</v>
      </c>
      <c r="R18" s="129">
        <f>SUM('2.4.2.1:2.4.2.3'!R18)</f>
        <v>0</v>
      </c>
      <c r="S18" s="129">
        <f>SUM('2.4.2.1:2.4.2.3'!S18)</f>
        <v>0</v>
      </c>
      <c r="T18" s="129">
        <f>SUM('2.4.2.1:2.4.2.3'!T18)</f>
        <v>0</v>
      </c>
      <c r="U18" s="129">
        <f>SUM('2.4.2.1:2.4.2.3'!U18)</f>
        <v>0</v>
      </c>
      <c r="V18" s="129">
        <f>SUM('2.4.2.1:2.4.2.3'!V18)</f>
        <v>0</v>
      </c>
      <c r="W18" s="129">
        <f>SUM('2.4.2.1:2.4.2.3'!W18)</f>
        <v>0</v>
      </c>
      <c r="X18" s="129">
        <f>SUM('2.4.2.1:2.4.2.3'!X18)</f>
        <v>0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129">
        <f>SUM('2.4.2.1:2.4.2.3'!O19)</f>
        <v>0</v>
      </c>
      <c r="P19" s="129">
        <f>SUM('2.4.2.1:2.4.2.3'!P19)</f>
        <v>0</v>
      </c>
      <c r="Q19" s="129">
        <f>SUM('2.4.2.1:2.4.2.3'!Q19)</f>
        <v>0</v>
      </c>
      <c r="R19" s="129">
        <f>SUM('2.4.2.1:2.4.2.3'!R19)</f>
        <v>0</v>
      </c>
      <c r="S19" s="129">
        <f>SUM('2.4.2.1:2.4.2.3'!S19)</f>
        <v>0</v>
      </c>
      <c r="T19" s="129">
        <f>SUM('2.4.2.1:2.4.2.3'!T19)</f>
        <v>0</v>
      </c>
      <c r="U19" s="129">
        <f>SUM('2.4.2.1:2.4.2.3'!U19)</f>
        <v>0</v>
      </c>
      <c r="V19" s="129">
        <f>SUM('2.4.2.1:2.4.2.3'!V19)</f>
        <v>0</v>
      </c>
      <c r="W19" s="129">
        <f>SUM('2.4.2.1:2.4.2.3'!W19)</f>
        <v>0</v>
      </c>
      <c r="X19" s="129">
        <f>SUM('2.4.2.1:2.4.2.3'!X19)</f>
        <v>0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1056241.5343416079</v>
      </c>
      <c r="D20" s="33">
        <f>IF(OR(P20="",P20=0),"",P20*M!$J$60)</f>
        <v>1148253.4869976358</v>
      </c>
      <c r="E20" s="33">
        <f>IF(OR(Q20="",Q20=0),"",Q20*M!$J$61)</f>
        <v>1289175.1193188215</v>
      </c>
      <c r="F20" s="33">
        <f>IF(OR(R20="",R20=0),"",R20*M!$J$62)</f>
        <v>1617257.4842237546</v>
      </c>
      <c r="G20" s="33">
        <f>IF(OR(S20="",S20=0),"",S20*M!$J$63)</f>
        <v>1846955.6695487325</v>
      </c>
      <c r="H20" s="33">
        <f>IF(OR(T20="",T20=0),"",T20*M!$J$64)</f>
        <v>2189167.6765535348</v>
      </c>
      <c r="I20" s="33">
        <f>IF(OR(U20="",U20=0),"",U20*M!$J$65)</f>
        <v>2365071.5042533306</v>
      </c>
      <c r="J20" s="33">
        <f>IF(OR(V20="",V20=0),"",V20*M!$J$66)</f>
        <v>2345026.0422635293</v>
      </c>
      <c r="K20" s="33">
        <f>IF(OR(W20="",W20=0),"",W20*M!$J$67)</f>
        <v>2811691.8000237695</v>
      </c>
      <c r="L20" s="33">
        <f>IF(OR(X20="",X20=0),"",X20*M!$J$68)</f>
        <v>3330128.334805327</v>
      </c>
      <c r="N20" s="46" t="str">
        <f>'2.3'!N20</f>
        <v>Aseguradora Magallanes</v>
      </c>
      <c r="O20" s="129">
        <f>SUM('2.4.2.1:2.4.2.3'!O20)</f>
        <v>23593044.74337814</v>
      </c>
      <c r="P20" s="129">
        <f>SUM('2.4.2.1:2.4.2.3'!P20)</f>
        <v>25673073.380423542</v>
      </c>
      <c r="Q20" s="129">
        <f>SUM('2.4.2.1:2.4.2.3'!Q20)</f>
        <v>28785800.436728813</v>
      </c>
      <c r="R20" s="129">
        <f>SUM('2.4.2.1:2.4.2.3'!R20)</f>
        <v>36172630.190892473</v>
      </c>
      <c r="S20" s="129">
        <f>SUM('2.4.2.1:2.4.2.3'!S20)</f>
        <v>41264922.330696829</v>
      </c>
      <c r="T20" s="129">
        <f>SUM('2.4.2.1:2.4.2.3'!T20)</f>
        <v>48718689.608511314</v>
      </c>
      <c r="U20" s="129">
        <f>SUM('2.4.2.1:2.4.2.3'!U20)</f>
        <v>52845101.538070016</v>
      </c>
      <c r="V20" s="129">
        <f>SUM('2.4.2.1:2.4.2.3'!V20)</f>
        <v>52338033.139458843</v>
      </c>
      <c r="W20" s="129">
        <f>SUM('2.4.2.1:2.4.2.3'!W20)</f>
        <v>62695833.217195898</v>
      </c>
      <c r="X20" s="129">
        <f>SUM('2.4.2.1:2.4.2.3'!X20)</f>
        <v>74241981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413451.40861388971</v>
      </c>
      <c r="D21" s="33">
        <f>IF(OR(P21="",P21=0),"",P21*M!$J$60)</f>
        <v>496620.03546099289</v>
      </c>
      <c r="E21" s="33">
        <f>IF(OR(Q21="",Q21=0),"",Q21*M!$J$61)</f>
        <v>635703.65622320201</v>
      </c>
      <c r="F21" s="33">
        <f>IF(OR(R21="",R21=0),"",R21*M!$J$62)</f>
        <v>1024548.1315240603</v>
      </c>
      <c r="G21" s="33">
        <f>IF(OR(S21="",S21=0),"",S21*M!$J$63)</f>
        <v>1189614.1441222311</v>
      </c>
      <c r="H21" s="33">
        <f>IF(OR(T21="",T21=0),"",T21*M!$J$64)</f>
        <v>1917222.0280023192</v>
      </c>
      <c r="I21" s="33">
        <f>IF(OR(U21="",U21=0),"",U21*M!$J$65)</f>
        <v>2307485.1637822357</v>
      </c>
      <c r="J21" s="33">
        <f>IF(OR(V21="",V21=0),"",V21*M!$J$66)</f>
        <v>2411492.5454378775</v>
      </c>
      <c r="K21" s="33">
        <f>IF(OR(W21="",W21=0),"",W21*M!$J$67)</f>
        <v>2766738.4429669706</v>
      </c>
      <c r="L21" s="33">
        <f>IF(OR(X21="",X21=0),"",X21*M!$J$68)</f>
        <v>3398755.1824412188</v>
      </c>
      <c r="N21" s="46" t="str">
        <f>'2.3'!N21</f>
        <v>BCI Seguros Generales</v>
      </c>
      <c r="O21" s="129">
        <f>SUM('2.4.2.1:2.4.2.3'!O21)</f>
        <v>9235177.0551425852</v>
      </c>
      <c r="P21" s="129">
        <f>SUM('2.4.2.1:2.4.2.3'!P21)</f>
        <v>11103613.232576113</v>
      </c>
      <c r="Q21" s="129">
        <f>SUM('2.4.2.1:2.4.2.3'!Q21)</f>
        <v>14194532.853386872</v>
      </c>
      <c r="R21" s="129">
        <f>SUM('2.4.2.1:2.4.2.3'!R21)</f>
        <v>22915708.250487961</v>
      </c>
      <c r="S21" s="129">
        <f>SUM('2.4.2.1:2.4.2.3'!S21)</f>
        <v>26578512.993057527</v>
      </c>
      <c r="T21" s="129">
        <f>SUM('2.4.2.1:2.4.2.3'!T21)</f>
        <v>42666692.868357554</v>
      </c>
      <c r="U21" s="129">
        <f>SUM('2.4.2.1:2.4.2.3'!U21)</f>
        <v>51558393.713833794</v>
      </c>
      <c r="V21" s="129">
        <f>SUM('2.4.2.1:2.4.2.3'!V21)</f>
        <v>53821481.929837808</v>
      </c>
      <c r="W21" s="129">
        <f>SUM('2.4.2.1:2.4.2.3'!W21)</f>
        <v>61693451.598925263</v>
      </c>
      <c r="X21" s="129">
        <f>SUM('2.4.2.1:2.4.2.3'!X21)</f>
        <v>75771950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129">
        <f>SUM('2.4.2.1:2.4.2.3'!O22)</f>
        <v>0</v>
      </c>
      <c r="P22" s="129">
        <f>SUM('2.4.2.1:2.4.2.3'!P22)</f>
        <v>0</v>
      </c>
      <c r="Q22" s="129">
        <f>SUM('2.4.2.1:2.4.2.3'!Q22)</f>
        <v>0</v>
      </c>
      <c r="R22" s="129">
        <f>SUM('2.4.2.1:2.4.2.3'!R22)</f>
        <v>0</v>
      </c>
      <c r="S22" s="129">
        <f>SUM('2.4.2.1:2.4.2.3'!S22)</f>
        <v>0</v>
      </c>
      <c r="T22" s="129">
        <f>SUM('2.4.2.1:2.4.2.3'!T22)</f>
        <v>0</v>
      </c>
      <c r="U22" s="129">
        <f>SUM('2.4.2.1:2.4.2.3'!U22)</f>
        <v>0</v>
      </c>
      <c r="V22" s="129">
        <f>SUM('2.4.2.1:2.4.2.3'!V22)</f>
        <v>0</v>
      </c>
      <c r="W22" s="129">
        <f>SUM('2.4.2.1:2.4.2.3'!W22)</f>
        <v>0</v>
      </c>
      <c r="X22" s="129">
        <f>SUM('2.4.2.1:2.4.2.3'!X22)</f>
        <v>0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129">
        <f>SUM('2.4.2.1:2.4.2.3'!O23)</f>
        <v>0</v>
      </c>
      <c r="P23" s="129">
        <f>SUM('2.4.2.1:2.4.2.3'!P23)</f>
        <v>0</v>
      </c>
      <c r="Q23" s="129">
        <f>SUM('2.4.2.1:2.4.2.3'!Q23)</f>
        <v>0</v>
      </c>
      <c r="R23" s="129">
        <f>SUM('2.4.2.1:2.4.2.3'!R23)</f>
        <v>0</v>
      </c>
      <c r="S23" s="129">
        <f>SUM('2.4.2.1:2.4.2.3'!S23)</f>
        <v>0</v>
      </c>
      <c r="T23" s="129">
        <f>SUM('2.4.2.1:2.4.2.3'!T23)</f>
        <v>0</v>
      </c>
      <c r="U23" s="129">
        <f>SUM('2.4.2.1:2.4.2.3'!U23)</f>
        <v>0</v>
      </c>
      <c r="V23" s="129">
        <f>SUM('2.4.2.1:2.4.2.3'!V23)</f>
        <v>0</v>
      </c>
      <c r="W23" s="129">
        <f>SUM('2.4.2.1:2.4.2.3'!W23)</f>
        <v>0</v>
      </c>
      <c r="X23" s="129">
        <f>SUM('2.4.2.1:2.4.2.3'!X23)</f>
        <v>0</v>
      </c>
    </row>
    <row r="24" spans="2:24">
      <c r="B24" s="46" t="str">
        <f t="shared" si="2"/>
        <v>Chartis Chile</v>
      </c>
      <c r="C24" s="33">
        <f>IF(OR(O24="",O24=0),"",O24*M!$J$59)</f>
        <v>371034.24963509594</v>
      </c>
      <c r="D24" s="33">
        <f>IF(OR(P24="",P24=0),"",P24*M!$J$60)</f>
        <v>328342.84869976353</v>
      </c>
      <c r="E24" s="33">
        <f>IF(OR(Q24="",Q24=0),"",Q24*M!$J$61)</f>
        <v>311825.45525941195</v>
      </c>
      <c r="F24" s="33">
        <f>IF(OR(R24="",R24=0),"",R24*M!$J$62)</f>
        <v>386105.38859659695</v>
      </c>
      <c r="G24" s="33">
        <f>IF(OR(S24="",S24=0),"",S24*M!$J$63)</f>
        <v>467978.7395331029</v>
      </c>
      <c r="H24" s="33">
        <f>IF(OR(T24="",T24=0),"",T24*M!$J$64)</f>
        <v>376062.21582598885</v>
      </c>
      <c r="I24" s="33">
        <f>IF(OR(U24="",U24=0),"",U24*M!$J$65)</f>
        <v>266189.31904196035</v>
      </c>
      <c r="J24" s="33">
        <f>IF(OR(V24="",V24=0),"",V24*M!$J$66)</f>
        <v>139998.27148892614</v>
      </c>
      <c r="K24" s="33">
        <f>IF(OR(W24="",W24=0),"",W24*M!$J$67)</f>
        <v>165382.61661900999</v>
      </c>
      <c r="L24" s="33">
        <f>IF(OR(X24="",X24=0),"",X24*M!$J$68)</f>
        <v>173039.41907317788</v>
      </c>
      <c r="N24" s="46" t="str">
        <f>'2.3'!N24</f>
        <v>Chartis Chile</v>
      </c>
      <c r="O24" s="129">
        <f>SUM('2.4.2.1:2.4.2.3'!O24)</f>
        <v>8287713.9066710882</v>
      </c>
      <c r="P24" s="129">
        <f>SUM('2.4.2.1:2.4.2.3'!P24)</f>
        <v>7341210.0586320199</v>
      </c>
      <c r="Q24" s="129">
        <f>SUM('2.4.2.1:2.4.2.3'!Q24)</f>
        <v>6962704.4392017014</v>
      </c>
      <c r="R24" s="129">
        <f>SUM('2.4.2.1:2.4.2.3'!R24)</f>
        <v>8635883.6318009682</v>
      </c>
      <c r="S24" s="129">
        <f>SUM('2.4.2.1:2.4.2.3'!S24)</f>
        <v>10455641.495699344</v>
      </c>
      <c r="T24" s="129">
        <f>SUM('2.4.2.1:2.4.2.3'!T24)</f>
        <v>8369052.1116952486</v>
      </c>
      <c r="U24" s="129">
        <f>SUM('2.4.2.1:2.4.2.3'!U24)</f>
        <v>5947727.824644817</v>
      </c>
      <c r="V24" s="129">
        <f>SUM('2.4.2.1:2.4.2.3'!V24)</f>
        <v>3124585.4163656887</v>
      </c>
      <c r="W24" s="129">
        <f>SUM('2.4.2.1:2.4.2.3'!W24)</f>
        <v>3687744.4919394241</v>
      </c>
      <c r="X24" s="129">
        <f>SUM('2.4.2.1:2.4.2.3'!X24)</f>
        <v>3857746</v>
      </c>
    </row>
    <row r="25" spans="2:24">
      <c r="B25" s="46" t="str">
        <f t="shared" si="2"/>
        <v>Chilena Consolidada</v>
      </c>
      <c r="C25" s="33">
        <f>IF(OR(O25="",O25=0),"",O25*M!$J$59)</f>
        <v>851313.59545918251</v>
      </c>
      <c r="D25" s="33">
        <f>IF(OR(P25="",P25=0),"",P25*M!$J$60)</f>
        <v>964057.26950354595</v>
      </c>
      <c r="E25" s="33">
        <f>IF(OR(Q25="",Q25=0),"",Q25*M!$J$61)</f>
        <v>1026702.5850245856</v>
      </c>
      <c r="F25" s="33">
        <f>IF(OR(R25="",R25=0),"",R25*M!$J$62)</f>
        <v>1200968.8002265387</v>
      </c>
      <c r="G25" s="33">
        <f>IF(OR(S25="",S25=0),"",S25*M!$J$63)</f>
        <v>1391420.3894116499</v>
      </c>
      <c r="H25" s="33">
        <f>IF(OR(T25="",T25=0),"",T25*M!$J$64)</f>
        <v>1359597.1698026666</v>
      </c>
      <c r="I25" s="33">
        <f>IF(OR(U25="",U25=0),"",U25*M!$J$65)</f>
        <v>1304709.6921254622</v>
      </c>
      <c r="J25" s="33">
        <f>IF(OR(V25="",V25=0),"",V25*M!$J$66)</f>
        <v>1335153.7133383763</v>
      </c>
      <c r="K25" s="33">
        <f>IF(OR(W25="",W25=0),"",W25*M!$J$67)</f>
        <v>1510094.8705579673</v>
      </c>
      <c r="L25" s="33">
        <f>IF(OR(X25="",X25=0),"",X25*M!$J$68)</f>
        <v>1682491.0525373833</v>
      </c>
      <c r="N25" s="46" t="str">
        <f>'2.3'!N25</f>
        <v>Chilena Consolidada</v>
      </c>
      <c r="O25" s="129">
        <f>SUM('2.4.2.1:2.4.2.3'!O25)</f>
        <v>19015612.523544945</v>
      </c>
      <c r="P25" s="129">
        <f>SUM('2.4.2.1:2.4.2.3'!P25)</f>
        <v>21554746.668011863</v>
      </c>
      <c r="Q25" s="129">
        <f>SUM('2.4.2.1:2.4.2.3'!Q25)</f>
        <v>22925090.065349225</v>
      </c>
      <c r="R25" s="129">
        <f>SUM('2.4.2.1:2.4.2.3'!R25)</f>
        <v>26861647.390826967</v>
      </c>
      <c r="S25" s="129">
        <f>SUM('2.4.2.1:2.4.2.3'!S25)</f>
        <v>31087294.213427633</v>
      </c>
      <c r="T25" s="129">
        <f>SUM('2.4.2.1:2.4.2.3'!T25)</f>
        <v>30257066.746256046</v>
      </c>
      <c r="U25" s="129">
        <f>SUM('2.4.2.1:2.4.2.3'!U25)</f>
        <v>29152402.383640118</v>
      </c>
      <c r="V25" s="129">
        <f>SUM('2.4.2.1:2.4.2.3'!V25)</f>
        <v>29798952.350876529</v>
      </c>
      <c r="W25" s="129">
        <f>SUM('2.4.2.1:2.4.2.3'!W25)</f>
        <v>33672487.200000003</v>
      </c>
      <c r="X25" s="129">
        <f>SUM('2.4.2.1:2.4.2.3'!X25)</f>
        <v>37509506</v>
      </c>
    </row>
    <row r="26" spans="2:24">
      <c r="B26" s="46" t="str">
        <f t="shared" si="2"/>
        <v>Chubb de Chile</v>
      </c>
      <c r="C26" s="33">
        <f>IF(OR(O26="",O26=0),"",O26*M!$J$59)</f>
        <v>865.79647064163476</v>
      </c>
      <c r="D26" s="33">
        <f>IF(OR(P26="",P26=0),"",P26*M!$J$60)</f>
        <v>14.657210401891252</v>
      </c>
      <c r="E26" s="33" t="str">
        <f>IF(OR(Q26="",Q26=0),"",Q26*M!$J$61)</f>
        <v/>
      </c>
      <c r="F26" s="33">
        <f>IF(OR(R26="",R26=0),"",R26*M!$J$62)</f>
        <v>19974.78693794259</v>
      </c>
      <c r="G26" s="33">
        <f>IF(OR(S26="",S26=0),"",S26*M!$J$63)</f>
        <v>25344.097362729168</v>
      </c>
      <c r="H26" s="33">
        <f>IF(OR(T26="",T26=0),"",T26*M!$J$64)</f>
        <v>24524.401890467445</v>
      </c>
      <c r="I26" s="33">
        <f>IF(OR(U26="",U26=0),"",U26*M!$J$65)</f>
        <v>15432.043806406375</v>
      </c>
      <c r="J26" s="33">
        <f>IF(OR(V26="",V26=0),"",V26*M!$J$66)</f>
        <v>21483.864683367341</v>
      </c>
      <c r="K26" s="33">
        <f>IF(OR(W26="",W26=0),"",W26*M!$J$67)</f>
        <v>15614.607875351598</v>
      </c>
      <c r="L26" s="33">
        <f>IF(OR(X26="",X26=0),"",X26*M!$J$68)</f>
        <v>23353.651179261895</v>
      </c>
      <c r="N26" s="46" t="str">
        <f>'2.3'!N26</f>
        <v>Chubb de Chile</v>
      </c>
      <c r="O26" s="129">
        <f>SUM('2.4.2.1:2.4.2.3'!O26)</f>
        <v>19339.113456885298</v>
      </c>
      <c r="P26" s="129">
        <f>SUM('2.4.2.1:2.4.2.3'!P26)</f>
        <v>327.71129586026342</v>
      </c>
      <c r="Q26" s="129">
        <f>SUM('2.4.2.1:2.4.2.3'!Q26)</f>
        <v>0</v>
      </c>
      <c r="R26" s="129">
        <f>SUM('2.4.2.1:2.4.2.3'!R26)</f>
        <v>446769.04456860136</v>
      </c>
      <c r="S26" s="129">
        <f>SUM('2.4.2.1:2.4.2.3'!S26)</f>
        <v>566241.09958749777</v>
      </c>
      <c r="T26" s="129">
        <f>SUM('2.4.2.1:2.4.2.3'!T26)</f>
        <v>545776.70606623974</v>
      </c>
      <c r="U26" s="129">
        <f>SUM('2.4.2.1:2.4.2.3'!U26)</f>
        <v>344813.22041337215</v>
      </c>
      <c r="V26" s="129">
        <f>SUM('2.4.2.1:2.4.2.3'!V26)</f>
        <v>479492.850610897</v>
      </c>
      <c r="W26" s="129">
        <f>SUM('2.4.2.1:2.4.2.3'!W26)</f>
        <v>348178.57743038598</v>
      </c>
      <c r="X26" s="129">
        <f>SUM('2.4.2.1:2.4.2.3'!X26)</f>
        <v>520647.00000000006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129">
        <f>SUM('2.4.2.1:2.4.2.3'!O27)</f>
        <v>0</v>
      </c>
      <c r="P27" s="129">
        <f>SUM('2.4.2.1:2.4.2.3'!P27)</f>
        <v>0</v>
      </c>
      <c r="Q27" s="129">
        <f>SUM('2.4.2.1:2.4.2.3'!Q27)</f>
        <v>0</v>
      </c>
      <c r="R27" s="129">
        <f>SUM('2.4.2.1:2.4.2.3'!R27)</f>
        <v>0</v>
      </c>
      <c r="S27" s="129">
        <f>SUM('2.4.2.1:2.4.2.3'!S27)</f>
        <v>0</v>
      </c>
      <c r="T27" s="129">
        <f>SUM('2.4.2.1:2.4.2.3'!T27)</f>
        <v>0</v>
      </c>
      <c r="U27" s="129">
        <f>SUM('2.4.2.1:2.4.2.3'!U27)</f>
        <v>0</v>
      </c>
      <c r="V27" s="129">
        <f>SUM('2.4.2.1:2.4.2.3'!V27)</f>
        <v>0</v>
      </c>
      <c r="W27" s="129">
        <f>SUM('2.4.2.1:2.4.2.3'!W27)</f>
        <v>0</v>
      </c>
      <c r="X27" s="129">
        <f>SUM('2.4.2.1:2.4.2.3'!X27)</f>
        <v>0</v>
      </c>
    </row>
    <row r="28" spans="2:24">
      <c r="B28" s="46" t="str">
        <f t="shared" si="2"/>
        <v>Consorcio Nacional de Seguros</v>
      </c>
      <c r="C28" s="33">
        <f>IF(OR(O28="",O28=0),"",O28*M!$J$59)</f>
        <v>314912.27965399215</v>
      </c>
      <c r="D28" s="33">
        <f>IF(OR(P28="",P28=0),"",P28*M!$J$60)</f>
        <v>361130.5555555555</v>
      </c>
      <c r="E28" s="33">
        <f>IF(OR(Q28="",Q28=0),"",Q28*M!$J$61)</f>
        <v>335814.29862476571</v>
      </c>
      <c r="F28" s="33">
        <f>IF(OR(R28="",R28=0),"",R28*M!$J$62)</f>
        <v>361475.08652386296</v>
      </c>
      <c r="G28" s="33">
        <f>IF(OR(S28="",S28=0),"",S28*M!$J$63)</f>
        <v>399886.40069632058</v>
      </c>
      <c r="H28" s="33">
        <f>IF(OR(T28="",T28=0),"",T28*M!$J$64)</f>
        <v>528954.12752399512</v>
      </c>
      <c r="I28" s="33">
        <f>IF(OR(U28="",U28=0),"",U28*M!$J$65)</f>
        <v>501802.06847011676</v>
      </c>
      <c r="J28" s="33">
        <f>IF(OR(V28="",V28=0),"",V28*M!$J$66)</f>
        <v>572935.76623654459</v>
      </c>
      <c r="K28" s="33">
        <f>IF(OR(W28="",W28=0),"",W28*M!$J$67)</f>
        <v>776233.18908161263</v>
      </c>
      <c r="L28" s="33">
        <f>IF(OR(X28="",X28=0),"",X28*M!$J$68)</f>
        <v>949544.65388267615</v>
      </c>
      <c r="N28" s="46" t="str">
        <f>'2.3'!N28</f>
        <v>Consorcio Nacional de Seguros</v>
      </c>
      <c r="O28" s="129">
        <f>SUM('2.4.2.1:2.4.2.3'!O28)</f>
        <v>7034129.2806167295</v>
      </c>
      <c r="P28" s="129">
        <f>SUM('2.4.2.1:2.4.2.3'!P28)</f>
        <v>8074289.6561393039</v>
      </c>
      <c r="Q28" s="129">
        <f>SUM('2.4.2.1:2.4.2.3'!Q28)</f>
        <v>7498347.7722718343</v>
      </c>
      <c r="R28" s="129">
        <f>SUM('2.4.2.1:2.4.2.3'!R28)</f>
        <v>8084986.3151658177</v>
      </c>
      <c r="S28" s="129">
        <f>SUM('2.4.2.1:2.4.2.3'!S28)</f>
        <v>8934313.6589019187</v>
      </c>
      <c r="T28" s="129">
        <f>SUM('2.4.2.1:2.4.2.3'!T28)</f>
        <v>11771575.211887266</v>
      </c>
      <c r="U28" s="129">
        <f>SUM('2.4.2.1:2.4.2.3'!U28)</f>
        <v>11212253.503806315</v>
      </c>
      <c r="V28" s="129">
        <f>SUM('2.4.2.1:2.4.2.3'!V28)</f>
        <v>12787206.018030103</v>
      </c>
      <c r="W28" s="129">
        <f>SUM('2.4.2.1:2.4.2.3'!W28)</f>
        <v>17308649.034684904</v>
      </c>
      <c r="X28" s="129">
        <f>SUM('2.4.2.1:2.4.2.3'!X28)</f>
        <v>21169177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129">
        <f>SUM('2.4.2.1:2.4.2.3'!O29)</f>
        <v>0</v>
      </c>
      <c r="P29" s="129">
        <f>SUM('2.4.2.1:2.4.2.3'!P29)</f>
        <v>0</v>
      </c>
      <c r="Q29" s="129">
        <f>SUM('2.4.2.1:2.4.2.3'!Q29)</f>
        <v>0</v>
      </c>
      <c r="R29" s="129">
        <f>SUM('2.4.2.1:2.4.2.3'!R29)</f>
        <v>0</v>
      </c>
      <c r="S29" s="129">
        <f>SUM('2.4.2.1:2.4.2.3'!S29)</f>
        <v>0</v>
      </c>
      <c r="T29" s="129">
        <f>SUM('2.4.2.1:2.4.2.3'!T29)</f>
        <v>0</v>
      </c>
      <c r="U29" s="129">
        <f>SUM('2.4.2.1:2.4.2.3'!U29)</f>
        <v>0</v>
      </c>
      <c r="V29" s="129">
        <f>SUM('2.4.2.1:2.4.2.3'!V29)</f>
        <v>0</v>
      </c>
      <c r="W29" s="129">
        <f>SUM('2.4.2.1:2.4.2.3'!W29)</f>
        <v>0</v>
      </c>
      <c r="X29" s="129">
        <f>SUM('2.4.2.1:2.4.2.3'!X29)</f>
        <v>0</v>
      </c>
    </row>
    <row r="30" spans="2:24">
      <c r="B30" s="46" t="str">
        <f t="shared" si="2"/>
        <v>Cruz del Sur</v>
      </c>
      <c r="C30" s="33">
        <f>IF(OR(O30="",O30=0),"",O30*M!$J$59)</f>
        <v>1460692.1713413433</v>
      </c>
      <c r="D30" s="33">
        <f>IF(OR(P30="",P30=0),"",P30*M!$J$60)</f>
        <v>1455007.210401891</v>
      </c>
      <c r="E30" s="33">
        <f>IF(OR(Q30="",Q30=0),"",Q30*M!$J$61)</f>
        <v>1356910.7324861912</v>
      </c>
      <c r="F30" s="33">
        <f>IF(OR(R30="",R30=0),"",R30*M!$J$62)</f>
        <v>1529953.9744787279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29">
        <f>SUM('2.4.2.1:2.4.2.3'!O30)</f>
        <v>32627173.458237417</v>
      </c>
      <c r="P30" s="129">
        <f>SUM('2.4.2.1:2.4.2.3'!P30)</f>
        <v>32531585.842917643</v>
      </c>
      <c r="Q30" s="129">
        <f>SUM('2.4.2.1:2.4.2.3'!Q30)</f>
        <v>30298258.918029338</v>
      </c>
      <c r="R30" s="129">
        <f>SUM('2.4.2.1:2.4.2.3'!R30)</f>
        <v>34219943.248225711</v>
      </c>
      <c r="S30" s="129">
        <f>SUM('2.4.2.1:2.4.2.3'!S30)</f>
        <v>0</v>
      </c>
      <c r="T30" s="129">
        <f>SUM('2.4.2.1:2.4.2.3'!T30)</f>
        <v>0</v>
      </c>
      <c r="U30" s="129">
        <f>SUM('2.4.2.1:2.4.2.3'!U30)</f>
        <v>0</v>
      </c>
      <c r="V30" s="129">
        <f>SUM('2.4.2.1:2.4.2.3'!V30)</f>
        <v>0</v>
      </c>
      <c r="W30" s="129">
        <f>SUM('2.4.2.1:2.4.2.3'!W30)</f>
        <v>0</v>
      </c>
      <c r="X30" s="129">
        <f>SUM('2.4.2.1:2.4.2.3'!X30)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129">
        <f>SUM('2.4.2.1:2.4.2.3'!O31)</f>
        <v>0</v>
      </c>
      <c r="P31" s="129">
        <f>SUM('2.4.2.1:2.4.2.3'!P31)</f>
        <v>0</v>
      </c>
      <c r="Q31" s="129">
        <f>SUM('2.4.2.1:2.4.2.3'!Q31)</f>
        <v>0</v>
      </c>
      <c r="R31" s="129">
        <f>SUM('2.4.2.1:2.4.2.3'!R31)</f>
        <v>0</v>
      </c>
      <c r="S31" s="129">
        <f>SUM('2.4.2.1:2.4.2.3'!S31)</f>
        <v>0</v>
      </c>
      <c r="T31" s="129">
        <f>SUM('2.4.2.1:2.4.2.3'!T31)</f>
        <v>0</v>
      </c>
      <c r="U31" s="129">
        <f>SUM('2.4.2.1:2.4.2.3'!U31)</f>
        <v>0</v>
      </c>
      <c r="V31" s="129">
        <f>SUM('2.4.2.1:2.4.2.3'!V31)</f>
        <v>0</v>
      </c>
      <c r="W31" s="129">
        <f>SUM('2.4.2.1:2.4.2.3'!W31)</f>
        <v>0</v>
      </c>
      <c r="X31" s="129">
        <f>SUM('2.4.2.1:2.4.2.3'!X31)</f>
        <v>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129">
        <f>SUM('2.4.2.1:2.4.2.3'!O32)</f>
        <v>0</v>
      </c>
      <c r="P32" s="129">
        <f>SUM('2.4.2.1:2.4.2.3'!P32)</f>
        <v>0</v>
      </c>
      <c r="Q32" s="129">
        <f>SUM('2.4.2.1:2.4.2.3'!Q32)</f>
        <v>0</v>
      </c>
      <c r="R32" s="129">
        <f>SUM('2.4.2.1:2.4.2.3'!R32)</f>
        <v>0</v>
      </c>
      <c r="S32" s="129">
        <f>SUM('2.4.2.1:2.4.2.3'!S32)</f>
        <v>0</v>
      </c>
      <c r="T32" s="129">
        <f>SUM('2.4.2.1:2.4.2.3'!T32)</f>
        <v>0</v>
      </c>
      <c r="U32" s="129">
        <f>SUM('2.4.2.1:2.4.2.3'!U32)</f>
        <v>0</v>
      </c>
      <c r="V32" s="129">
        <f>SUM('2.4.2.1:2.4.2.3'!V32)</f>
        <v>0</v>
      </c>
      <c r="W32" s="129">
        <f>SUM('2.4.2.1:2.4.2.3'!W32)</f>
        <v>0</v>
      </c>
      <c r="X32" s="129">
        <f>SUM('2.4.2.1:2.4.2.3'!X32)</f>
        <v>0</v>
      </c>
    </row>
    <row r="33" spans="2:24">
      <c r="B33" s="46" t="str">
        <f t="shared" si="2"/>
        <v>HDI Seguros</v>
      </c>
      <c r="C33" s="33">
        <f>IF(OR(O33="",O33=0),"",O33*M!$J$59)</f>
        <v>260832.63856207443</v>
      </c>
      <c r="D33" s="33">
        <f>IF(OR(P33="",P33=0),"",P33*M!$J$60)</f>
        <v>181540.36643026001</v>
      </c>
      <c r="E33" s="33">
        <f>IF(OR(Q33="",Q33=0),"",Q33*M!$J$61)</f>
        <v>184099.77449969828</v>
      </c>
      <c r="F33" s="33">
        <f>IF(OR(R33="",R33=0),"",R33*M!$J$62)</f>
        <v>199023.80052974125</v>
      </c>
      <c r="G33" s="33">
        <f>IF(OR(S33="",S33=0),"",S33*M!$J$63)</f>
        <v>189328.86425783054</v>
      </c>
      <c r="H33" s="33">
        <f>IF(OR(T33="",T33=0),"",T33*M!$J$64)</f>
        <v>193428.10811582112</v>
      </c>
      <c r="I33" s="33">
        <f>IF(OR(U33="",U33=0),"",U33*M!$J$65)</f>
        <v>214765.31716246536</v>
      </c>
      <c r="J33" s="33">
        <f>IF(OR(V33="",V33=0),"",V33*M!$J$66)</f>
        <v>240703.57085558446</v>
      </c>
      <c r="K33" s="33">
        <f>IF(OR(W33="",W33=0),"",W33*M!$J$67)</f>
        <v>241927.56652707572</v>
      </c>
      <c r="L33" s="33">
        <f>IF(OR(X33="",X33=0),"",X33*M!$J$68)</f>
        <v>293817.13400403608</v>
      </c>
      <c r="N33" s="46" t="str">
        <f>'2.3'!N33</f>
        <v>HDI Seguros</v>
      </c>
      <c r="O33" s="129">
        <f>SUM('2.4.2.1:2.4.2.3'!O33)</f>
        <v>5826163.7249138281</v>
      </c>
      <c r="P33" s="129">
        <f>SUM('2.4.2.1:2.4.2.3'!P33)</f>
        <v>4058946.2184517104</v>
      </c>
      <c r="Q33" s="129">
        <f>SUM('2.4.2.1:2.4.2.3'!Q33)</f>
        <v>4110736.6173768821</v>
      </c>
      <c r="R33" s="129">
        <f>SUM('2.4.2.1:2.4.2.3'!R33)</f>
        <v>4451495.4520082083</v>
      </c>
      <c r="S33" s="129">
        <f>SUM('2.4.2.1:2.4.2.3'!S33)</f>
        <v>4230009.9603729453</v>
      </c>
      <c r="T33" s="129">
        <f>SUM('2.4.2.1:2.4.2.3'!T33)</f>
        <v>4304633.2456781138</v>
      </c>
      <c r="U33" s="129">
        <f>SUM('2.4.2.1:2.4.2.3'!U33)</f>
        <v>4798711.1475893166</v>
      </c>
      <c r="V33" s="129">
        <f>SUM('2.4.2.1:2.4.2.3'!V33)</f>
        <v>5372201.0933684669</v>
      </c>
      <c r="W33" s="129">
        <f>SUM('2.4.2.1:2.4.2.3'!W33)</f>
        <v>5394563.6436736695</v>
      </c>
      <c r="X33" s="129">
        <f>SUM('2.4.2.1:2.4.2.3'!X33)</f>
        <v>6550368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>
        <f>IF(OR(W34="",W34=0),"",W34*M!$J$67)</f>
        <v>92.796502536639693</v>
      </c>
      <c r="L34" s="33">
        <f>IF(OR(X34="",X34=0),"",X34*M!$J$68)</f>
        <v>781.41995861672387</v>
      </c>
      <c r="N34" s="46" t="str">
        <f>'2.3'!N34</f>
        <v>Huelen Generales</v>
      </c>
      <c r="O34" s="129">
        <f>SUM('2.4.2.1:2.4.2.3'!O34)</f>
        <v>0</v>
      </c>
      <c r="P34" s="129">
        <f>SUM('2.4.2.1:2.4.2.3'!P34)</f>
        <v>0</v>
      </c>
      <c r="Q34" s="129">
        <f>SUM('2.4.2.1:2.4.2.3'!Q34)</f>
        <v>0</v>
      </c>
      <c r="R34" s="129">
        <f>SUM('2.4.2.1:2.4.2.3'!R34)</f>
        <v>0</v>
      </c>
      <c r="S34" s="129">
        <f>SUM('2.4.2.1:2.4.2.3'!S34)</f>
        <v>0</v>
      </c>
      <c r="T34" s="129">
        <f>SUM('2.4.2.1:2.4.2.3'!T34)</f>
        <v>0</v>
      </c>
      <c r="U34" s="129">
        <f>SUM('2.4.2.1:2.4.2.3'!U34)</f>
        <v>0</v>
      </c>
      <c r="V34" s="129">
        <f>SUM('2.4.2.1:2.4.2.3'!V34)</f>
        <v>0</v>
      </c>
      <c r="W34" s="129">
        <f>SUM('2.4.2.1:2.4.2.3'!W34)</f>
        <v>2069.2004885197853</v>
      </c>
      <c r="X34" s="129">
        <f>SUM('2.4.2.1:2.4.2.3'!X34)</f>
        <v>17421</v>
      </c>
    </row>
    <row r="35" spans="2:24">
      <c r="B35" s="46" t="str">
        <f t="shared" si="2"/>
        <v>ING Generales</v>
      </c>
      <c r="C35" s="33">
        <f>IF(OR(O35="",O35=0),"",O35*M!$J$59)</f>
        <v>593148.99797660345</v>
      </c>
      <c r="D35" s="33">
        <f>IF(OR(P35="",P35=0),"",P35*M!$J$60)</f>
        <v>528654.66903073282</v>
      </c>
      <c r="E35" s="33">
        <f>IF(OR(Q35="",Q35=0),"",Q35*M!$J$61)</f>
        <v>552214.20507534489</v>
      </c>
      <c r="F35" s="33">
        <f>IF(OR(R35="",R35=0),"",R35*M!$J$62)</f>
        <v>213325.92667182564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29">
        <f>SUM('2.4.2.1:2.4.2.3'!O35)</f>
        <v>13249044.270423412</v>
      </c>
      <c r="P35" s="129">
        <f>SUM('2.4.2.1:2.4.2.3'!P35)</f>
        <v>11819855.340842061</v>
      </c>
      <c r="Q35" s="129">
        <f>SUM('2.4.2.1:2.4.2.3'!Q35)</f>
        <v>12330309.255444566</v>
      </c>
      <c r="R35" s="129">
        <f>SUM('2.4.2.1:2.4.2.3'!R35)</f>
        <v>4771386.0847168444</v>
      </c>
      <c r="S35" s="129">
        <f>SUM('2.4.2.1:2.4.2.3'!S35)</f>
        <v>0</v>
      </c>
      <c r="T35" s="129">
        <f>SUM('2.4.2.1:2.4.2.3'!T35)</f>
        <v>0</v>
      </c>
      <c r="U35" s="129">
        <f>SUM('2.4.2.1:2.4.2.3'!U35)</f>
        <v>0</v>
      </c>
      <c r="V35" s="129">
        <f>SUM('2.4.2.1:2.4.2.3'!V35)</f>
        <v>0</v>
      </c>
      <c r="W35" s="129">
        <f>SUM('2.4.2.1:2.4.2.3'!W35)</f>
        <v>0</v>
      </c>
      <c r="X35" s="129">
        <f>SUM('2.4.2.1:2.4.2.3'!X35)</f>
        <v>0</v>
      </c>
    </row>
    <row r="36" spans="2:24">
      <c r="B36" s="46" t="str">
        <f t="shared" si="2"/>
        <v>Liberty Seguros</v>
      </c>
      <c r="C36" s="33">
        <f>IF(OR(O36="",O36=0),"",O36*M!$J$59)</f>
        <v>427524.88634816307</v>
      </c>
      <c r="D36" s="33">
        <f>IF(OR(P36="",P36=0),"",P36*M!$J$60)</f>
        <v>609235.04728132382</v>
      </c>
      <c r="E36" s="33">
        <f>IF(OR(Q36="",Q36=0),"",Q36*M!$J$61)</f>
        <v>718591.33050952677</v>
      </c>
      <c r="F36" s="33">
        <f>IF(OR(R36="",R36=0),"",R36*M!$J$62)</f>
        <v>992052.32211077551</v>
      </c>
      <c r="G36" s="33">
        <f>IF(OR(S36="",S36=0),"",S36*M!$J$63)</f>
        <v>1173540.6334292807</v>
      </c>
      <c r="H36" s="33">
        <f>IF(OR(T36="",T36=0),"",T36*M!$J$64)</f>
        <v>1417523.4142567823</v>
      </c>
      <c r="I36" s="33">
        <f>IF(OR(U36="",U36=0),"",U36*M!$J$65)</f>
        <v>1563876.4493018747</v>
      </c>
      <c r="J36" s="33">
        <f>IF(OR(V36="",V36=0),"",V36*M!$J$66)</f>
        <v>1736695.0486275055</v>
      </c>
      <c r="K36" s="33">
        <f>IF(OR(W36="",W36=0),"",W36*M!$J$67)</f>
        <v>2086161.8089491993</v>
      </c>
      <c r="L36" s="33">
        <f>IF(OR(X36="",X36=0),"",X36*M!$J$68)</f>
        <v>2448692.9011937277</v>
      </c>
      <c r="N36" s="46" t="str">
        <f>'2.3'!N36</f>
        <v>Liberty Seguros</v>
      </c>
      <c r="O36" s="129">
        <f>SUM('2.4.2.1:2.4.2.3'!O36)</f>
        <v>9549533.3638884034</v>
      </c>
      <c r="P36" s="129">
        <f>SUM('2.4.2.1:2.4.2.3'!P36)</f>
        <v>13621501.046494482</v>
      </c>
      <c r="Q36" s="129">
        <f>SUM('2.4.2.1:2.4.2.3'!Q36)</f>
        <v>16045319.464853154</v>
      </c>
      <c r="R36" s="129">
        <f>SUM('2.4.2.1:2.4.2.3'!R36)</f>
        <v>22188885.893425465</v>
      </c>
      <c r="S36" s="129">
        <f>SUM('2.4.2.1:2.4.2.3'!S36)</f>
        <v>26219396.539283473</v>
      </c>
      <c r="T36" s="129">
        <f>SUM('2.4.2.1:2.4.2.3'!T36)</f>
        <v>31546182.584193915</v>
      </c>
      <c r="U36" s="129">
        <f>SUM('2.4.2.1:2.4.2.3'!U36)</f>
        <v>34943218.252695069</v>
      </c>
      <c r="V36" s="129">
        <f>SUM('2.4.2.1:2.4.2.3'!V36)</f>
        <v>38760850.144105077</v>
      </c>
      <c r="W36" s="129">
        <f>SUM('2.4.2.1:2.4.2.3'!W36)</f>
        <v>46517777.246018566</v>
      </c>
      <c r="X36" s="129">
        <f>SUM('2.4.2.1:2.4.2.3'!X36)</f>
        <v>54591233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129">
        <f>SUM('2.4.2.1:2.4.2.3'!O37)</f>
        <v>0</v>
      </c>
      <c r="P37" s="129">
        <f>SUM('2.4.2.1:2.4.2.3'!P37)</f>
        <v>0</v>
      </c>
      <c r="Q37" s="129">
        <f>SUM('2.4.2.1:2.4.2.3'!Q37)</f>
        <v>0</v>
      </c>
      <c r="R37" s="129">
        <f>SUM('2.4.2.1:2.4.2.3'!R37)</f>
        <v>0</v>
      </c>
      <c r="S37" s="129">
        <f>SUM('2.4.2.1:2.4.2.3'!S37)</f>
        <v>0</v>
      </c>
      <c r="T37" s="129">
        <f>SUM('2.4.2.1:2.4.2.3'!T37)</f>
        <v>0</v>
      </c>
      <c r="U37" s="129">
        <f>SUM('2.4.2.1:2.4.2.3'!U37)</f>
        <v>0</v>
      </c>
      <c r="V37" s="129">
        <f>SUM('2.4.2.1:2.4.2.3'!V37)</f>
        <v>0</v>
      </c>
      <c r="W37" s="129">
        <f>SUM('2.4.2.1:2.4.2.3'!W37)</f>
        <v>0</v>
      </c>
      <c r="X37" s="129">
        <f>SUM('2.4.2.1:2.4.2.3'!X37)</f>
        <v>0</v>
      </c>
    </row>
    <row r="38" spans="2:24">
      <c r="B38" s="46" t="str">
        <f t="shared" si="2"/>
        <v>Mapfre Seguros Generales</v>
      </c>
      <c r="C38" s="33">
        <f>IF(OR(O38="",O38=0),"",O38*M!$J$59)</f>
        <v>702612.91725095175</v>
      </c>
      <c r="D38" s="33">
        <f>IF(OR(P38="",P38=0),"",P38*M!$J$60)</f>
        <v>757721.57210401888</v>
      </c>
      <c r="E38" s="33">
        <f>IF(OR(Q38="",Q38=0),"",Q38*M!$J$61)</f>
        <v>872613.98448350048</v>
      </c>
      <c r="F38" s="33">
        <f>IF(OR(R38="",R38=0),"",R38*M!$J$62)</f>
        <v>953680.34488264367</v>
      </c>
      <c r="G38" s="33">
        <f>IF(OR(S38="",S38=0),"",S38*M!$J$63)</f>
        <v>976546.24304251967</v>
      </c>
      <c r="H38" s="33">
        <f>IF(OR(T38="",T38=0),"",T38*M!$J$64)</f>
        <v>968305.52025056712</v>
      </c>
      <c r="I38" s="33">
        <f>IF(OR(U38="",U38=0),"",U38*M!$J$65)</f>
        <v>1067056.9540152971</v>
      </c>
      <c r="J38" s="33">
        <f>IF(OR(V38="",V38=0),"",V38*M!$J$66)</f>
        <v>893960.90700037463</v>
      </c>
      <c r="K38" s="33">
        <f>IF(OR(W38="",W38=0),"",W38*M!$J$67)</f>
        <v>885023.92154943594</v>
      </c>
      <c r="L38" s="33">
        <f>IF(OR(X38="",X38=0),"",X38*M!$J$68)</f>
        <v>927333.14703532739</v>
      </c>
      <c r="N38" s="46" t="str">
        <f>'2.3'!N38</f>
        <v>Mapfre Seguros Generales</v>
      </c>
      <c r="O38" s="129">
        <f>SUM('2.4.2.1:2.4.2.3'!O38)</f>
        <v>15694116.785806976</v>
      </c>
      <c r="P38" s="129">
        <f>SUM('2.4.2.1:2.4.2.3'!P38)</f>
        <v>16941417.328869317</v>
      </c>
      <c r="Q38" s="129">
        <f>SUM('2.4.2.1:2.4.2.3'!Q38)</f>
        <v>19484468.509532839</v>
      </c>
      <c r="R38" s="129">
        <f>SUM('2.4.2.1:2.4.2.3'!R38)</f>
        <v>21330633.354478166</v>
      </c>
      <c r="S38" s="129">
        <f>SUM('2.4.2.1:2.4.2.3'!S38)</f>
        <v>21818122.403191827</v>
      </c>
      <c r="T38" s="129">
        <f>SUM('2.4.2.1:2.4.2.3'!T38)</f>
        <v>21549092.192683771</v>
      </c>
      <c r="U38" s="129">
        <f>SUM('2.4.2.1:2.4.2.3'!U38)</f>
        <v>23842295.24580247</v>
      </c>
      <c r="V38" s="129">
        <f>SUM('2.4.2.1:2.4.2.3'!V38)</f>
        <v>19952083.572941549</v>
      </c>
      <c r="W38" s="129">
        <f>SUM('2.4.2.1:2.4.2.3'!W38)</f>
        <v>19734493.011724479</v>
      </c>
      <c r="X38" s="129">
        <f>SUM('2.4.2.1:2.4.2.3'!X38)</f>
        <v>20673993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129">
        <f>SUM('2.4.2.1:2.4.2.3'!O39)</f>
        <v>0</v>
      </c>
      <c r="P39" s="129">
        <f>SUM('2.4.2.1:2.4.2.3'!P39)</f>
        <v>0</v>
      </c>
      <c r="Q39" s="129">
        <f>SUM('2.4.2.1:2.4.2.3'!Q39)</f>
        <v>0</v>
      </c>
      <c r="R39" s="129">
        <f>SUM('2.4.2.1:2.4.2.3'!R39)</f>
        <v>0</v>
      </c>
      <c r="S39" s="129">
        <f>SUM('2.4.2.1:2.4.2.3'!S39)</f>
        <v>0</v>
      </c>
      <c r="T39" s="129">
        <f>SUM('2.4.2.1:2.4.2.3'!T39)</f>
        <v>0</v>
      </c>
      <c r="U39" s="129">
        <f>SUM('2.4.2.1:2.4.2.3'!U39)</f>
        <v>0</v>
      </c>
      <c r="V39" s="129">
        <f>SUM('2.4.2.1:2.4.2.3'!V39)</f>
        <v>0</v>
      </c>
      <c r="W39" s="129">
        <f>SUM('2.4.2.1:2.4.2.3'!W39)</f>
        <v>0</v>
      </c>
      <c r="X39" s="129">
        <f>SUM('2.4.2.1:2.4.2.3'!X39)</f>
        <v>0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129">
        <f>SUM('2.4.2.1:2.4.2.3'!O40)</f>
        <v>0</v>
      </c>
      <c r="P40" s="129">
        <f>SUM('2.4.2.1:2.4.2.3'!P40)</f>
        <v>0</v>
      </c>
      <c r="Q40" s="129">
        <f>SUM('2.4.2.1:2.4.2.3'!Q40)</f>
        <v>0</v>
      </c>
      <c r="R40" s="129">
        <f>SUM('2.4.2.1:2.4.2.3'!R40)</f>
        <v>0</v>
      </c>
      <c r="S40" s="129">
        <f>SUM('2.4.2.1:2.4.2.3'!S40)</f>
        <v>0</v>
      </c>
      <c r="T40" s="129">
        <f>SUM('2.4.2.1:2.4.2.3'!T40)</f>
        <v>0</v>
      </c>
      <c r="U40" s="129">
        <f>SUM('2.4.2.1:2.4.2.3'!U40)</f>
        <v>0</v>
      </c>
      <c r="V40" s="129">
        <f>SUM('2.4.2.1:2.4.2.3'!V40)</f>
        <v>0</v>
      </c>
      <c r="W40" s="129">
        <f>SUM('2.4.2.1:2.4.2.3'!W40)</f>
        <v>0</v>
      </c>
      <c r="X40" s="129">
        <f>SUM('2.4.2.1:2.4.2.3'!X40)</f>
        <v>0</v>
      </c>
    </row>
    <row r="41" spans="2:24">
      <c r="B41" s="46" t="str">
        <f t="shared" si="2"/>
        <v>Penta Security</v>
      </c>
      <c r="C41" s="33">
        <f>IF(OR(O41="",O41=0),"",O41*M!$J$59)</f>
        <v>588489.1532072156</v>
      </c>
      <c r="D41" s="33">
        <f>IF(OR(P41="",P41=0),"",P41*M!$J$60)</f>
        <v>601449.52718676103</v>
      </c>
      <c r="E41" s="33">
        <f>IF(OR(Q41="",Q41=0),"",Q41*M!$J$61)</f>
        <v>1139520.7613305962</v>
      </c>
      <c r="F41" s="33">
        <f>IF(OR(R41="",R41=0),"",R41*M!$J$62)</f>
        <v>1402931.6582484036</v>
      </c>
      <c r="G41" s="33">
        <f>IF(OR(S41="",S41=0),"",S41*M!$J$63)</f>
        <v>1621898.4336057603</v>
      </c>
      <c r="H41" s="33">
        <f>IF(OR(T41="",T41=0),"",T41*M!$J$64)</f>
        <v>1886168.4399566618</v>
      </c>
      <c r="I41" s="33">
        <f>IF(OR(U41="",U41=0),"",U41*M!$J$65)</f>
        <v>2006546.7214417616</v>
      </c>
      <c r="J41" s="33">
        <f>IF(OR(V41="",V41=0),"",V41*M!$J$66)</f>
        <v>1944191.2000641755</v>
      </c>
      <c r="K41" s="33">
        <f>IF(OR(W41="",W41=0),"",W41*M!$J$67)</f>
        <v>2327916.1801957996</v>
      </c>
      <c r="L41" s="33">
        <f>IF(OR(X41="",X41=0),"",X41*M!$J$68)</f>
        <v>2596965.241367308</v>
      </c>
      <c r="N41" s="46" t="str">
        <f>'2.3'!N41</f>
        <v>Penta Security</v>
      </c>
      <c r="O41" s="129">
        <f>SUM('2.4.2.1:2.4.2.3'!O41)</f>
        <v>13144958.29901736</v>
      </c>
      <c r="P41" s="129">
        <f>SUM('2.4.2.1:2.4.2.3'!P41)</f>
        <v>13447429.52748251</v>
      </c>
      <c r="Q41" s="129">
        <f>SUM('2.4.2.1:2.4.2.3'!Q41)</f>
        <v>25444190.426591434</v>
      </c>
      <c r="R41" s="129">
        <f>SUM('2.4.2.1:2.4.2.3'!R41)</f>
        <v>31378879.709604658</v>
      </c>
      <c r="S41" s="129">
        <f>SUM('2.4.2.1:2.4.2.3'!S41)</f>
        <v>36236664.471417971</v>
      </c>
      <c r="T41" s="129">
        <f>SUM('2.4.2.1:2.4.2.3'!T41)</f>
        <v>41975612.813855402</v>
      </c>
      <c r="U41" s="129">
        <f>SUM('2.4.2.1:2.4.2.3'!U41)</f>
        <v>44834232.303241812</v>
      </c>
      <c r="V41" s="129">
        <f>SUM('2.4.2.1:2.4.2.3'!V41)</f>
        <v>43391903.383803889</v>
      </c>
      <c r="W41" s="129">
        <f>SUM('2.4.2.1:2.4.2.3'!W41)</f>
        <v>51908478.936394729</v>
      </c>
      <c r="X41" s="129">
        <f>SUM('2.4.2.1:2.4.2.3'!X41)</f>
        <v>57896821</v>
      </c>
    </row>
    <row r="42" spans="2:24">
      <c r="B42" s="46" t="str">
        <f t="shared" si="2"/>
        <v>RSA Seguros</v>
      </c>
      <c r="C42" s="33">
        <f>IF(OR(O42="",O42=0),"",O42*M!$J$59)</f>
        <v>386629.93337362632</v>
      </c>
      <c r="D42" s="33">
        <f>IF(OR(P42="",P42=0),"",P42*M!$J$60)</f>
        <v>391913.71158392431</v>
      </c>
      <c r="E42" s="33">
        <f>IF(OR(Q42="",Q42=0),"",Q42*M!$J$61)</f>
        <v>491758.58474740211</v>
      </c>
      <c r="F42" s="33">
        <f>IF(OR(R42="",R42=0),"",R42*M!$J$62)</f>
        <v>562004.88350085448</v>
      </c>
      <c r="G42" s="33">
        <f>IF(OR(S42="",S42=0),"",S42*M!$J$63)</f>
        <v>2079731.0047021271</v>
      </c>
      <c r="H42" s="33">
        <f>IF(OR(T42="",T42=0),"",T42*M!$J$64)</f>
        <v>2272299.4232178507</v>
      </c>
      <c r="I42" s="33">
        <f>IF(OR(U42="",U42=0),"",U42*M!$J$65)</f>
        <v>2089663.8957476839</v>
      </c>
      <c r="J42" s="33">
        <f>IF(OR(V42="",V42=0),"",V42*M!$J$66)</f>
        <v>1989180.0459153671</v>
      </c>
      <c r="K42" s="33">
        <f>IF(OR(W42="",W42=0),"",W42*M!$J$67)</f>
        <v>2071362.7942420491</v>
      </c>
      <c r="L42" s="33">
        <f>IF(OR(X42="",X42=0),"",X42*M!$J$68)</f>
        <v>2431561.9024465294</v>
      </c>
      <c r="N42" s="46" t="str">
        <f>'2.3'!N42</f>
        <v>RSA Seguros</v>
      </c>
      <c r="O42" s="129">
        <f>SUM('2.4.2.1:2.4.2.3'!O42)</f>
        <v>8636071.4104082212</v>
      </c>
      <c r="P42" s="129">
        <f>SUM('2.4.2.1:2.4.2.3'!P42)</f>
        <v>8762550.7696881518</v>
      </c>
      <c r="Q42" s="129">
        <f>SUM('2.4.2.1:2.4.2.3'!Q42)</f>
        <v>10980404.656790558</v>
      </c>
      <c r="R42" s="129">
        <f>SUM('2.4.2.1:2.4.2.3'!R42)</f>
        <v>12570165.860824289</v>
      </c>
      <c r="S42" s="129">
        <f>SUM('2.4.2.1:2.4.2.3'!S42)</f>
        <v>46465618.960277364</v>
      </c>
      <c r="T42" s="129">
        <f>SUM('2.4.2.1:2.4.2.3'!T42)</f>
        <v>50568739.655261658</v>
      </c>
      <c r="U42" s="129">
        <f>SUM('2.4.2.1:2.4.2.3'!U42)</f>
        <v>46691400.472514823</v>
      </c>
      <c r="V42" s="129">
        <f>SUM('2.4.2.1:2.4.2.3'!V42)</f>
        <v>44395997.864048071</v>
      </c>
      <c r="W42" s="129">
        <f>SUM('2.4.2.1:2.4.2.3'!W42)</f>
        <v>46187784.976648763</v>
      </c>
      <c r="X42" s="129">
        <f>SUM('2.4.2.1:2.4.2.3'!X42)</f>
        <v>54209314</v>
      </c>
    </row>
    <row r="43" spans="2:24">
      <c r="B43" s="46" t="str">
        <f t="shared" si="2"/>
        <v>Renta Nacional</v>
      </c>
      <c r="C43" s="33">
        <f>IF(OR(O43="",O43=0),"",O43*M!$J$59)</f>
        <v>145440.07090250196</v>
      </c>
      <c r="D43" s="33">
        <f>IF(OR(P43="",P43=0),"",P43*M!$J$60)</f>
        <v>170485.8747044917</v>
      </c>
      <c r="E43" s="33">
        <f>IF(OR(Q43="",Q43=0),"",Q43*M!$J$61)</f>
        <v>195057.29902032966</v>
      </c>
      <c r="F43" s="33">
        <f>IF(OR(R43="",R43=0),"",R43*M!$J$62)</f>
        <v>250867.18580057306</v>
      </c>
      <c r="G43" s="33">
        <f>IF(OR(S43="",S43=0),"",S43*M!$J$63)</f>
        <v>280630.03711746802</v>
      </c>
      <c r="H43" s="33">
        <f>IF(OR(T43="",T43=0),"",T43*M!$J$64)</f>
        <v>311231.81057002459</v>
      </c>
      <c r="I43" s="33">
        <f>IF(OR(U43="",U43=0),"",U43*M!$J$65)</f>
        <v>324830.49816408864</v>
      </c>
      <c r="J43" s="33">
        <f>IF(OR(V43="",V43=0),"",V43*M!$J$66)</f>
        <v>367571.93852994451</v>
      </c>
      <c r="K43" s="33">
        <f>IF(OR(W43="",W43=0),"",W43*M!$J$67)</f>
        <v>406859.43730177038</v>
      </c>
      <c r="L43" s="33">
        <f>IF(OR(X43="",X43=0),"",X43*M!$J$68)</f>
        <v>442473.52318086952</v>
      </c>
      <c r="N43" s="46" t="str">
        <f>'2.3'!N43</f>
        <v>Renta Nacional</v>
      </c>
      <c r="O43" s="129">
        <f>SUM('2.4.2.1:2.4.2.3'!O43)</f>
        <v>3248664.2389249657</v>
      </c>
      <c r="P43" s="129">
        <f>SUM('2.4.2.1:2.4.2.3'!P43)</f>
        <v>3811785.8305472941</v>
      </c>
      <c r="Q43" s="129">
        <f>SUM('2.4.2.1:2.4.2.3'!Q43)</f>
        <v>4355405.5606451333</v>
      </c>
      <c r="R43" s="129">
        <f>SUM('2.4.2.1:2.4.2.3'!R43)</f>
        <v>5611058.2436720636</v>
      </c>
      <c r="S43" s="129">
        <f>SUM('2.4.2.1:2.4.2.3'!S43)</f>
        <v>6269872.5671863444</v>
      </c>
      <c r="T43" s="129">
        <f>SUM('2.4.2.1:2.4.2.3'!T43)</f>
        <v>6926288.0764470398</v>
      </c>
      <c r="U43" s="129">
        <f>SUM('2.4.2.1:2.4.2.3'!U43)</f>
        <v>7258004.9386551036</v>
      </c>
      <c r="V43" s="129">
        <f>SUM('2.4.2.1:2.4.2.3'!V43)</f>
        <v>8203743.563268044</v>
      </c>
      <c r="W43" s="129">
        <f>SUM('2.4.2.1:2.4.2.3'!W43)</f>
        <v>9072257.2878358588</v>
      </c>
      <c r="X43" s="129">
        <f>SUM('2.4.2.1:2.4.2.3'!X43)</f>
        <v>9864518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129">
        <f>SUM('2.4.2.1:2.4.2.3'!O44)</f>
        <v>0</v>
      </c>
      <c r="P44" s="129">
        <f>SUM('2.4.2.1:2.4.2.3'!P44)</f>
        <v>0</v>
      </c>
      <c r="Q44" s="129">
        <f>SUM('2.4.2.1:2.4.2.3'!Q44)</f>
        <v>0</v>
      </c>
      <c r="R44" s="129">
        <f>SUM('2.4.2.1:2.4.2.3'!R44)</f>
        <v>0</v>
      </c>
      <c r="S44" s="129">
        <f>SUM('2.4.2.1:2.4.2.3'!S44)</f>
        <v>0</v>
      </c>
      <c r="T44" s="129">
        <f>SUM('2.4.2.1:2.4.2.3'!T44)</f>
        <v>0</v>
      </c>
      <c r="U44" s="129">
        <f>SUM('2.4.2.1:2.4.2.3'!U44)</f>
        <v>0</v>
      </c>
      <c r="V44" s="129">
        <f>SUM('2.4.2.1:2.4.2.3'!V44)</f>
        <v>0</v>
      </c>
      <c r="W44" s="129">
        <f>SUM('2.4.2.1:2.4.2.3'!W44)</f>
        <v>0</v>
      </c>
      <c r="X44" s="129">
        <f>SUM('2.4.2.1:2.4.2.3'!X44)</f>
        <v>0</v>
      </c>
    </row>
    <row r="45" spans="2:24">
      <c r="B45" s="46" t="str">
        <f t="shared" si="2"/>
        <v>Security Previsión</v>
      </c>
      <c r="C45" s="33">
        <f>IF(OR(O45="",O45=0),"",O45*M!$J$59)</f>
        <v>330135.89248046494</v>
      </c>
      <c r="D45" s="33">
        <f>IF(OR(P45="",P45=0),"",P45*M!$J$60)</f>
        <v>344457.56501182023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29">
        <f>SUM('2.4.2.1:2.4.2.3'!O45)</f>
        <v>7374175.914736947</v>
      </c>
      <c r="P45" s="129">
        <f>SUM('2.4.2.1:2.4.2.3'!P45)</f>
        <v>7701508.8071826445</v>
      </c>
      <c r="Q45" s="129">
        <f>SUM('2.4.2.1:2.4.2.3'!Q45)</f>
        <v>0</v>
      </c>
      <c r="R45" s="129">
        <f>SUM('2.4.2.1:2.4.2.3'!R45)</f>
        <v>0</v>
      </c>
      <c r="S45" s="129">
        <f>SUM('2.4.2.1:2.4.2.3'!S45)</f>
        <v>0</v>
      </c>
      <c r="T45" s="129">
        <f>SUM('2.4.2.1:2.4.2.3'!T45)</f>
        <v>0</v>
      </c>
      <c r="U45" s="129">
        <f>SUM('2.4.2.1:2.4.2.3'!U45)</f>
        <v>0</v>
      </c>
      <c r="V45" s="129">
        <f>SUM('2.4.2.1:2.4.2.3'!V45)</f>
        <v>0</v>
      </c>
      <c r="W45" s="129">
        <f>SUM('2.4.2.1:2.4.2.3'!W45)</f>
        <v>0</v>
      </c>
      <c r="X45" s="129">
        <f>SUM('2.4.2.1:2.4.2.3'!X45)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4475.7454562123285</v>
      </c>
      <c r="K46" s="33">
        <f>IF(OR(W46="",W46=0),"",W46*M!$J$67)</f>
        <v>164620.10994824179</v>
      </c>
      <c r="L46" s="33">
        <f>IF(OR(X46="",X46=0),"",X46*M!$J$68)</f>
        <v>172712.06686274309</v>
      </c>
      <c r="N46" s="46" t="str">
        <f>'2.3'!N46</f>
        <v>Zenit Seguros Generales</v>
      </c>
      <c r="O46" s="129">
        <f>SUM('2.4.2.1:2.4.2.3'!O46)</f>
        <v>0</v>
      </c>
      <c r="P46" s="129">
        <f>SUM('2.4.2.1:2.4.2.3'!P46)</f>
        <v>0</v>
      </c>
      <c r="Q46" s="129">
        <f>SUM('2.4.2.1:2.4.2.3'!Q46)</f>
        <v>0</v>
      </c>
      <c r="R46" s="129">
        <f>SUM('2.4.2.1:2.4.2.3'!R46)</f>
        <v>0</v>
      </c>
      <c r="S46" s="129">
        <f>SUM('2.4.2.1:2.4.2.3'!S46)</f>
        <v>0</v>
      </c>
      <c r="T46" s="129">
        <f>SUM('2.4.2.1:2.4.2.3'!T46)</f>
        <v>0</v>
      </c>
      <c r="U46" s="129">
        <f>SUM('2.4.2.1:2.4.2.3'!U46)</f>
        <v>0</v>
      </c>
      <c r="V46" s="129">
        <f>SUM('2.4.2.1:2.4.2.3'!V46)</f>
        <v>99893.011757307584</v>
      </c>
      <c r="W46" s="129">
        <f>SUM('2.4.2.1:2.4.2.3'!W46)</f>
        <v>3670741.9203712754</v>
      </c>
      <c r="X46" s="129">
        <f>SUM('2.4.2.1:2.4.2.3'!X46)</f>
        <v>3850448</v>
      </c>
    </row>
    <row r="47" spans="2:24">
      <c r="B47" s="51" t="s">
        <v>29</v>
      </c>
      <c r="C47" s="51">
        <f t="shared" ref="C47:L47" si="3">SUM(C17:C46)</f>
        <v>8334631.2616010923</v>
      </c>
      <c r="D47" s="51">
        <f t="shared" si="3"/>
        <v>8905386.9385342766</v>
      </c>
      <c r="E47" s="51">
        <f t="shared" si="3"/>
        <v>9542907.4236085229</v>
      </c>
      <c r="F47" s="51">
        <f t="shared" si="3"/>
        <v>10823400.136079321</v>
      </c>
      <c r="G47" s="51">
        <f t="shared" si="3"/>
        <v>11642601.974871807</v>
      </c>
      <c r="H47" s="51">
        <f t="shared" si="3"/>
        <v>13444484.33596668</v>
      </c>
      <c r="I47" s="51">
        <f t="shared" si="3"/>
        <v>14027429.627312684</v>
      </c>
      <c r="J47" s="51">
        <f t="shared" si="3"/>
        <v>14002868.659897784</v>
      </c>
      <c r="K47" s="51">
        <f t="shared" si="3"/>
        <v>16229720.142340789</v>
      </c>
      <c r="L47" s="51">
        <f t="shared" si="3"/>
        <v>18871649.629968204</v>
      </c>
    </row>
    <row r="49" spans="2:2">
      <c r="B49" s="14" t="s">
        <v>711</v>
      </c>
    </row>
  </sheetData>
  <mergeCells count="2">
    <mergeCell ref="B15:L15"/>
    <mergeCell ref="N15:X15"/>
  </mergeCells>
  <conditionalFormatting sqref="C17:L47">
    <cfRule type="cellIs" dxfId="15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 codeName="Hoja37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245119.06269185853</v>
      </c>
      <c r="D17" s="33">
        <f>IF(OR(P17="",P17=0),"",P17*M!$J$60)</f>
        <v>341707.80141843972</v>
      </c>
      <c r="E17" s="33">
        <f>IF(OR(Q17="",Q17=0),"",Q17*M!$J$61)</f>
        <v>267816.0541200724</v>
      </c>
      <c r="F17" s="33">
        <f>IF(OR(R17="",R17=0),"",R17*M!$J$62)</f>
        <v>74466.712026441412</v>
      </c>
      <c r="G17" s="33">
        <f>IF(OR(S17="",S17=0),"",S17*M!$J$63)</f>
        <v>-270.77318423811016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5475172.8894553836</v>
      </c>
      <c r="P17" s="33">
        <v>7640028.5823794426</v>
      </c>
      <c r="Q17" s="33">
        <v>5980025.0347105926</v>
      </c>
      <c r="R17" s="33">
        <v>1665570.7962032044</v>
      </c>
      <c r="S17" s="33">
        <v>-6049.6494859300492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637789.68378153082</v>
      </c>
      <c r="D20" s="33">
        <f>IF(OR(P20="",P20=0),"",P20*M!$J$60)</f>
        <v>649487.52955082734</v>
      </c>
      <c r="E20" s="33">
        <f>IF(OR(Q20="",Q20=0),"",Q20*M!$J$61)</f>
        <v>778881.7956869097</v>
      </c>
      <c r="F20" s="33">
        <f>IF(OR(R20="",R20=0),"",R20*M!$J$62)</f>
        <v>965671.23658052518</v>
      </c>
      <c r="G20" s="33">
        <f>IF(OR(S20="",S20=0),"",S20*M!$J$63)</f>
        <v>1097278.1977685886</v>
      </c>
      <c r="H20" s="33">
        <f>IF(OR(T20="",T20=0),"",T20*M!$J$64)</f>
        <v>1243046.049821991</v>
      </c>
      <c r="I20" s="33">
        <f>IF(OR(U20="",U20=0),"",U20*M!$J$65)</f>
        <v>1568239.7959778206</v>
      </c>
      <c r="J20" s="33">
        <f>IF(OR(V20="",V20=0),"",V20*M!$J$66)</f>
        <v>1654989.4761369983</v>
      </c>
      <c r="K20" s="33">
        <f>IF(OR(W20="",W20=0),"",W20*M!$J$67)</f>
        <v>1902799.9282236993</v>
      </c>
      <c r="L20" s="33">
        <f>IF(OR(X20="",X20=0),"",X20*M!$J$68)</f>
        <v>2268484.4328279812</v>
      </c>
      <c r="N20" s="46" t="str">
        <f>'2.3'!N20</f>
        <v>Aseguradora Magallanes</v>
      </c>
      <c r="O20" s="33">
        <v>14246173.869409725</v>
      </c>
      <c r="P20" s="33">
        <v>14521480.835583761</v>
      </c>
      <c r="Q20" s="33">
        <v>17391536.338593867</v>
      </c>
      <c r="R20" s="33">
        <v>21598829.418047287</v>
      </c>
      <c r="S20" s="33">
        <v>24515531.343072716</v>
      </c>
      <c r="T20" s="33">
        <v>27663287.430638585</v>
      </c>
      <c r="U20" s="33">
        <v>35040712.767225176</v>
      </c>
      <c r="V20" s="33">
        <v>36937284.484868757</v>
      </c>
      <c r="W20" s="33">
        <v>42429126.458524674</v>
      </c>
      <c r="X20" s="33">
        <v>50573660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204387.33119447314</v>
      </c>
      <c r="D21" s="33">
        <f>IF(OR(P21="",P21=0),"",P21*M!$J$60)</f>
        <v>259569.97635933803</v>
      </c>
      <c r="E21" s="33">
        <f>IF(OR(Q21="",Q21=0),"",Q21*M!$J$61)</f>
        <v>306505.43828192446</v>
      </c>
      <c r="F21" s="33">
        <f>IF(OR(R21="",R21=0),"",R21*M!$J$62)</f>
        <v>550861.90062648768</v>
      </c>
      <c r="G21" s="33">
        <f>IF(OR(S21="",S21=0),"",S21*M!$J$63)</f>
        <v>599723.88224938605</v>
      </c>
      <c r="H21" s="33">
        <f>IF(OR(T21="",T21=0),"",T21*M!$J$64)</f>
        <v>1117074.3925645144</v>
      </c>
      <c r="I21" s="33">
        <f>IF(OR(U21="",U21=0),"",U21*M!$J$65)</f>
        <v>1468175.9341654598</v>
      </c>
      <c r="J21" s="33">
        <f>IF(OR(V21="",V21=0),"",V21*M!$J$66)</f>
        <v>1525051.8075832939</v>
      </c>
      <c r="K21" s="33">
        <f>IF(OR(W21="",W21=0),"",W21*M!$J$67)</f>
        <v>1678699.7769807808</v>
      </c>
      <c r="L21" s="33">
        <f>IF(OR(X21="",X21=0),"",X21*M!$J$68)</f>
        <v>2122005.9809733815</v>
      </c>
      <c r="N21" s="46" t="str">
        <f>'2.3'!N21</f>
        <v>BCI Seguros Generales</v>
      </c>
      <c r="O21" s="33">
        <v>4565356.7797413357</v>
      </c>
      <c r="P21" s="33">
        <v>5803560.9087088369</v>
      </c>
      <c r="Q21" s="33">
        <v>6843914.5674929759</v>
      </c>
      <c r="R21" s="33">
        <v>12320934.676136723</v>
      </c>
      <c r="S21" s="33">
        <v>13399108.505366275</v>
      </c>
      <c r="T21" s="33">
        <v>24859859.381189812</v>
      </c>
      <c r="U21" s="33">
        <v>32804888.214666866</v>
      </c>
      <c r="V21" s="33">
        <v>34037239.078011163</v>
      </c>
      <c r="W21" s="33">
        <v>37432083.145969711</v>
      </c>
      <c r="X21" s="33">
        <v>47308065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219933.92307269666</v>
      </c>
      <c r="D24" s="33">
        <f>IF(OR(P24="",P24=0),"",P24*M!$J$60)</f>
        <v>174852.00945626476</v>
      </c>
      <c r="E24" s="33">
        <f>IF(OR(Q24="",Q24=0),"",Q24*M!$J$61)</f>
        <v>177091.42146035263</v>
      </c>
      <c r="F24" s="33">
        <f>IF(OR(R24="",R24=0),"",R24*M!$J$62)</f>
        <v>210686.34383339787</v>
      </c>
      <c r="G24" s="33">
        <f>IF(OR(S24="",S24=0),"",S24*M!$J$63)</f>
        <v>276374.1261906657</v>
      </c>
      <c r="H24" s="33">
        <f>IF(OR(T24="",T24=0),"",T24*M!$J$64)</f>
        <v>205862.50793725208</v>
      </c>
      <c r="I24" s="33">
        <f>IF(OR(U24="",U24=0),"",U24*M!$J$65)</f>
        <v>141982.05622916008</v>
      </c>
      <c r="J24" s="33">
        <f>IF(OR(V24="",V24=0),"",V24*M!$J$66)</f>
        <v>73816.495152529198</v>
      </c>
      <c r="K24" s="33">
        <f>IF(OR(W24="",W24=0),"",W24*M!$J$67)</f>
        <v>93687.78707607121</v>
      </c>
      <c r="L24" s="33">
        <f>IF(OR(X24="",X24=0),"",X24*M!$J$68)</f>
        <v>104782.22196704679</v>
      </c>
      <c r="N24" s="46" t="str">
        <f>'2.3'!N24</f>
        <v>Chartis Chile</v>
      </c>
      <c r="O24" s="50">
        <v>4912617.728931902</v>
      </c>
      <c r="P24" s="50">
        <v>3909405.4756347011</v>
      </c>
      <c r="Q24" s="50">
        <v>3954248.1396227181</v>
      </c>
      <c r="R24" s="50">
        <v>4712347.4623551723</v>
      </c>
      <c r="S24" s="50">
        <v>6174786.4550850345</v>
      </c>
      <c r="T24" s="50">
        <v>4581353.7873965679</v>
      </c>
      <c r="U24" s="50">
        <v>3172443.6933600013</v>
      </c>
      <c r="V24" s="50">
        <v>1647491.3710564305</v>
      </c>
      <c r="W24" s="50">
        <v>2089074.5824132881</v>
      </c>
      <c r="X24" s="50">
        <v>2336018</v>
      </c>
    </row>
    <row r="25" spans="2:24">
      <c r="B25" s="46" t="str">
        <f t="shared" si="2"/>
        <v>Chilena Consolidada</v>
      </c>
      <c r="C25" s="33">
        <f>IF(OR(O25="",O25=0),"",O25*M!$J$59)</f>
        <v>402209.37260363653</v>
      </c>
      <c r="D25" s="33">
        <f>IF(OR(P25="",P25=0),"",P25*M!$J$60)</f>
        <v>413716.90307328606</v>
      </c>
      <c r="E25" s="33">
        <f>IF(OR(Q25="",Q25=0),"",Q25*M!$J$61)</f>
        <v>465790.53591691429</v>
      </c>
      <c r="F25" s="33">
        <f>IF(OR(R25="",R25=0),"",R25*M!$J$62)</f>
        <v>516644.79346374155</v>
      </c>
      <c r="G25" s="33">
        <f>IF(OR(S25="",S25=0),"",S25*M!$J$63)</f>
        <v>703249.11460168229</v>
      </c>
      <c r="H25" s="33">
        <f>IF(OR(T25="",T25=0),"",T25*M!$J$64)</f>
        <v>616985.46476369654</v>
      </c>
      <c r="I25" s="33">
        <f>IF(OR(U25="",U25=0),"",U25*M!$J$65)</f>
        <v>556563.80564193334</v>
      </c>
      <c r="J25" s="33">
        <f>IF(OR(V25="",V25=0),"",V25*M!$J$66)</f>
        <v>628465.56920538179</v>
      </c>
      <c r="K25" s="33">
        <f>IF(OR(W25="",W25=0),"",W25*M!$J$67)</f>
        <v>898452.05552875588</v>
      </c>
      <c r="L25" s="33">
        <f>IF(OR(X25="",X25=0),"",X25*M!$J$68)</f>
        <v>951084.93170593202</v>
      </c>
      <c r="N25" s="46" t="str">
        <f>'2.3'!N25</f>
        <v>Chilena Consolidada</v>
      </c>
      <c r="O25" s="50">
        <v>8984066.0639790911</v>
      </c>
      <c r="P25" s="50">
        <v>9250034.53644545</v>
      </c>
      <c r="Q25" s="50">
        <v>10400567.937818954</v>
      </c>
      <c r="R25" s="50">
        <v>11555612.656808285</v>
      </c>
      <c r="S25" s="50">
        <v>15712082.629606418</v>
      </c>
      <c r="T25" s="50">
        <v>13730662.878280697</v>
      </c>
      <c r="U25" s="50">
        <v>12435848.458986908</v>
      </c>
      <c r="V25" s="50">
        <v>14026561.409241581</v>
      </c>
      <c r="W25" s="50">
        <v>20033917.026966296</v>
      </c>
      <c r="X25" s="50">
        <v>21203516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226630.60226515349</v>
      </c>
      <c r="D28" s="33">
        <f>IF(OR(P28="",P28=0),"",P28*M!$J$60)</f>
        <v>265749.40898345149</v>
      </c>
      <c r="E28" s="33">
        <f>IF(OR(Q28="",Q28=0),"",Q28*M!$J$61)</f>
        <v>247835.51470949152</v>
      </c>
      <c r="F28" s="33">
        <f>IF(OR(R28="",R28=0),"",R28*M!$J$62)</f>
        <v>278548.86922309594</v>
      </c>
      <c r="G28" s="33">
        <f>IF(OR(S28="",S28=0),"",S28*M!$J$63)</f>
        <v>314088.11335716199</v>
      </c>
      <c r="H28" s="33">
        <f>IF(OR(T28="",T28=0),"",T28*M!$J$64)</f>
        <v>420484.83742774924</v>
      </c>
      <c r="I28" s="33">
        <f>IF(OR(U28="",U28=0),"",U28*M!$J$65)</f>
        <v>393963.42722573463</v>
      </c>
      <c r="J28" s="33">
        <f>IF(OR(V28="",V28=0),"",V28*M!$J$66)</f>
        <v>455000.50613860192</v>
      </c>
      <c r="K28" s="33">
        <f>IF(OR(W28="",W28=0),"",W28*M!$J$67)</f>
        <v>625239.34366632393</v>
      </c>
      <c r="L28" s="33">
        <f>IF(OR(X28="",X28=0),"",X28*M!$J$68)</f>
        <v>777137.7359768512</v>
      </c>
      <c r="N28" s="46" t="str">
        <f>'2.3'!N28</f>
        <v>Consorcio Nacional de Seguros</v>
      </c>
      <c r="O28" s="50">
        <v>5062200.0419567041</v>
      </c>
      <c r="P28" s="50">
        <v>5941722.9339103112</v>
      </c>
      <c r="Q28" s="50">
        <v>5533882.5274032224</v>
      </c>
      <c r="R28" s="50">
        <v>6230204.7353544869</v>
      </c>
      <c r="S28" s="50">
        <v>7017397.231761992</v>
      </c>
      <c r="T28" s="50">
        <v>9357652.4535474051</v>
      </c>
      <c r="U28" s="50">
        <v>8802709.4642124642</v>
      </c>
      <c r="V28" s="50">
        <v>10155039.278696653</v>
      </c>
      <c r="W28" s="50">
        <v>13941749.096042991</v>
      </c>
      <c r="X28" s="50">
        <v>17325532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765116.94851685292</v>
      </c>
      <c r="D30" s="33">
        <f>IF(OR(P30="",P30=0),"",P30*M!$J$60)</f>
        <v>750016.19385342777</v>
      </c>
      <c r="E30" s="33">
        <f>IF(OR(Q30="",Q30=0),"",Q30*M!$J$61)</f>
        <v>674848.42972677213</v>
      </c>
      <c r="F30" s="33">
        <f>IF(OR(R30="",R30=0),"",R30*M!$J$62)</f>
        <v>686421.66454054276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17090256.170930777</v>
      </c>
      <c r="P30" s="50">
        <v>16769137.650652453</v>
      </c>
      <c r="Q30" s="50">
        <v>15068590.707381221</v>
      </c>
      <c r="R30" s="50">
        <v>15352952.308864759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172091.87464017226</v>
      </c>
      <c r="D33" s="33">
        <f>IF(OR(P33="",P33=0),"",P33*M!$J$60)</f>
        <v>107743.61702127657</v>
      </c>
      <c r="E33" s="33">
        <f>IF(OR(Q33="",Q33=0),"",Q33*M!$J$61)</f>
        <v>100362.70611911383</v>
      </c>
      <c r="F33" s="33">
        <f>IF(OR(R33="",R33=0),"",R33*M!$J$62)</f>
        <v>105095.74231939025</v>
      </c>
      <c r="G33" s="33">
        <f>IF(OR(S33="",S33=0),"",S33*M!$J$63)</f>
        <v>95512.691163686613</v>
      </c>
      <c r="H33" s="33">
        <f>IF(OR(T33="",T33=0),"",T33*M!$J$64)</f>
        <v>106861.50603435004</v>
      </c>
      <c r="I33" s="33">
        <f>IF(OR(U33="",U33=0),"",U33*M!$J$65)</f>
        <v>118942.34583548702</v>
      </c>
      <c r="J33" s="33">
        <f>IF(OR(V33="",V33=0),"",V33*M!$J$66)</f>
        <v>142592.94805680984</v>
      </c>
      <c r="K33" s="33">
        <f>IF(OR(W33="",W33=0),"",W33*M!$J$67)</f>
        <v>139462.00400362606</v>
      </c>
      <c r="L33" s="33">
        <f>IF(OR(X33="",X33=0),"",X33*M!$J$68)</f>
        <v>157165.4833154885</v>
      </c>
      <c r="N33" s="46" t="str">
        <f>'2.3'!N33</f>
        <v>HDI Seguros</v>
      </c>
      <c r="O33" s="50">
        <v>3843979.9670330626</v>
      </c>
      <c r="P33" s="50">
        <v>2408971.3790393914</v>
      </c>
      <c r="Q33" s="50">
        <v>2240984.0108932466</v>
      </c>
      <c r="R33" s="50">
        <v>2350639.560268478</v>
      </c>
      <c r="S33" s="50">
        <v>2133956.8931983877</v>
      </c>
      <c r="T33" s="50">
        <v>2378142.4325530622</v>
      </c>
      <c r="U33" s="50">
        <v>2657644.9513465906</v>
      </c>
      <c r="V33" s="50">
        <v>3182495.3353809137</v>
      </c>
      <c r="W33" s="50">
        <v>3109759.9470444554</v>
      </c>
      <c r="X33" s="50">
        <v>3503852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>
        <f>IF(OR(W34="",W34=0),"",W34*M!$J$67)</f>
        <v>92.796502536639693</v>
      </c>
      <c r="L34" s="33">
        <f>IF(OR(X34="",X34=0),"",X34*M!$J$68)</f>
        <v>781.41995861672387</v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>
        <v>2069.2004885197853</v>
      </c>
      <c r="X34" s="50">
        <v>17421</v>
      </c>
    </row>
    <row r="35" spans="2:24">
      <c r="B35" s="46" t="str">
        <f t="shared" si="2"/>
        <v>ING Generales</v>
      </c>
      <c r="C35" s="33">
        <f>IF(OR(O35="",O35=0),"",O35*M!$J$59)</f>
        <v>272855.96376519051</v>
      </c>
      <c r="D35" s="33">
        <f>IF(OR(P35="",P35=0),"",P35*M!$J$60)</f>
        <v>220749.64539007092</v>
      </c>
      <c r="E35" s="33">
        <f>IF(OR(Q35="",Q35=0),"",Q35*M!$J$61)</f>
        <v>199824.56596244744</v>
      </c>
      <c r="F35" s="33">
        <f>IF(OR(R35="",R35=0),"",R35*M!$J$62)</f>
        <v>69312.999692347206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6094726.2082648771</v>
      </c>
      <c r="P35" s="50">
        <v>4935601.6846247427</v>
      </c>
      <c r="Q35" s="50">
        <v>4461853.158623076</v>
      </c>
      <c r="R35" s="50">
        <v>1550299.5223399026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149501.79525708136</v>
      </c>
      <c r="D36" s="33">
        <f>IF(OR(P36="",P36=0),"",P36*M!$J$60)</f>
        <v>291559.8699763593</v>
      </c>
      <c r="E36" s="33">
        <f>IF(OR(Q36="",Q36=0),"",Q36*M!$J$61)</f>
        <v>368987.26977169904</v>
      </c>
      <c r="F36" s="33">
        <f>IF(OR(R36="",R36=0),"",R36*M!$J$62)</f>
        <v>500620.86887149268</v>
      </c>
      <c r="G36" s="33">
        <f>IF(OR(S36="",S36=0),"",S36*M!$J$63)</f>
        <v>549299.26190447609</v>
      </c>
      <c r="H36" s="33">
        <f>IF(OR(T36="",T36=0),"",T36*M!$J$64)</f>
        <v>715165.42609411757</v>
      </c>
      <c r="I36" s="33">
        <f>IF(OR(U36="",U36=0),"",U36*M!$J$65)</f>
        <v>809295.90254221088</v>
      </c>
      <c r="J36" s="33">
        <f>IF(OR(V36="",V36=0),"",V36*M!$J$66)</f>
        <v>853013.72113100043</v>
      </c>
      <c r="K36" s="33">
        <f>IF(OR(W36="",W36=0),"",W36*M!$J$67)</f>
        <v>773699.8119367715</v>
      </c>
      <c r="L36" s="33">
        <f>IF(OR(X36="",X36=0),"",X36*M!$J$68)</f>
        <v>930715.89120495482</v>
      </c>
      <c r="N36" s="46" t="str">
        <f>'2.3'!N36</f>
        <v>Liberty Seguros</v>
      </c>
      <c r="O36" s="50">
        <v>3339390.1205696347</v>
      </c>
      <c r="P36" s="50">
        <v>6518802.7046725014</v>
      </c>
      <c r="Q36" s="50">
        <v>8239062.1352930069</v>
      </c>
      <c r="R36" s="50">
        <v>11197211.16283692</v>
      </c>
      <c r="S36" s="50">
        <v>12272515.119074563</v>
      </c>
      <c r="T36" s="50">
        <v>15915602.439129112</v>
      </c>
      <c r="U36" s="50">
        <v>18082888.431607518</v>
      </c>
      <c r="V36" s="50">
        <v>19038193.8623905</v>
      </c>
      <c r="W36" s="50">
        <v>17252159.133854423</v>
      </c>
      <c r="X36" s="50">
        <v>20749408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244902.74794972813</v>
      </c>
      <c r="D38" s="33">
        <f>IF(OR(P38="",P38=0),"",P38*M!$J$60)</f>
        <v>243260.46099290779</v>
      </c>
      <c r="E38" s="33">
        <f>IF(OR(Q38="",Q38=0),"",Q38*M!$J$61)</f>
        <v>259792.574370346</v>
      </c>
      <c r="F38" s="33">
        <f>IF(OR(R38="",R38=0),"",R38*M!$J$62)</f>
        <v>264738.43117117777</v>
      </c>
      <c r="G38" s="33">
        <f>IF(OR(S38="",S38=0),"",S38*M!$J$63)</f>
        <v>256780.72771179472</v>
      </c>
      <c r="H38" s="33">
        <f>IF(OR(T38="",T38=0),"",T38*M!$J$64)</f>
        <v>279206.74363210693</v>
      </c>
      <c r="I38" s="33">
        <f>IF(OR(U38="",U38=0),"",U38*M!$J$65)</f>
        <v>382057.76743765338</v>
      </c>
      <c r="J38" s="33">
        <f>IF(OR(V38="",V38=0),"",V38*M!$J$66)</f>
        <v>328757.88812235964</v>
      </c>
      <c r="K38" s="33">
        <f>IF(OR(W38="",W38=0),"",W38*M!$J$67)</f>
        <v>327902.43083957297</v>
      </c>
      <c r="L38" s="33">
        <f>IF(OR(X38="",X38=0),"",X38*M!$J$68)</f>
        <v>355229.53902905848</v>
      </c>
      <c r="N38" s="46" t="str">
        <f>'2.3'!N38</f>
        <v>Mapfre Seguros Generales</v>
      </c>
      <c r="O38" s="50">
        <v>5470341.112609081</v>
      </c>
      <c r="P38" s="50">
        <v>5438906.7713229069</v>
      </c>
      <c r="Q38" s="50">
        <v>5800869.9428827297</v>
      </c>
      <c r="R38" s="50">
        <v>5921311.5174844563</v>
      </c>
      <c r="S38" s="50">
        <v>5737028.2133712256</v>
      </c>
      <c r="T38" s="50">
        <v>6213588.3081513084</v>
      </c>
      <c r="U38" s="50">
        <v>8536689.6845789943</v>
      </c>
      <c r="V38" s="50">
        <v>7337462.7544852337</v>
      </c>
      <c r="W38" s="50">
        <v>7311653.4732779693</v>
      </c>
      <c r="X38" s="50">
        <v>7919498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230360.38919931304</v>
      </c>
      <c r="D41" s="33">
        <f>IF(OR(P41="",P41=0),"",P41*M!$J$60)</f>
        <v>198671.98581560279</v>
      </c>
      <c r="E41" s="33">
        <f>IF(OR(Q41="",Q41=0),"",Q41*M!$J$61)</f>
        <v>433009.08642060863</v>
      </c>
      <c r="F41" s="33">
        <f>IF(OR(R41="",R41=0),"",R41*M!$J$62)</f>
        <v>571214.93912870251</v>
      </c>
      <c r="G41" s="33">
        <f>IF(OR(S41="",S41=0),"",S41*M!$J$63)</f>
        <v>647806.7099394754</v>
      </c>
      <c r="H41" s="33">
        <f>IF(OR(T41="",T41=0),"",T41*M!$J$64)</f>
        <v>770408.19134612719</v>
      </c>
      <c r="I41" s="33">
        <f>IF(OR(U41="",U41=0),"",U41*M!$J$65)</f>
        <v>848205.87929557881</v>
      </c>
      <c r="J41" s="33">
        <f>IF(OR(V41="",V41=0),"",V41*M!$J$66)</f>
        <v>716781.2163370084</v>
      </c>
      <c r="K41" s="33">
        <f>IF(OR(W41="",W41=0),"",W41*M!$J$67)</f>
        <v>931008.71336320881</v>
      </c>
      <c r="L41" s="33">
        <f>IF(OR(X41="",X41=0),"",X41*M!$J$68)</f>
        <v>1041769.7921820326</v>
      </c>
      <c r="N41" s="46" t="str">
        <f>'2.3'!N41</f>
        <v>Penta Security</v>
      </c>
      <c r="O41" s="50">
        <v>5145511.5073363958</v>
      </c>
      <c r="P41" s="50">
        <v>4441981.2595691578</v>
      </c>
      <c r="Q41" s="50">
        <v>9668595.803788038</v>
      </c>
      <c r="R41" s="50">
        <v>12776163.94060662</v>
      </c>
      <c r="S41" s="50">
        <v>14473381.257433249</v>
      </c>
      <c r="T41" s="50">
        <v>17144998.963777963</v>
      </c>
      <c r="U41" s="50">
        <v>18952292.028360434</v>
      </c>
      <c r="V41" s="50">
        <v>15997655.624402706</v>
      </c>
      <c r="W41" s="50">
        <v>20759873.829799708</v>
      </c>
      <c r="X41" s="50">
        <v>23225247</v>
      </c>
    </row>
    <row r="42" spans="2:24">
      <c r="B42" s="46" t="str">
        <f t="shared" si="2"/>
        <v>RSA Seguros</v>
      </c>
      <c r="C42" s="33">
        <f>IF(OR(O42="",O42=0),"",O42*M!$J$59)</f>
        <v>106684.37636615128</v>
      </c>
      <c r="D42" s="33">
        <f>IF(OR(P42="",P42=0),"",P42*M!$J$60)</f>
        <v>175509.51536643022</v>
      </c>
      <c r="E42" s="33">
        <f>IF(OR(Q42="",Q42=0),"",Q42*M!$J$61)</f>
        <v>271827.64962854533</v>
      </c>
      <c r="F42" s="33">
        <f>IF(OR(R42="",R42=0),"",R42*M!$J$62)</f>
        <v>322670.22572143999</v>
      </c>
      <c r="G42" s="33">
        <f>IF(OR(S42="",S42=0),"",S42*M!$J$63)</f>
        <v>1031278.6384226327</v>
      </c>
      <c r="H42" s="33">
        <f>IF(OR(T42="",T42=0),"",T42*M!$J$64)</f>
        <v>1204213.6489140613</v>
      </c>
      <c r="I42" s="33">
        <f>IF(OR(U42="",U42=0),"",U42*M!$J$65)</f>
        <v>1192377.0904837945</v>
      </c>
      <c r="J42" s="33">
        <f>IF(OR(V42="",V42=0),"",V42*M!$J$66)</f>
        <v>1038038.7033684006</v>
      </c>
      <c r="K42" s="33">
        <f>IF(OR(W42="",W42=0),"",W42*M!$J$67)</f>
        <v>1021366.219929109</v>
      </c>
      <c r="L42" s="33">
        <f>IF(OR(X42="",X42=0),"",X42*M!$J$68)</f>
        <v>1203115.1388959286</v>
      </c>
      <c r="N42" s="46" t="str">
        <f>'2.3'!N42</f>
        <v>RSA Seguros</v>
      </c>
      <c r="O42" s="50">
        <v>2382986.4507221254</v>
      </c>
      <c r="P42" s="50">
        <v>3924106.2343703676</v>
      </c>
      <c r="Q42" s="50">
        <v>6069599.3570887614</v>
      </c>
      <c r="R42" s="50">
        <v>7217051.6213351479</v>
      </c>
      <c r="S42" s="50">
        <v>23040960.656199373</v>
      </c>
      <c r="T42" s="50">
        <v>26799094.291461088</v>
      </c>
      <c r="U42" s="50">
        <v>26642445.399627659</v>
      </c>
      <c r="V42" s="50">
        <v>23167718.855904657</v>
      </c>
      <c r="W42" s="50">
        <v>22774688.953395214</v>
      </c>
      <c r="X42" s="50">
        <v>26822285</v>
      </c>
    </row>
    <row r="43" spans="2:24">
      <c r="B43" s="46" t="str">
        <f t="shared" si="2"/>
        <v>Renta Nacional</v>
      </c>
      <c r="C43" s="33">
        <f>IF(OR(O43="",O43=0),"",O43*M!$J$59)</f>
        <v>63139.119882084015</v>
      </c>
      <c r="D43" s="33">
        <f>IF(OR(P43="",P43=0),"",P43*M!$J$60)</f>
        <v>71746.867612293136</v>
      </c>
      <c r="E43" s="33">
        <f>IF(OR(Q43="",Q43=0),"",Q43*M!$J$61)</f>
        <v>86725.394914260803</v>
      </c>
      <c r="F43" s="33">
        <f>IF(OR(R43="",R43=0),"",R43*M!$J$62)</f>
        <v>99949.540495838301</v>
      </c>
      <c r="G43" s="33">
        <f>IF(OR(S43="",S43=0),"",S43*M!$J$63)</f>
        <v>111026.65847893637</v>
      </c>
      <c r="H43" s="33">
        <f>IF(OR(T43="",T43=0),"",T43*M!$J$64)</f>
        <v>120249.6501493681</v>
      </c>
      <c r="I43" s="33">
        <f>IF(OR(U43="",U43=0),"",U43*M!$J$65)</f>
        <v>119853.37887255437</v>
      </c>
      <c r="J43" s="33">
        <f>IF(OR(V43="",V43=0),"",V43*M!$J$66)</f>
        <v>136191.91820800203</v>
      </c>
      <c r="K43" s="33">
        <f>IF(OR(W43="",W43=0),"",W43*M!$J$67)</f>
        <v>141440.18680481272</v>
      </c>
      <c r="L43" s="33">
        <f>IF(OR(X43="",X43=0),"",X43*M!$J$68)</f>
        <v>161573.56924701366</v>
      </c>
      <c r="N43" s="46" t="str">
        <f>'2.3'!N43</f>
        <v>Renta Nacional</v>
      </c>
      <c r="O43" s="50">
        <v>1410325.2258150133</v>
      </c>
      <c r="P43" s="50">
        <v>1604142.8289864426</v>
      </c>
      <c r="Q43" s="50">
        <v>1936478.5073710505</v>
      </c>
      <c r="R43" s="50">
        <v>2235536.2713568863</v>
      </c>
      <c r="S43" s="50">
        <v>2480571.9564939602</v>
      </c>
      <c r="T43" s="50">
        <v>2676088.0145929181</v>
      </c>
      <c r="U43" s="50">
        <v>2678001.0518965228</v>
      </c>
      <c r="V43" s="50">
        <v>3039632.3964132108</v>
      </c>
      <c r="W43" s="50">
        <v>3153869.9803615049</v>
      </c>
      <c r="X43" s="50">
        <v>3602126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114004.25940568994</v>
      </c>
      <c r="D45" s="33">
        <f>IF(OR(P45="",P45=0),"",P45*M!$J$60)</f>
        <v>125336.40661938531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2546489.136853266</v>
      </c>
      <c r="P45" s="50">
        <v>2802317.433227797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3502.0493838478774</v>
      </c>
      <c r="K46" s="33">
        <f>IF(OR(W46="",W46=0),"",W46*M!$J$67)</f>
        <v>72447.082456520569</v>
      </c>
      <c r="L46" s="33">
        <f>IF(OR(X46="",X46=0),"",X46*M!$J$68)</f>
        <v>91201.725304935884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>
        <v>78161.339535031846</v>
      </c>
      <c r="W46" s="50">
        <v>1615443.8401563265</v>
      </c>
      <c r="X46" s="50">
        <v>2033253.9999999998</v>
      </c>
    </row>
    <row r="47" spans="2:24">
      <c r="B47" s="51" t="s">
        <v>29</v>
      </c>
      <c r="C47" s="51">
        <f t="shared" ref="C47:L47" si="3">SUM(C17:C46)</f>
        <v>4054727.4505916131</v>
      </c>
      <c r="D47" s="51">
        <f t="shared" si="3"/>
        <v>4289678.1914893612</v>
      </c>
      <c r="E47" s="51">
        <f t="shared" si="3"/>
        <v>4639298.4370894572</v>
      </c>
      <c r="F47" s="51">
        <f t="shared" si="3"/>
        <v>5216904.2676946213</v>
      </c>
      <c r="G47" s="51">
        <f t="shared" si="3"/>
        <v>5682147.3486042488</v>
      </c>
      <c r="H47" s="51">
        <f t="shared" si="3"/>
        <v>6799558.4186853347</v>
      </c>
      <c r="I47" s="51">
        <f t="shared" si="3"/>
        <v>7599657.3837073892</v>
      </c>
      <c r="J47" s="51">
        <f t="shared" si="3"/>
        <v>7556202.2988242339</v>
      </c>
      <c r="K47" s="51">
        <f t="shared" si="3"/>
        <v>8606298.1373117883</v>
      </c>
      <c r="L47" s="51">
        <f t="shared" si="3"/>
        <v>10165047.862589221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5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codeName="Hoja38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111931.65123040213</v>
      </c>
      <c r="D17" s="33">
        <f>IF(OR(P17="",P17=0),"",P17*M!$J$60)</f>
        <v>109015.66193853425</v>
      </c>
      <c r="E17" s="33">
        <f>IF(OR(Q17="",Q17=0),"",Q17*M!$J$61)</f>
        <v>58069.648121360166</v>
      </c>
      <c r="F17" s="33">
        <f>IF(OR(R17="",R17=0),"",R17*M!$J$62)</f>
        <v>10905.928908288874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2500193.7244639616</v>
      </c>
      <c r="P17" s="33">
        <v>2437412.2267039092</v>
      </c>
      <c r="Q17" s="33">
        <v>1296628.5783856683</v>
      </c>
      <c r="R17" s="33">
        <v>243929.08187841586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186398.2699598427</v>
      </c>
      <c r="D20" s="33">
        <f>IF(OR(P20="",P20=0),"",P20*M!$J$60)</f>
        <v>215950.11820330966</v>
      </c>
      <c r="E20" s="33">
        <f>IF(OR(Q20="",Q20=0),"",Q20*M!$J$61)</f>
        <v>170341.9462321816</v>
      </c>
      <c r="F20" s="33">
        <f>IF(OR(R20="",R20=0),"",R20*M!$J$62)</f>
        <v>166759.7599084496</v>
      </c>
      <c r="G20" s="33">
        <f>IF(OR(S20="",S20=0),"",S20*M!$J$63)</f>
        <v>190921.59957417983</v>
      </c>
      <c r="H20" s="33">
        <f>IF(OR(T20="",T20=0),"",T20*M!$J$64)</f>
        <v>271539.12874197477</v>
      </c>
      <c r="I20" s="33">
        <f>IF(OR(U20="",U20=0),"",U20*M!$J$65)</f>
        <v>269900.15648474684</v>
      </c>
      <c r="J20" s="33">
        <f>IF(OR(V20="",V20=0),"",V20*M!$J$66)</f>
        <v>224806.28261251567</v>
      </c>
      <c r="K20" s="33">
        <f>IF(OR(W20="",W20=0),"",W20*M!$J$67)</f>
        <v>258671.62575650585</v>
      </c>
      <c r="L20" s="33">
        <f>IF(OR(X20="",X20=0),"",X20*M!$J$68)</f>
        <v>364121.06738889293</v>
      </c>
      <c r="N20" s="46" t="str">
        <f>'2.3'!N20</f>
        <v>Aseguradora Magallanes</v>
      </c>
      <c r="O20" s="33">
        <v>4163538.9068392268</v>
      </c>
      <c r="P20" s="33">
        <v>4828292.092228693</v>
      </c>
      <c r="Q20" s="33">
        <v>3803540.1061994266</v>
      </c>
      <c r="R20" s="33">
        <v>3729856.9861221872</v>
      </c>
      <c r="S20" s="33">
        <v>4265595.0587086128</v>
      </c>
      <c r="T20" s="33">
        <v>6042949.8715112945</v>
      </c>
      <c r="U20" s="33">
        <v>6030642.688361479</v>
      </c>
      <c r="V20" s="33">
        <v>5017393.6055632792</v>
      </c>
      <c r="W20" s="33">
        <v>5767927.0204201275</v>
      </c>
      <c r="X20" s="33">
        <v>8117726.0000000009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122175.96386074639</v>
      </c>
      <c r="D21" s="33">
        <f>IF(OR(P21="",P21=0),"",P21*M!$J$60)</f>
        <v>139025.23640661937</v>
      </c>
      <c r="E21" s="33">
        <f>IF(OR(Q21="",Q21=0),"",Q21*M!$J$61)</f>
        <v>186573.05949916414</v>
      </c>
      <c r="F21" s="33">
        <f>IF(OR(R21="",R21=0),"",R21*M!$J$62)</f>
        <v>280700.21324286587</v>
      </c>
      <c r="G21" s="33">
        <f>IF(OR(S21="",S21=0),"",S21*M!$J$63)</f>
        <v>356407.80786611093</v>
      </c>
      <c r="H21" s="33">
        <f>IF(OR(T21="",T21=0),"",T21*M!$J$64)</f>
        <v>469033.50514150463</v>
      </c>
      <c r="I21" s="33">
        <f>IF(OR(U21="",U21=0),"",U21*M!$J$65)</f>
        <v>460291.61074873427</v>
      </c>
      <c r="J21" s="33">
        <f>IF(OR(V21="",V21=0),"",V21*M!$J$66)</f>
        <v>445972.95118913945</v>
      </c>
      <c r="K21" s="33">
        <f>IF(OR(W21="",W21=0),"",W21*M!$J$67)</f>
        <v>579940.99428819108</v>
      </c>
      <c r="L21" s="33">
        <f>IF(OR(X21="",X21=0),"",X21*M!$J$68)</f>
        <v>641808.99550238333</v>
      </c>
      <c r="N21" s="46" t="str">
        <f>'2.3'!N21</f>
        <v>BCI Seguros Generales</v>
      </c>
      <c r="O21" s="33">
        <v>2729018.7785776709</v>
      </c>
      <c r="P21" s="33">
        <v>3108377.3194805188</v>
      </c>
      <c r="Q21" s="33">
        <v>4165962.2320749052</v>
      </c>
      <c r="R21" s="33">
        <v>6278323.0915220436</v>
      </c>
      <c r="S21" s="33">
        <v>7962909.3172779763</v>
      </c>
      <c r="T21" s="33">
        <v>10438075.62011674</v>
      </c>
      <c r="U21" s="33">
        <v>10284744.822046285</v>
      </c>
      <c r="V21" s="33">
        <v>9953555.6015016697</v>
      </c>
      <c r="W21" s="33">
        <v>12931674.749487055</v>
      </c>
      <c r="X21" s="33">
        <v>14308509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55063.568584076114</v>
      </c>
      <c r="D24" s="33">
        <f>IF(OR(P24="",P24=0),"",P24*M!$J$60)</f>
        <v>54622.399527186761</v>
      </c>
      <c r="E24" s="33">
        <f>IF(OR(Q24="",Q24=0),"",Q24*M!$J$61)</f>
        <v>41839.2278130513</v>
      </c>
      <c r="F24" s="33">
        <f>IF(OR(R24="",R24=0),"",R24*M!$J$62)</f>
        <v>35738.569698372317</v>
      </c>
      <c r="G24" s="33">
        <f>IF(OR(S24="",S24=0),"",S24*M!$J$63)</f>
        <v>28494.282950069744</v>
      </c>
      <c r="H24" s="33">
        <f>IF(OR(T24="",T24=0),"",T24*M!$J$64)</f>
        <v>25909.790008082484</v>
      </c>
      <c r="I24" s="33">
        <f>IF(OR(U24="",U24=0),"",U24*M!$J$65)</f>
        <v>27977.673537482853</v>
      </c>
      <c r="J24" s="33">
        <f>IF(OR(V24="",V24=0),"",V24*M!$J$66)</f>
        <v>8666.6208276989655</v>
      </c>
      <c r="K24" s="33">
        <f>IF(OR(W24="",W24=0),"",W24*M!$J$67)</f>
        <v>7671.0687910587221</v>
      </c>
      <c r="L24" s="33">
        <f>IF(OR(X24="",X24=0),"",X24*M!$J$68)</f>
        <v>7276.0286049673387</v>
      </c>
      <c r="N24" s="46" t="str">
        <f>'2.3'!N24</f>
        <v>Chartis Chile</v>
      </c>
      <c r="O24" s="50">
        <v>1229943.3369129566</v>
      </c>
      <c r="P24" s="50">
        <v>1221267.6792673788</v>
      </c>
      <c r="Q24" s="50">
        <v>934221.92548185412</v>
      </c>
      <c r="R24" s="50">
        <v>799352.03754592652</v>
      </c>
      <c r="S24" s="50">
        <v>636622.95321403909</v>
      </c>
      <c r="T24" s="50">
        <v>576607.73578236683</v>
      </c>
      <c r="U24" s="50">
        <v>625132.47325857193</v>
      </c>
      <c r="V24" s="50">
        <v>193428.08135699958</v>
      </c>
      <c r="W24" s="50">
        <v>171051.4820713239</v>
      </c>
      <c r="X24" s="50">
        <v>162212</v>
      </c>
    </row>
    <row r="25" spans="2:24">
      <c r="B25" s="46" t="str">
        <f t="shared" si="2"/>
        <v>Chilena Consolidada</v>
      </c>
      <c r="C25" s="33">
        <f>IF(OR(O25="",O25=0),"",O25*M!$J$59)</f>
        <v>271773.31505029841</v>
      </c>
      <c r="D25" s="33">
        <f>IF(OR(P25="",P25=0),"",P25*M!$J$60)</f>
        <v>343072.28132387699</v>
      </c>
      <c r="E25" s="33">
        <f>IF(OR(Q25="",Q25=0),"",Q25*M!$J$61)</f>
        <v>332586.26613655325</v>
      </c>
      <c r="F25" s="33">
        <f>IF(OR(R25="",R25=0),"",R25*M!$J$62)</f>
        <v>409595.7064358397</v>
      </c>
      <c r="G25" s="33">
        <f>IF(OR(S25="",S25=0),"",S25*M!$J$63)</f>
        <v>408237.88555865432</v>
      </c>
      <c r="H25" s="33">
        <f>IF(OR(T25="",T25=0),"",T25*M!$J$64)</f>
        <v>463365.05855984852</v>
      </c>
      <c r="I25" s="33">
        <f>IF(OR(U25="",U25=0),"",U25*M!$J$65)</f>
        <v>470646.73370136885</v>
      </c>
      <c r="J25" s="33">
        <f>IF(OR(V25="",V25=0),"",V25*M!$J$66)</f>
        <v>437629.20859022276</v>
      </c>
      <c r="K25" s="33">
        <f>IF(OR(W25="",W25=0),"",W25*M!$J$67)</f>
        <v>318954.44302290084</v>
      </c>
      <c r="L25" s="33">
        <f>IF(OR(X25="",X25=0),"",X25*M!$J$68)</f>
        <v>413056.81386451889</v>
      </c>
      <c r="N25" s="46" t="str">
        <f>'2.3'!N25</f>
        <v>Chilena Consolidada</v>
      </c>
      <c r="O25" s="50">
        <v>6070543.3118900126</v>
      </c>
      <c r="P25" s="50">
        <v>7670536.125474304</v>
      </c>
      <c r="Q25" s="50">
        <v>7426269.5126029234</v>
      </c>
      <c r="R25" s="50">
        <v>9161283.3214325123</v>
      </c>
      <c r="S25" s="50">
        <v>9120903.6133183092</v>
      </c>
      <c r="T25" s="50">
        <v>10311927.544511633</v>
      </c>
      <c r="U25" s="50">
        <v>10516119.443442324</v>
      </c>
      <c r="V25" s="50">
        <v>9767333.7562944852</v>
      </c>
      <c r="W25" s="50">
        <v>7112128.9194919411</v>
      </c>
      <c r="X25" s="50">
        <v>9208701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14124.839047976253</v>
      </c>
      <c r="D28" s="33">
        <f>IF(OR(P28="",P28=0),"",P28*M!$J$60)</f>
        <v>30736.997635933796</v>
      </c>
      <c r="E28" s="33">
        <f>IF(OR(Q28="",Q28=0),"",Q28*M!$J$61)</f>
        <v>29820.494830239561</v>
      </c>
      <c r="F28" s="33">
        <f>IF(OR(R28="",R28=0),"",R28*M!$J$62)</f>
        <v>23767.706028603352</v>
      </c>
      <c r="G28" s="33">
        <f>IF(OR(S28="",S28=0),"",S28*M!$J$63)</f>
        <v>20539.823018502011</v>
      </c>
      <c r="H28" s="33">
        <f>IF(OR(T28="",T28=0),"",T28*M!$J$64)</f>
        <v>22158.310850822461</v>
      </c>
      <c r="I28" s="33">
        <f>IF(OR(U28="",U28=0),"",U28*M!$J$65)</f>
        <v>21488.194654533178</v>
      </c>
      <c r="J28" s="33">
        <f>IF(OR(V28="",V28=0),"",V28*M!$J$66)</f>
        <v>23777.388783204609</v>
      </c>
      <c r="K28" s="33">
        <f>IF(OR(W28="",W28=0),"",W28*M!$J$67)</f>
        <v>34817.89094197072</v>
      </c>
      <c r="L28" s="33">
        <f>IF(OR(X28="",X28=0),"",X28*M!$J$68)</f>
        <v>35907.908978322899</v>
      </c>
      <c r="N28" s="46" t="str">
        <f>'2.3'!N28</f>
        <v>Consorcio Nacional de Seguros</v>
      </c>
      <c r="O28" s="50">
        <v>315503.55559502158</v>
      </c>
      <c r="P28" s="50">
        <v>687229.0872501902</v>
      </c>
      <c r="Q28" s="50">
        <v>665857.41552423616</v>
      </c>
      <c r="R28" s="50">
        <v>531603.933848029</v>
      </c>
      <c r="S28" s="50">
        <v>458903.3811254563</v>
      </c>
      <c r="T28" s="50">
        <v>493120.68698622985</v>
      </c>
      <c r="U28" s="50">
        <v>480131.71117509983</v>
      </c>
      <c r="V28" s="50">
        <v>530681.42514270206</v>
      </c>
      <c r="W28" s="50">
        <v>776378.36531509541</v>
      </c>
      <c r="X28" s="50">
        <v>800532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275133.53941562783</v>
      </c>
      <c r="D30" s="33">
        <f>IF(OR(P30="",P30=0),"",P30*M!$J$60)</f>
        <v>265123.28605200944</v>
      </c>
      <c r="E30" s="33">
        <f>IF(OR(Q30="",Q30=0),"",Q30*M!$J$61)</f>
        <v>292044.54569340619</v>
      </c>
      <c r="F30" s="33">
        <f>IF(OR(R30="",R30=0),"",R30*M!$J$62)</f>
        <v>410223.86328422918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6145599.9359872872</v>
      </c>
      <c r="P30" s="50">
        <v>5927723.8473444097</v>
      </c>
      <c r="Q30" s="50">
        <v>6521019.4371479172</v>
      </c>
      <c r="R30" s="50">
        <v>9175333.0850603338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50962.248239979192</v>
      </c>
      <c r="D33" s="33">
        <f>IF(OR(P33="",P33=0),"",P33*M!$J$60)</f>
        <v>48314.893617021262</v>
      </c>
      <c r="E33" s="33">
        <f>IF(OR(Q33="",Q33=0),"",Q33*M!$J$61)</f>
        <v>53820.656520596756</v>
      </c>
      <c r="F33" s="33">
        <f>IF(OR(R33="",R33=0),"",R33*M!$J$62)</f>
        <v>59796.849034843726</v>
      </c>
      <c r="G33" s="33">
        <f>IF(OR(S33="",S33=0),"",S33*M!$J$63)</f>
        <v>59636.362248164558</v>
      </c>
      <c r="H33" s="33">
        <f>IF(OR(T33="",T33=0),"",T33*M!$J$64)</f>
        <v>53110.740337956209</v>
      </c>
      <c r="I33" s="33">
        <f>IF(OR(U33="",U33=0),"",U33*M!$J$65)</f>
        <v>54065.317115851256</v>
      </c>
      <c r="J33" s="33">
        <f>IF(OR(V33="",V33=0),"",V33*M!$J$66)</f>
        <v>53995.582269487313</v>
      </c>
      <c r="K33" s="33">
        <f>IF(OR(W33="",W33=0),"",W33*M!$J$67)</f>
        <v>59162.920549694594</v>
      </c>
      <c r="L33" s="33">
        <f>IF(OR(X33="",X33=0),"",X33*M!$J$68)</f>
        <v>80206.270467923459</v>
      </c>
      <c r="N33" s="46" t="str">
        <f>'2.3'!N33</f>
        <v>HDI Seguros</v>
      </c>
      <c r="O33" s="50">
        <v>1138333.0079880282</v>
      </c>
      <c r="P33" s="50">
        <v>1080242.1444766733</v>
      </c>
      <c r="Q33" s="50">
        <v>1201753.4737982177</v>
      </c>
      <c r="R33" s="50">
        <v>1337455.1225256633</v>
      </c>
      <c r="S33" s="50">
        <v>1332403.3147244304</v>
      </c>
      <c r="T33" s="50">
        <v>1181949.5149301116</v>
      </c>
      <c r="U33" s="50">
        <v>1208034.1619849317</v>
      </c>
      <c r="V33" s="50">
        <v>1205113.5139962002</v>
      </c>
      <c r="W33" s="50">
        <v>1319230.1515388375</v>
      </c>
      <c r="X33" s="50">
        <v>1788120.9999999998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193299.8569049912</v>
      </c>
      <c r="D35" s="33">
        <f>IF(OR(P35="",P35=0),"",P35*M!$J$60)</f>
        <v>180489.65721040187</v>
      </c>
      <c r="E35" s="33">
        <f>IF(OR(Q35="",Q35=0),"",Q35*M!$J$61)</f>
        <v>223707.55989039704</v>
      </c>
      <c r="F35" s="33">
        <f>IF(OR(R35="",R35=0),"",R35*M!$J$62)</f>
        <v>90001.229498392437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4317698.2011891697</v>
      </c>
      <c r="P35" s="50">
        <v>4035454.0756379864</v>
      </c>
      <c r="Q35" s="50">
        <v>4995132.9952715077</v>
      </c>
      <c r="R35" s="50">
        <v>2013025.8929879644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160935.06257719136</v>
      </c>
      <c r="D36" s="33">
        <f>IF(OR(P36="",P36=0),"",P36*M!$J$60)</f>
        <v>176225.05910165483</v>
      </c>
      <c r="E36" s="33">
        <f>IF(OR(Q36="",Q36=0),"",Q36*M!$J$61)</f>
        <v>180639.36986957939</v>
      </c>
      <c r="F36" s="33">
        <f>IF(OR(R36="",R36=0),"",R36*M!$J$62)</f>
        <v>279578.14296785323</v>
      </c>
      <c r="G36" s="33">
        <f>IF(OR(S36="",S36=0),"",S36*M!$J$63)</f>
        <v>374412.12496686901</v>
      </c>
      <c r="H36" s="33">
        <f>IF(OR(T36="",T36=0),"",T36*M!$J$64)</f>
        <v>385748.00766053115</v>
      </c>
      <c r="I36" s="33">
        <f>IF(OR(U36="",U36=0),"",U36*M!$J$65)</f>
        <v>411667.83280511282</v>
      </c>
      <c r="J36" s="33">
        <f>IF(OR(V36="",V36=0),"",V36*M!$J$66)</f>
        <v>544156.29560022324</v>
      </c>
      <c r="K36" s="33">
        <f>IF(OR(W36="",W36=0),"",W36*M!$J$67)</f>
        <v>803710.55507782346</v>
      </c>
      <c r="L36" s="33">
        <f>IF(OR(X36="",X36=0),"",X36*M!$J$68)</f>
        <v>974446.8810708517</v>
      </c>
      <c r="N36" s="46" t="str">
        <f>'2.3'!N36</f>
        <v>Liberty Seguros</v>
      </c>
      <c r="O36" s="50">
        <v>3594772.6052344702</v>
      </c>
      <c r="P36" s="50">
        <v>3940104.6241243207</v>
      </c>
      <c r="Q36" s="50">
        <v>4033469.7545432532</v>
      </c>
      <c r="R36" s="50">
        <v>6253226.1397365909</v>
      </c>
      <c r="S36" s="50">
        <v>8365164.0974165518</v>
      </c>
      <c r="T36" s="50">
        <v>8584603.9358216729</v>
      </c>
      <c r="U36" s="50">
        <v>9198296.2821293231</v>
      </c>
      <c r="V36" s="50">
        <v>12144884.414451683</v>
      </c>
      <c r="W36" s="50">
        <v>17921346.470346849</v>
      </c>
      <c r="X36" s="50">
        <v>21724348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238973.08428272145</v>
      </c>
      <c r="D38" s="33">
        <f>IF(OR(P38="",P38=0),"",P38*M!$J$60)</f>
        <v>253168.73522458624</v>
      </c>
      <c r="E38" s="33">
        <f>IF(OR(Q38="",Q38=0),"",Q38*M!$J$61)</f>
        <v>261640.23318059367</v>
      </c>
      <c r="F38" s="33">
        <f>IF(OR(R38="",R38=0),"",R38*M!$J$62)</f>
        <v>271092.26745651261</v>
      </c>
      <c r="G38" s="33">
        <f>IF(OR(S38="",S38=0),"",S38*M!$J$63)</f>
        <v>255534.62570038351</v>
      </c>
      <c r="H38" s="33">
        <f>IF(OR(T38="",T38=0),"",T38*M!$J$64)</f>
        <v>217793.00054121096</v>
      </c>
      <c r="I38" s="33">
        <f>IF(OR(U38="",U38=0),"",U38*M!$J$65)</f>
        <v>262218.23306018749</v>
      </c>
      <c r="J38" s="33">
        <f>IF(OR(V38="",V38=0),"",V38*M!$J$66)</f>
        <v>232995.36644434778</v>
      </c>
      <c r="K38" s="33">
        <f>IF(OR(W38="",W38=0),"",W38*M!$J$67)</f>
        <v>204563.94732365283</v>
      </c>
      <c r="L38" s="33">
        <f>IF(OR(X38="",X38=0),"",X38*M!$J$68)</f>
        <v>247855.72639850219</v>
      </c>
      <c r="N38" s="46" t="str">
        <f>'2.3'!N38</f>
        <v>Mapfre Seguros Generales</v>
      </c>
      <c r="O38" s="50">
        <v>5337891.4638683917</v>
      </c>
      <c r="P38" s="50">
        <v>5660439.6073244447</v>
      </c>
      <c r="Q38" s="50">
        <v>5842126.0429966198</v>
      </c>
      <c r="R38" s="50">
        <v>6063425.5422980171</v>
      </c>
      <c r="S38" s="50">
        <v>5709187.6411448373</v>
      </c>
      <c r="T38" s="50">
        <v>4846860.1587330801</v>
      </c>
      <c r="U38" s="50">
        <v>5858997.9737520237</v>
      </c>
      <c r="V38" s="50">
        <v>5200163.6615233105</v>
      </c>
      <c r="W38" s="50">
        <v>4561419.9691255502</v>
      </c>
      <c r="X38" s="50">
        <v>5525703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242180.00109889332</v>
      </c>
      <c r="D41" s="33">
        <f>IF(OR(P41="",P41=0),"",P41*M!$J$60)</f>
        <v>258555.31914893611</v>
      </c>
      <c r="E41" s="33">
        <f>IF(OR(Q41="",Q41=0),"",Q41*M!$J$61)</f>
        <v>440445.11045472528</v>
      </c>
      <c r="F41" s="33">
        <f>IF(OR(R41="",R41=0),"",R41*M!$J$62)</f>
        <v>507984.45157417492</v>
      </c>
      <c r="G41" s="33">
        <f>IF(OR(S41="",S41=0),"",S41*M!$J$63)</f>
        <v>602419.99784035876</v>
      </c>
      <c r="H41" s="33">
        <f>IF(OR(T41="",T41=0),"",T41*M!$J$64)</f>
        <v>674900.14095948241</v>
      </c>
      <c r="I41" s="33">
        <f>IF(OR(U41="",U41=0),"",U41*M!$J$65)</f>
        <v>672343.26703047531</v>
      </c>
      <c r="J41" s="33">
        <f>IF(OR(V41="",V41=0),"",V41*M!$J$66)</f>
        <v>753127.2680739233</v>
      </c>
      <c r="K41" s="33">
        <f>IF(OR(W41="",W41=0),"",W41*M!$J$67)</f>
        <v>939169.86513978883</v>
      </c>
      <c r="L41" s="33">
        <f>IF(OR(X41="",X41=0),"",X41*M!$J$68)</f>
        <v>1085805.3478890986</v>
      </c>
      <c r="N41" s="46" t="str">
        <f>'2.3'!N41</f>
        <v>Penta Security</v>
      </c>
      <c r="O41" s="50">
        <v>5409523.6895215865</v>
      </c>
      <c r="P41" s="50">
        <v>5780874.8299696064</v>
      </c>
      <c r="Q41" s="50">
        <v>9834633.6838876028</v>
      </c>
      <c r="R41" s="50">
        <v>11361909.831158139</v>
      </c>
      <c r="S41" s="50">
        <v>13459345.468434941</v>
      </c>
      <c r="T41" s="50">
        <v>15019521.271166315</v>
      </c>
      <c r="U41" s="50">
        <v>15022821.995346084</v>
      </c>
      <c r="V41" s="50">
        <v>16808853.805578966</v>
      </c>
      <c r="W41" s="50">
        <v>20941853.309428435</v>
      </c>
      <c r="X41" s="50">
        <v>24206977</v>
      </c>
    </row>
    <row r="42" spans="2:24">
      <c r="B42" s="46" t="str">
        <f t="shared" si="2"/>
        <v>RSA Seguros</v>
      </c>
      <c r="C42" s="33">
        <f>IF(OR(O42="",O42=0),"",O42*M!$J$59)</f>
        <v>131237.95099414009</v>
      </c>
      <c r="D42" s="33">
        <f>IF(OR(P42="",P42=0),"",P42*M!$J$60)</f>
        <v>117536.46572104016</v>
      </c>
      <c r="E42" s="33">
        <f>IF(OR(Q42="",Q42=0),"",Q42*M!$J$61)</f>
        <v>137567.42632261268</v>
      </c>
      <c r="F42" s="33">
        <f>IF(OR(R42="",R42=0),"",R42*M!$J$62)</f>
        <v>146447.16689633986</v>
      </c>
      <c r="G42" s="33">
        <f>IF(OR(S42="",S42=0),"",S42*M!$J$63)</f>
        <v>582375.52886665729</v>
      </c>
      <c r="H42" s="33">
        <f>IF(OR(T42="",T42=0),"",T42*M!$J$64)</f>
        <v>704899.28480644303</v>
      </c>
      <c r="I42" s="33">
        <f>IF(OR(U42="",U42=0),"",U42*M!$J$65)</f>
        <v>503027.60927944642</v>
      </c>
      <c r="J42" s="33">
        <f>IF(OR(V42="",V42=0),"",V42*M!$J$66)</f>
        <v>564820.02475304285</v>
      </c>
      <c r="K42" s="33">
        <f>IF(OR(W42="",W42=0),"",W42*M!$J$67)</f>
        <v>643008.91843835264</v>
      </c>
      <c r="L42" s="33">
        <f>IF(OR(X42="",X42=0),"",X42*M!$J$68)</f>
        <v>771461.95640716376</v>
      </c>
      <c r="N42" s="46" t="str">
        <f>'2.3'!N42</f>
        <v>RSA Seguros</v>
      </c>
      <c r="O42" s="50">
        <v>2931434.47702428</v>
      </c>
      <c r="P42" s="50">
        <v>2627923.48858603</v>
      </c>
      <c r="Q42" s="50">
        <v>3071722.7018851517</v>
      </c>
      <c r="R42" s="50">
        <v>3275532.351725569</v>
      </c>
      <c r="S42" s="50">
        <v>13011509.351414358</v>
      </c>
      <c r="T42" s="50">
        <v>15687135.265861351</v>
      </c>
      <c r="U42" s="50">
        <v>11239636.958552442</v>
      </c>
      <c r="V42" s="50">
        <v>12606072.871080147</v>
      </c>
      <c r="W42" s="50">
        <v>14337979.68441622</v>
      </c>
      <c r="X42" s="50">
        <v>17198996</v>
      </c>
    </row>
    <row r="43" spans="2:24">
      <c r="B43" s="46" t="str">
        <f t="shared" si="2"/>
        <v>Renta Nacional</v>
      </c>
      <c r="C43" s="33">
        <f>IF(OR(O43="",O43=0),"",O43*M!$J$59)</f>
        <v>58189.680914852528</v>
      </c>
      <c r="D43" s="33">
        <f>IF(OR(P43="",P43=0),"",P43*M!$J$60)</f>
        <v>71692.02127659574</v>
      </c>
      <c r="E43" s="33">
        <f>IF(OR(Q43="",Q43=0),"",Q43*M!$J$61)</f>
        <v>81150.888863865388</v>
      </c>
      <c r="F43" s="33">
        <f>IF(OR(R43="",R43=0),"",R43*M!$J$62)</f>
        <v>112408.64298426516</v>
      </c>
      <c r="G43" s="33">
        <f>IF(OR(S43="",S43=0),"",S43*M!$J$63)</f>
        <v>124361.95148660746</v>
      </c>
      <c r="H43" s="33">
        <f>IF(OR(T43="",T43=0),"",T43*M!$J$64)</f>
        <v>140591.13290450934</v>
      </c>
      <c r="I43" s="33">
        <f>IF(OR(U43="",U43=0),"",U43*M!$J$65)</f>
        <v>151329.32790803118</v>
      </c>
      <c r="J43" s="33">
        <f>IF(OR(V43="",V43=0),"",V43*M!$J$66)</f>
        <v>172005.33068995294</v>
      </c>
      <c r="K43" s="33">
        <f>IF(OR(W43="",W43=0),"",W43*M!$J$67)</f>
        <v>200992.42387167882</v>
      </c>
      <c r="L43" s="33">
        <f>IF(OR(X43="",X43=0),"",X43*M!$J$68)</f>
        <v>225921.51351729588</v>
      </c>
      <c r="N43" s="46" t="str">
        <f>'2.3'!N43</f>
        <v>Renta Nacional</v>
      </c>
      <c r="O43" s="50">
        <v>1299770.6497906004</v>
      </c>
      <c r="P43" s="50">
        <v>1602916.5544599979</v>
      </c>
      <c r="Q43" s="50">
        <v>1812006.1868186591</v>
      </c>
      <c r="R43" s="50">
        <v>2514204.6412489</v>
      </c>
      <c r="S43" s="50">
        <v>2778510.7967656828</v>
      </c>
      <c r="T43" s="50">
        <v>3128776.2189449877</v>
      </c>
      <c r="U43" s="50">
        <v>3381298.9098240864</v>
      </c>
      <c r="V43" s="50">
        <v>3838942.7390430067</v>
      </c>
      <c r="W43" s="50">
        <v>4481781.2126038102</v>
      </c>
      <c r="X43" s="50">
        <v>5036701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127091.12213720405</v>
      </c>
      <c r="D45" s="33">
        <f>IF(OR(P45="",P45=0),"",P45*M!$J$60)</f>
        <v>142091.13475177303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2838807.6340306378</v>
      </c>
      <c r="P45" s="50">
        <v>3176925.801225483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48966.724227530867</v>
      </c>
      <c r="L46" s="33">
        <f>IF(OR(X46="",X46=0),"",X46*M!$J$68)</f>
        <v>45629.928729798972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1091872.7206643871</v>
      </c>
      <c r="X46" s="50">
        <v>1017275.0000000001</v>
      </c>
    </row>
    <row r="47" spans="2:24">
      <c r="B47" s="51" t="s">
        <v>29</v>
      </c>
      <c r="C47" s="51">
        <f t="shared" ref="C47:L47" si="3">SUM(C17:C46)</f>
        <v>2239470.1542989425</v>
      </c>
      <c r="D47" s="51">
        <f t="shared" si="3"/>
        <v>2405619.2671394795</v>
      </c>
      <c r="E47" s="51">
        <f t="shared" si="3"/>
        <v>2490246.4334283266</v>
      </c>
      <c r="F47" s="51">
        <f t="shared" si="3"/>
        <v>2805000.497919031</v>
      </c>
      <c r="G47" s="51">
        <f t="shared" si="3"/>
        <v>3003341.9900765573</v>
      </c>
      <c r="H47" s="51">
        <f t="shared" si="3"/>
        <v>3429048.1005123658</v>
      </c>
      <c r="I47" s="51">
        <f t="shared" si="3"/>
        <v>3304955.9563259706</v>
      </c>
      <c r="J47" s="51">
        <f t="shared" si="3"/>
        <v>3461952.3198337592</v>
      </c>
      <c r="K47" s="51">
        <f t="shared" si="3"/>
        <v>4099631.3774291496</v>
      </c>
      <c r="L47" s="51">
        <f t="shared" si="3"/>
        <v>4893498.4388197195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5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Pr codeName="Hoja39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74255.022061475931</v>
      </c>
      <c r="D17" s="33">
        <f>IF(OR(P17="",P17=0),"",P17*M!$J$60)</f>
        <v>115779.07801418439</v>
      </c>
      <c r="E17" s="33">
        <f>IF(OR(Q17="",Q17=0),"",Q17*M!$J$61)</f>
        <v>107033.93476371553</v>
      </c>
      <c r="F17" s="33">
        <f>IF(OR(R17="",R17=0),"",R17*M!$J$62)</f>
        <v>23857.720888287538</v>
      </c>
      <c r="G17" s="33">
        <f>IF(OR(S17="",S17=0),"",S17*M!$J$63)</f>
        <v>-1.9087737056060132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1658618.7921581345</v>
      </c>
      <c r="P17" s="33">
        <v>2588631.1684956877</v>
      </c>
      <c r="Q17" s="33">
        <v>2389944.8879327928</v>
      </c>
      <c r="R17" s="33">
        <v>533617.26460259594</v>
      </c>
      <c r="S17" s="33">
        <v>-42.646068883696216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232053.58060023468</v>
      </c>
      <c r="D20" s="33">
        <f>IF(OR(P20="",P20=0),"",P20*M!$J$60)</f>
        <v>282815.83924349875</v>
      </c>
      <c r="E20" s="33">
        <f>IF(OR(Q20="",Q20=0),"",Q20*M!$J$61)</f>
        <v>339951.37739973032</v>
      </c>
      <c r="F20" s="33">
        <f>IF(OR(R20="",R20=0),"",R20*M!$J$62)</f>
        <v>484826.48773477972</v>
      </c>
      <c r="G20" s="33">
        <f>IF(OR(S20="",S20=0),"",S20*M!$J$63)</f>
        <v>558755.87220596417</v>
      </c>
      <c r="H20" s="33">
        <f>IF(OR(T20="",T20=0),"",T20*M!$J$64)</f>
        <v>674582.49798956898</v>
      </c>
      <c r="I20" s="33">
        <f>IF(OR(U20="",U20=0),"",U20*M!$J$65)</f>
        <v>526931.55179076316</v>
      </c>
      <c r="J20" s="33">
        <f>IF(OR(V20="",V20=0),"",V20*M!$J$66)</f>
        <v>465230.28351401549</v>
      </c>
      <c r="K20" s="33">
        <f>IF(OR(W20="",W20=0),"",W20*M!$J$67)</f>
        <v>650220.2460435644</v>
      </c>
      <c r="L20" s="33">
        <f>IF(OR(X20="",X20=0),"",X20*M!$J$68)</f>
        <v>697522.83458845248</v>
      </c>
      <c r="N20" s="46" t="str">
        <f>'2.3'!N20</f>
        <v>Aseguradora Magallanes</v>
      </c>
      <c r="O20" s="33">
        <v>5183331.9671291914</v>
      </c>
      <c r="P20" s="33">
        <v>6323300.4526110897</v>
      </c>
      <c r="Q20" s="33">
        <v>7590723.9919355223</v>
      </c>
      <c r="R20" s="33">
        <v>10843943.786722999</v>
      </c>
      <c r="S20" s="33">
        <v>12483795.928915503</v>
      </c>
      <c r="T20" s="33">
        <v>15012452.306361435</v>
      </c>
      <c r="U20" s="33">
        <v>11773746.082483359</v>
      </c>
      <c r="V20" s="33">
        <v>10383355.049026811</v>
      </c>
      <c r="W20" s="33">
        <v>14498779.738251101</v>
      </c>
      <c r="X20" s="33">
        <v>15550594.999999998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86888.1135586702</v>
      </c>
      <c r="D21" s="33">
        <f>IF(OR(P21="",P21=0),"",P21*M!$J$60)</f>
        <v>98024.822695035458</v>
      </c>
      <c r="E21" s="33">
        <f>IF(OR(Q21="",Q21=0),"",Q21*M!$J$61)</f>
        <v>142625.1584421134</v>
      </c>
      <c r="F21" s="33">
        <f>IF(OR(R21="",R21=0),"",R21*M!$J$62)</f>
        <v>192986.01765470672</v>
      </c>
      <c r="G21" s="33">
        <f>IF(OR(S21="",S21=0),"",S21*M!$J$63)</f>
        <v>233482.4540067341</v>
      </c>
      <c r="H21" s="33">
        <f>IF(OR(T21="",T21=0),"",T21*M!$J$64)</f>
        <v>331114.13029630022</v>
      </c>
      <c r="I21" s="33">
        <f>IF(OR(U21="",U21=0),"",U21*M!$J$65)</f>
        <v>379017.61886804143</v>
      </c>
      <c r="J21" s="33">
        <f>IF(OR(V21="",V21=0),"",V21*M!$J$66)</f>
        <v>440467.7866654445</v>
      </c>
      <c r="K21" s="33">
        <f>IF(OR(W21="",W21=0),"",W21*M!$J$67)</f>
        <v>508097.67169799877</v>
      </c>
      <c r="L21" s="33">
        <f>IF(OR(X21="",X21=0),"",X21*M!$J$68)</f>
        <v>634940.20596545364</v>
      </c>
      <c r="N21" s="46" t="str">
        <f>'2.3'!N21</f>
        <v>BCI Seguros Generales</v>
      </c>
      <c r="O21" s="33">
        <v>1940801.4968235791</v>
      </c>
      <c r="P21" s="33">
        <v>2191675.004386757</v>
      </c>
      <c r="Q21" s="33">
        <v>3184656.0538189905</v>
      </c>
      <c r="R21" s="33">
        <v>4316450.4828291936</v>
      </c>
      <c r="S21" s="33">
        <v>5216495.1704132734</v>
      </c>
      <c r="T21" s="33">
        <v>7368757.8670510016</v>
      </c>
      <c r="U21" s="33">
        <v>8468760.6771206409</v>
      </c>
      <c r="V21" s="33">
        <v>9830687.2503249794</v>
      </c>
      <c r="W21" s="33">
        <v>11329693.70346849</v>
      </c>
      <c r="X21" s="33">
        <v>14155376.000000002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96036.757978323163</v>
      </c>
      <c r="D24" s="33">
        <f>IF(OR(P24="",P24=0),"",P24*M!$J$60)</f>
        <v>98868.439716312045</v>
      </c>
      <c r="E24" s="33">
        <f>IF(OR(Q24="",Q24=0),"",Q24*M!$J$61)</f>
        <v>92894.80598600801</v>
      </c>
      <c r="F24" s="33">
        <f>IF(OR(R24="",R24=0),"",R24*M!$J$62)</f>
        <v>139680.47506482678</v>
      </c>
      <c r="G24" s="33">
        <f>IF(OR(S24="",S24=0),"",S24*M!$J$63)</f>
        <v>163110.3303923675</v>
      </c>
      <c r="H24" s="33">
        <f>IF(OR(T24="",T24=0),"",T24*M!$J$64)</f>
        <v>144289.91788065428</v>
      </c>
      <c r="I24" s="33">
        <f>IF(OR(U24="",U24=0),"",U24*M!$J$65)</f>
        <v>96229.589275317368</v>
      </c>
      <c r="J24" s="33">
        <f>IF(OR(V24="",V24=0),"",V24*M!$J$66)</f>
        <v>57515.155508697972</v>
      </c>
      <c r="K24" s="33">
        <f>IF(OR(W24="",W24=0),"",W24*M!$J$67)</f>
        <v>64023.760751880036</v>
      </c>
      <c r="L24" s="33">
        <f>IF(OR(X24="",X24=0),"",X24*M!$J$68)</f>
        <v>60981.168501163767</v>
      </c>
      <c r="N24" s="46" t="str">
        <f>'2.3'!N24</f>
        <v>Chartis Chile</v>
      </c>
      <c r="O24" s="50">
        <v>2145152.8408262297</v>
      </c>
      <c r="P24" s="50">
        <v>2210536.9037299398</v>
      </c>
      <c r="Q24" s="50">
        <v>2074234.3740971293</v>
      </c>
      <c r="R24" s="50">
        <v>3124184.1318998686</v>
      </c>
      <c r="S24" s="50">
        <v>3644232.0874002711</v>
      </c>
      <c r="T24" s="50">
        <v>3211090.588516314</v>
      </c>
      <c r="U24" s="50">
        <v>2150151.6580262431</v>
      </c>
      <c r="V24" s="50">
        <v>1283665.9639522587</v>
      </c>
      <c r="W24" s="50">
        <v>1427618.427454812</v>
      </c>
      <c r="X24" s="50">
        <v>1359516</v>
      </c>
    </row>
    <row r="25" spans="2:24">
      <c r="B25" s="46" t="str">
        <f t="shared" si="2"/>
        <v>Chilena Consolidada</v>
      </c>
      <c r="C25" s="33">
        <f>IF(OR(O25="",O25=0),"",O25*M!$J$59)</f>
        <v>177330.90780524755</v>
      </c>
      <c r="D25" s="33">
        <f>IF(OR(P25="",P25=0),"",P25*M!$J$60)</f>
        <v>207268.08510638293</v>
      </c>
      <c r="E25" s="33">
        <f>IF(OR(Q25="",Q25=0),"",Q25*M!$J$61)</f>
        <v>228325.78297111805</v>
      </c>
      <c r="F25" s="33">
        <f>IF(OR(R25="",R25=0),"",R25*M!$J$62)</f>
        <v>274728.30032695743</v>
      </c>
      <c r="G25" s="33">
        <f>IF(OR(S25="",S25=0),"",S25*M!$J$63)</f>
        <v>279933.38925131346</v>
      </c>
      <c r="H25" s="33">
        <f>IF(OR(T25="",T25=0),"",T25*M!$J$64)</f>
        <v>279246.64647912153</v>
      </c>
      <c r="I25" s="33">
        <f>IF(OR(U25="",U25=0),"",U25*M!$J$65)</f>
        <v>277499.15278216015</v>
      </c>
      <c r="J25" s="33">
        <f>IF(OR(V25="",V25=0),"",V25*M!$J$66)</f>
        <v>269058.93554277171</v>
      </c>
      <c r="K25" s="33">
        <f>IF(OR(W25="",W25=0),"",W25*M!$J$67)</f>
        <v>292688.37200631067</v>
      </c>
      <c r="L25" s="33">
        <f>IF(OR(X25="",X25=0),"",X25*M!$J$68)</f>
        <v>318349.30696693237</v>
      </c>
      <c r="N25" s="46" t="str">
        <f>'2.3'!N25</f>
        <v>Chilena Consolidada</v>
      </c>
      <c r="O25" s="50">
        <v>3961003.1476758406</v>
      </c>
      <c r="P25" s="50">
        <v>4634176.0060921088</v>
      </c>
      <c r="Q25" s="50">
        <v>5098252.6149273487</v>
      </c>
      <c r="R25" s="50">
        <v>6144751.4125861721</v>
      </c>
      <c r="S25" s="50">
        <v>6254307.9705029074</v>
      </c>
      <c r="T25" s="50">
        <v>6214476.3234637138</v>
      </c>
      <c r="U25" s="50">
        <v>6200434.4812108884</v>
      </c>
      <c r="V25" s="50">
        <v>6005057.1853404595</v>
      </c>
      <c r="W25" s="50">
        <v>6526441.2535417695</v>
      </c>
      <c r="X25" s="50">
        <v>7097289</v>
      </c>
    </row>
    <row r="26" spans="2:24">
      <c r="B26" s="46" t="str">
        <f t="shared" si="2"/>
        <v>Chubb de Chile</v>
      </c>
      <c r="C26" s="33">
        <f>IF(OR(O26="",O26=0),"",O26*M!$J$59)</f>
        <v>865.79647064163476</v>
      </c>
      <c r="D26" s="33">
        <f>IF(OR(P26="",P26=0),"",P26*M!$J$60)</f>
        <v>14.657210401891252</v>
      </c>
      <c r="E26" s="33" t="str">
        <f>IF(OR(Q26="",Q26=0),"",Q26*M!$J$61)</f>
        <v/>
      </c>
      <c r="F26" s="33">
        <f>IF(OR(R26="",R26=0),"",R26*M!$J$62)</f>
        <v>19974.78693794259</v>
      </c>
      <c r="G26" s="33">
        <f>IF(OR(S26="",S26=0),"",S26*M!$J$63)</f>
        <v>25344.097362729168</v>
      </c>
      <c r="H26" s="33">
        <f>IF(OR(T26="",T26=0),"",T26*M!$J$64)</f>
        <v>24524.401890467445</v>
      </c>
      <c r="I26" s="33">
        <f>IF(OR(U26="",U26=0),"",U26*M!$J$65)</f>
        <v>15432.043806406375</v>
      </c>
      <c r="J26" s="33">
        <f>IF(OR(V26="",V26=0),"",V26*M!$J$66)</f>
        <v>21483.864683367341</v>
      </c>
      <c r="K26" s="33">
        <f>IF(OR(W26="",W26=0),"",W26*M!$J$67)</f>
        <v>15614.607875351598</v>
      </c>
      <c r="L26" s="33">
        <f>IF(OR(X26="",X26=0),"",X26*M!$J$68)</f>
        <v>23353.651179261895</v>
      </c>
      <c r="N26" s="46" t="str">
        <f>'2.3'!N26</f>
        <v>Chubb de Chile</v>
      </c>
      <c r="O26" s="50">
        <v>19339.113456885298</v>
      </c>
      <c r="P26" s="50">
        <v>327.71129586026342</v>
      </c>
      <c r="Q26" s="50"/>
      <c r="R26" s="50">
        <v>446769.04456860136</v>
      </c>
      <c r="S26" s="50">
        <v>566241.09958749777</v>
      </c>
      <c r="T26" s="50">
        <v>545776.70606623974</v>
      </c>
      <c r="U26" s="50">
        <v>344813.22041337215</v>
      </c>
      <c r="V26" s="50">
        <v>479492.850610897</v>
      </c>
      <c r="W26" s="50">
        <v>348178.57743038598</v>
      </c>
      <c r="X26" s="50">
        <v>520647.00000000006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74156.838340862378</v>
      </c>
      <c r="D28" s="33">
        <f>IF(OR(P28="",P28=0),"",P28*M!$J$60)</f>
        <v>64644.148936170204</v>
      </c>
      <c r="E28" s="33">
        <f>IF(OR(Q28="",Q28=0),"",Q28*M!$J$61)</f>
        <v>58158.289085034696</v>
      </c>
      <c r="F28" s="33">
        <f>IF(OR(R28="",R28=0),"",R28*M!$J$62)</f>
        <v>59158.511272163625</v>
      </c>
      <c r="G28" s="33">
        <f>IF(OR(S28="",S28=0),"",S28*M!$J$63)</f>
        <v>65258.464320656509</v>
      </c>
      <c r="H28" s="33">
        <f>IF(OR(T28="",T28=0),"",T28*M!$J$64)</f>
        <v>86310.979245423368</v>
      </c>
      <c r="I28" s="33">
        <f>IF(OR(U28="",U28=0),"",U28*M!$J$65)</f>
        <v>86350.446589848929</v>
      </c>
      <c r="J28" s="33">
        <f>IF(OR(V28="",V28=0),"",V28*M!$J$66)</f>
        <v>94157.871314738033</v>
      </c>
      <c r="K28" s="33">
        <f>IF(OR(W28="",W28=0),"",W28*M!$J$67)</f>
        <v>116175.95447331808</v>
      </c>
      <c r="L28" s="33">
        <f>IF(OR(X28="",X28=0),"",X28*M!$J$68)</f>
        <v>136499.00892750212</v>
      </c>
      <c r="N28" s="46" t="str">
        <f>'2.3'!N28</f>
        <v>Consorcio Nacional de Seguros</v>
      </c>
      <c r="O28" s="50">
        <v>1656425.6830650037</v>
      </c>
      <c r="P28" s="50">
        <v>1445337.6349788026</v>
      </c>
      <c r="Q28" s="50">
        <v>1298607.8293443765</v>
      </c>
      <c r="R28" s="50">
        <v>1323177.6459633014</v>
      </c>
      <c r="S28" s="50">
        <v>1458013.0460144693</v>
      </c>
      <c r="T28" s="50">
        <v>1920802.0713536302</v>
      </c>
      <c r="U28" s="50">
        <v>1929412.3284187517</v>
      </c>
      <c r="V28" s="50">
        <v>2101485.3141907486</v>
      </c>
      <c r="W28" s="50">
        <v>2590521.57332682</v>
      </c>
      <c r="X28" s="50">
        <v>3043113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420441.68340886256</v>
      </c>
      <c r="D30" s="33">
        <f>IF(OR(P30="",P30=0),"",P30*M!$J$60)</f>
        <v>439867.73049645388</v>
      </c>
      <c r="E30" s="33">
        <f>IF(OR(Q30="",Q30=0),"",Q30*M!$J$61)</f>
        <v>390017.757066013</v>
      </c>
      <c r="F30" s="33">
        <f>IF(OR(R30="",R30=0),"",R30*M!$J$62)</f>
        <v>433308.44665395608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9391317.351319354</v>
      </c>
      <c r="P30" s="50">
        <v>9834724.3449207824</v>
      </c>
      <c r="Q30" s="50">
        <v>8708648.7735002004</v>
      </c>
      <c r="R30" s="50">
        <v>9691657.85430062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37778.515681922981</v>
      </c>
      <c r="D33" s="33">
        <f>IF(OR(P33="",P33=0),"",P33*M!$J$60)</f>
        <v>25481.855791962171</v>
      </c>
      <c r="E33" s="33">
        <f>IF(OR(Q33="",Q33=0),"",Q33*M!$J$61)</f>
        <v>29916.411859987697</v>
      </c>
      <c r="F33" s="33">
        <f>IF(OR(R33="",R33=0),"",R33*M!$J$62)</f>
        <v>34131.209175507262</v>
      </c>
      <c r="G33" s="33">
        <f>IF(OR(S33="",S33=0),"",S33*M!$J$63)</f>
        <v>34179.810845979402</v>
      </c>
      <c r="H33" s="33">
        <f>IF(OR(T33="",T33=0),"",T33*M!$J$64)</f>
        <v>33455.861743514884</v>
      </c>
      <c r="I33" s="33">
        <f>IF(OR(U33="",U33=0),"",U33*M!$J$65)</f>
        <v>41757.654211127046</v>
      </c>
      <c r="J33" s="33">
        <f>IF(OR(V33="",V33=0),"",V33*M!$J$66)</f>
        <v>44115.040529287297</v>
      </c>
      <c r="K33" s="33">
        <f>IF(OR(W33="",W33=0),"",W33*M!$J$67)</f>
        <v>43302.641973755031</v>
      </c>
      <c r="L33" s="33">
        <f>IF(OR(X33="",X33=0),"",X33*M!$J$68)</f>
        <v>56445.380220624087</v>
      </c>
      <c r="N33" s="46" t="str">
        <f>'2.3'!N33</f>
        <v>HDI Seguros</v>
      </c>
      <c r="O33" s="50">
        <v>843850.7498927376</v>
      </c>
      <c r="P33" s="50">
        <v>569732.69493564579</v>
      </c>
      <c r="Q33" s="50">
        <v>667999.13268541789</v>
      </c>
      <c r="R33" s="50">
        <v>763400.76921406644</v>
      </c>
      <c r="S33" s="50">
        <v>763649.7524501275</v>
      </c>
      <c r="T33" s="50">
        <v>744541.29819494032</v>
      </c>
      <c r="U33" s="50">
        <v>933032.03425779392</v>
      </c>
      <c r="V33" s="50">
        <v>984592.24399135262</v>
      </c>
      <c r="W33" s="50">
        <v>965573.54509037617</v>
      </c>
      <c r="X33" s="50">
        <v>1258395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126993.17730642165</v>
      </c>
      <c r="D35" s="33">
        <f>IF(OR(P35="",P35=0),"",P35*M!$J$60)</f>
        <v>127415.36643026002</v>
      </c>
      <c r="E35" s="33">
        <f>IF(OR(Q35="",Q35=0),"",Q35*M!$J$61)</f>
        <v>128682.07922250035</v>
      </c>
      <c r="F35" s="33">
        <f>IF(OR(R35="",R35=0),"",R35*M!$J$62)</f>
        <v>54011.697481085997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2836619.8609693637</v>
      </c>
      <c r="P35" s="50">
        <v>2848799.5805793321</v>
      </c>
      <c r="Q35" s="50">
        <v>2873323.1015499807</v>
      </c>
      <c r="R35" s="50">
        <v>1208060.6693889773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117088.0285138903</v>
      </c>
      <c r="D36" s="33">
        <f>IF(OR(P36="",P36=0),"",P36*M!$J$60)</f>
        <v>141450.11820330968</v>
      </c>
      <c r="E36" s="33">
        <f>IF(OR(Q36="",Q36=0),"",Q36*M!$J$61)</f>
        <v>168964.69086824835</v>
      </c>
      <c r="F36" s="33">
        <f>IF(OR(R36="",R36=0),"",R36*M!$J$62)</f>
        <v>211853.31027142977</v>
      </c>
      <c r="G36" s="33">
        <f>IF(OR(S36="",S36=0),"",S36*M!$J$63)</f>
        <v>249829.24655793558</v>
      </c>
      <c r="H36" s="33">
        <f>IF(OR(T36="",T36=0),"",T36*M!$J$64)</f>
        <v>316609.98050213367</v>
      </c>
      <c r="I36" s="33">
        <f>IF(OR(U36="",U36=0),"",U36*M!$J$65)</f>
        <v>342912.71395455097</v>
      </c>
      <c r="J36" s="33">
        <f>IF(OR(V36="",V36=0),"",V36*M!$J$66)</f>
        <v>339525.03189628187</v>
      </c>
      <c r="K36" s="33">
        <f>IF(OR(W36="",W36=0),"",W36*M!$J$67)</f>
        <v>508751.44193460431</v>
      </c>
      <c r="L36" s="33">
        <f>IF(OR(X36="",X36=0),"",X36*M!$J$68)</f>
        <v>543530.1289179211</v>
      </c>
      <c r="N36" s="46" t="str">
        <f>'2.3'!N36</f>
        <v>Liberty Seguros</v>
      </c>
      <c r="O36" s="50">
        <v>2615370.638084298</v>
      </c>
      <c r="P36" s="50">
        <v>3162593.717697659</v>
      </c>
      <c r="Q36" s="50">
        <v>3772787.5750168948</v>
      </c>
      <c r="R36" s="50">
        <v>4738448.590851957</v>
      </c>
      <c r="S36" s="50">
        <v>5581717.3227923587</v>
      </c>
      <c r="T36" s="50">
        <v>7045976.2092431318</v>
      </c>
      <c r="U36" s="50">
        <v>7662033.5389582273</v>
      </c>
      <c r="V36" s="50">
        <v>7577771.8672628952</v>
      </c>
      <c r="W36" s="50">
        <v>11344271.641817296</v>
      </c>
      <c r="X36" s="50">
        <v>12117477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218737.08501850214</v>
      </c>
      <c r="D38" s="33">
        <f>IF(OR(P38="",P38=0),"",P38*M!$J$60)</f>
        <v>261292.37588652477</v>
      </c>
      <c r="E38" s="33">
        <f>IF(OR(Q38="",Q38=0),"",Q38*M!$J$61)</f>
        <v>351181.17693256069</v>
      </c>
      <c r="F38" s="33">
        <f>IF(OR(R38="",R38=0),"",R38*M!$J$62)</f>
        <v>417849.64625495329</v>
      </c>
      <c r="G38" s="33">
        <f>IF(OR(S38="",S38=0),"",S38*M!$J$63)</f>
        <v>464230.88963034132</v>
      </c>
      <c r="H38" s="33">
        <f>IF(OR(T38="",T38=0),"",T38*M!$J$64)</f>
        <v>471305.77607724932</v>
      </c>
      <c r="I38" s="33">
        <f>IF(OR(U38="",U38=0),"",U38*M!$J$65)</f>
        <v>422780.95351745631</v>
      </c>
      <c r="J38" s="33">
        <f>IF(OR(V38="",V38=0),"",V38*M!$J$66)</f>
        <v>332207.65243366739</v>
      </c>
      <c r="K38" s="33">
        <f>IF(OR(W38="",W38=0),"",W38*M!$J$67)</f>
        <v>352557.54338621005</v>
      </c>
      <c r="L38" s="33">
        <f>IF(OR(X38="",X38=0),"",X38*M!$J$68)</f>
        <v>324247.88160776679</v>
      </c>
      <c r="N38" s="46" t="str">
        <f>'2.3'!N38</f>
        <v>Mapfre Seguros Generales</v>
      </c>
      <c r="O38" s="50">
        <v>4885884.2093295036</v>
      </c>
      <c r="P38" s="50">
        <v>5842070.9502219642</v>
      </c>
      <c r="Q38" s="50">
        <v>7841472.5236534867</v>
      </c>
      <c r="R38" s="50">
        <v>9345896.2946956921</v>
      </c>
      <c r="S38" s="50">
        <v>10371906.548675762</v>
      </c>
      <c r="T38" s="50">
        <v>10488643.725799384</v>
      </c>
      <c r="U38" s="50">
        <v>9446607.5874714535</v>
      </c>
      <c r="V38" s="50">
        <v>7414457.1569330078</v>
      </c>
      <c r="W38" s="50">
        <v>7861419.5693209581</v>
      </c>
      <c r="X38" s="50">
        <v>7228792.0000000009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115948.76290900931</v>
      </c>
      <c r="D41" s="33">
        <f>IF(OR(P41="",P41=0),"",P41*M!$J$60)</f>
        <v>144222.22222222219</v>
      </c>
      <c r="E41" s="33">
        <f>IF(OR(Q41="",Q41=0),"",Q41*M!$J$61)</f>
        <v>266066.56445526233</v>
      </c>
      <c r="F41" s="33">
        <f>IF(OR(R41="",R41=0),"",R41*M!$J$62)</f>
        <v>323732.26754552609</v>
      </c>
      <c r="G41" s="33">
        <f>IF(OR(S41="",S41=0),"",S41*M!$J$63)</f>
        <v>371671.72582592623</v>
      </c>
      <c r="H41" s="33">
        <f>IF(OR(T41="",T41=0),"",T41*M!$J$64)</f>
        <v>440860.1076510523</v>
      </c>
      <c r="I41" s="33">
        <f>IF(OR(U41="",U41=0),"",U41*M!$J$65)</f>
        <v>485997.57511570753</v>
      </c>
      <c r="J41" s="33">
        <f>IF(OR(V41="",V41=0),"",V41*M!$J$66)</f>
        <v>474282.71565324365</v>
      </c>
      <c r="K41" s="33">
        <f>IF(OR(W41="",W41=0),"",W41*M!$J$67)</f>
        <v>457737.60169280198</v>
      </c>
      <c r="L41" s="33">
        <f>IF(OR(X41="",X41=0),"",X41*M!$J$68)</f>
        <v>469390.10129617661</v>
      </c>
      <c r="N41" s="46" t="str">
        <f>'2.3'!N41</f>
        <v>Penta Security</v>
      </c>
      <c r="O41" s="50">
        <v>2589923.1021593795</v>
      </c>
      <c r="P41" s="50">
        <v>3224573.4379437463</v>
      </c>
      <c r="Q41" s="50">
        <v>5940960.9389157929</v>
      </c>
      <c r="R41" s="50">
        <v>7240805.9378398973</v>
      </c>
      <c r="S41" s="50">
        <v>8303937.745549784</v>
      </c>
      <c r="T41" s="50">
        <v>9811092.5789111275</v>
      </c>
      <c r="U41" s="50">
        <v>10859118.279535292</v>
      </c>
      <c r="V41" s="50">
        <v>10585393.953822216</v>
      </c>
      <c r="W41" s="50">
        <v>10206751.797166586</v>
      </c>
      <c r="X41" s="50">
        <v>10464597</v>
      </c>
    </row>
    <row r="42" spans="2:24">
      <c r="B42" s="46" t="str">
        <f t="shared" si="2"/>
        <v>RSA Seguros</v>
      </c>
      <c r="C42" s="33">
        <f>IF(OR(O42="",O42=0),"",O42*M!$J$59)</f>
        <v>148707.60601333488</v>
      </c>
      <c r="D42" s="33">
        <f>IF(OR(P42="",P42=0),"",P42*M!$J$60)</f>
        <v>98867.730496453893</v>
      </c>
      <c r="E42" s="33">
        <f>IF(OR(Q42="",Q42=0),"",Q42*M!$J$61)</f>
        <v>82363.508796244176</v>
      </c>
      <c r="F42" s="33">
        <f>IF(OR(R42="",R42=0),"",R42*M!$J$62)</f>
        <v>92887.490883074657</v>
      </c>
      <c r="G42" s="33">
        <f>IF(OR(S42="",S42=0),"",S42*M!$J$63)</f>
        <v>466076.83741283702</v>
      </c>
      <c r="H42" s="33">
        <f>IF(OR(T42="",T42=0),"",T42*M!$J$64)</f>
        <v>363186.48949734634</v>
      </c>
      <c r="I42" s="33">
        <f>IF(OR(U42="",U42=0),"",U42*M!$J$65)</f>
        <v>394259.19598444289</v>
      </c>
      <c r="J42" s="33">
        <f>IF(OR(V42="",V42=0),"",V42*M!$J$66)</f>
        <v>386321.31779392343</v>
      </c>
      <c r="K42" s="33">
        <f>IF(OR(W42="",W42=0),"",W42*M!$J$67)</f>
        <v>406987.65587458713</v>
      </c>
      <c r="L42" s="33">
        <f>IF(OR(X42="",X42=0),"",X42*M!$J$68)</f>
        <v>456984.80714343704</v>
      </c>
      <c r="N42" s="46" t="str">
        <f>'2.3'!N42</f>
        <v>RSA Seguros</v>
      </c>
      <c r="O42" s="50">
        <v>3321650.4826618149</v>
      </c>
      <c r="P42" s="50">
        <v>2210521.0467317533</v>
      </c>
      <c r="Q42" s="50">
        <v>1839082.5978166461</v>
      </c>
      <c r="R42" s="50">
        <v>2077581.8877635736</v>
      </c>
      <c r="S42" s="50">
        <v>10413148.952663628</v>
      </c>
      <c r="T42" s="50">
        <v>8082510.0979392137</v>
      </c>
      <c r="U42" s="50">
        <v>8809318.1143347193</v>
      </c>
      <c r="V42" s="50">
        <v>8622206.137063263</v>
      </c>
      <c r="W42" s="50">
        <v>9075116.3388373237</v>
      </c>
      <c r="X42" s="50">
        <v>10188033</v>
      </c>
    </row>
    <row r="43" spans="2:24">
      <c r="B43" s="46" t="str">
        <f t="shared" si="2"/>
        <v>Renta Nacional</v>
      </c>
      <c r="C43" s="33">
        <f>IF(OR(O43="",O43=0),"",O43*M!$J$59)</f>
        <v>24111.270105565429</v>
      </c>
      <c r="D43" s="33">
        <f>IF(OR(P43="",P43=0),"",P43*M!$J$60)</f>
        <v>27046.985815602835</v>
      </c>
      <c r="E43" s="33">
        <f>IF(OR(Q43="",Q43=0),"",Q43*M!$J$61)</f>
        <v>27181.015242203495</v>
      </c>
      <c r="F43" s="33">
        <f>IF(OR(R43="",R43=0),"",R43*M!$J$62)</f>
        <v>38509.002320469568</v>
      </c>
      <c r="G43" s="33">
        <f>IF(OR(S43="",S43=0),"",S43*M!$J$63)</f>
        <v>45241.427151924196</v>
      </c>
      <c r="H43" s="33">
        <f>IF(OR(T43="",T43=0),"",T43*M!$J$64)</f>
        <v>50391.027516147136</v>
      </c>
      <c r="I43" s="33">
        <f>IF(OR(U43="",U43=0),"",U43*M!$J$65)</f>
        <v>53647.791383503099</v>
      </c>
      <c r="J43" s="33">
        <f>IF(OR(V43="",V43=0),"",V43*M!$J$66)</f>
        <v>59374.689631989517</v>
      </c>
      <c r="K43" s="33">
        <f>IF(OR(W43="",W43=0),"",W43*M!$J$67)</f>
        <v>64426.826625278765</v>
      </c>
      <c r="L43" s="33">
        <f>IF(OR(X43="",X43=0),"",X43*M!$J$68)</f>
        <v>54978.440416559948</v>
      </c>
      <c r="N43" s="46" t="str">
        <f>'2.3'!N43</f>
        <v>Renta Nacional</v>
      </c>
      <c r="O43" s="50">
        <v>538568.36331935192</v>
      </c>
      <c r="P43" s="50">
        <v>604726.44710085343</v>
      </c>
      <c r="Q43" s="50">
        <v>606920.86645542411</v>
      </c>
      <c r="R43" s="50">
        <v>861317.33106627699</v>
      </c>
      <c r="S43" s="50">
        <v>1010789.8139267019</v>
      </c>
      <c r="T43" s="50">
        <v>1121423.842909134</v>
      </c>
      <c r="U43" s="50">
        <v>1198704.9769344945</v>
      </c>
      <c r="V43" s="50">
        <v>1325168.4278118266</v>
      </c>
      <c r="W43" s="50">
        <v>1436606.0948705424</v>
      </c>
      <c r="X43" s="50">
        <v>1225691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89040.510937570958</v>
      </c>
      <c r="D45" s="33">
        <f>IF(OR(P45="",P45=0),"",P45*M!$J$60)</f>
        <v>77030.023640661922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1988879.1438530434</v>
      </c>
      <c r="P45" s="50">
        <v>1722265.5727293652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973.69607236445086</v>
      </c>
      <c r="K46" s="33">
        <f>IF(OR(W46="",W46=0),"",W46*M!$J$67)</f>
        <v>43206.303264190385</v>
      </c>
      <c r="L46" s="33">
        <f>IF(OR(X46="",X46=0),"",X46*M!$J$68)</f>
        <v>35880.412828008215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>
        <v>21731.672222275738</v>
      </c>
      <c r="W46" s="50">
        <v>963425.35955056199</v>
      </c>
      <c r="X46" s="50">
        <v>799919</v>
      </c>
    </row>
    <row r="47" spans="2:24">
      <c r="B47" s="51" t="s">
        <v>29</v>
      </c>
      <c r="C47" s="51">
        <f t="shared" ref="C47:L47" si="3">SUM(C17:C46)</f>
        <v>2040433.6567105355</v>
      </c>
      <c r="D47" s="51">
        <f t="shared" si="3"/>
        <v>2210089.4799054372</v>
      </c>
      <c r="E47" s="51">
        <f t="shared" si="3"/>
        <v>2413362.5530907409</v>
      </c>
      <c r="F47" s="51">
        <f t="shared" si="3"/>
        <v>2801495.370465667</v>
      </c>
      <c r="G47" s="51">
        <f t="shared" si="3"/>
        <v>2957112.636191003</v>
      </c>
      <c r="H47" s="51">
        <f t="shared" si="3"/>
        <v>3215877.8167689792</v>
      </c>
      <c r="I47" s="51">
        <f t="shared" si="3"/>
        <v>3122816.2872793251</v>
      </c>
      <c r="J47" s="51">
        <f t="shared" si="3"/>
        <v>2984714.041239792</v>
      </c>
      <c r="K47" s="51">
        <f t="shared" si="3"/>
        <v>3523790.6275998512</v>
      </c>
      <c r="L47" s="51">
        <f t="shared" si="3"/>
        <v>3813103.3285592603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5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 codeName="Hoja40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110765.39107459817</v>
      </c>
      <c r="D17" s="33">
        <f>IF(OR(P17="",P17=0),"",P17*M!$J$60)</f>
        <v>170873.64066193852</v>
      </c>
      <c r="E17" s="33">
        <f>IF(OR(Q17="",Q17=0),"",Q17*M!$J$61)</f>
        <v>219838.82936181393</v>
      </c>
      <c r="F17" s="33">
        <f>IF(OR(R17="",R17=0),"",R17*M!$J$62)</f>
        <v>77704.632204735375</v>
      </c>
      <c r="G17" s="33">
        <f>IF(OR(S17="",S17=0),"",S17*M!$J$63)</f>
        <v>-56440.52970106421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2474143.2169392281</v>
      </c>
      <c r="P17" s="33">
        <v>3820455.6443059198</v>
      </c>
      <c r="Q17" s="33">
        <v>4908748.6838847687</v>
      </c>
      <c r="R17" s="33">
        <v>1737992.2197177617</v>
      </c>
      <c r="S17" s="33">
        <v>-1261001.6108220136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10192.294369605572</v>
      </c>
      <c r="D18" s="33">
        <f>IF(OR(P18="",P18=0),"",P18*M!$J$60)</f>
        <v>3274.8817966903066</v>
      </c>
      <c r="E18" s="33">
        <f>IF(OR(Q18="",Q18=0),"",Q18*M!$J$61)</f>
        <v>5612.387791223101</v>
      </c>
      <c r="F18" s="33">
        <f>IF(OR(R18="",R18=0),"",R18*M!$J$62)</f>
        <v>9447.8328282746752</v>
      </c>
      <c r="G18" s="33">
        <f>IF(OR(S18="",S18=0),"",S18*M!$J$63)</f>
        <v>66388.949181899559</v>
      </c>
      <c r="H18" s="33">
        <f>IF(OR(T18="",T18=0),"",T18*M!$J$64)</f>
        <v>81762.462377679651</v>
      </c>
      <c r="I18" s="33">
        <f>IF(OR(U18="",U18=0),"",U18*M!$J$65)</f>
        <v>123831.1773367943</v>
      </c>
      <c r="J18" s="33">
        <f>IF(OR(V18="",V18=0),"",V18*M!$J$66)</f>
        <v>239369.0839082305</v>
      </c>
      <c r="K18" s="33">
        <f>IF(OR(W18="",W18=0),"",W18*M!$J$67)</f>
        <v>252866.78738135353</v>
      </c>
      <c r="L18" s="33">
        <f>IF(OR(X18="",X18=0),"",X18*M!$J$68)</f>
        <v>274469.39830977173</v>
      </c>
      <c r="N18" s="46" t="str">
        <f>'2.3'!N18</f>
        <v>ACE Seguros</v>
      </c>
      <c r="O18" s="33">
        <v>227663.13317689873</v>
      </c>
      <c r="P18" s="33">
        <v>73221.010544004253</v>
      </c>
      <c r="Q18" s="33">
        <v>125318.17633669928</v>
      </c>
      <c r="R18" s="33">
        <v>211316.3589201672</v>
      </c>
      <c r="S18" s="33">
        <v>1483270.4849256161</v>
      </c>
      <c r="T18" s="33">
        <v>1819577.3986928535</v>
      </c>
      <c r="U18" s="33">
        <v>2766880.8863381888</v>
      </c>
      <c r="V18" s="33">
        <v>5342417.0223961165</v>
      </c>
      <c r="W18" s="33">
        <v>5638489.2283341484</v>
      </c>
      <c r="X18" s="33">
        <v>6119029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36603.536047281093</v>
      </c>
      <c r="D20" s="33">
        <f>IF(OR(P20="",P20=0),"",P20*M!$J$60)</f>
        <v>42436.524822695028</v>
      </c>
      <c r="E20" s="33">
        <f>IF(OR(Q20="",Q20=0),"",Q20*M!$J$61)</f>
        <v>40714.729125341786</v>
      </c>
      <c r="F20" s="33">
        <f>IF(OR(R20="",R20=0),"",R20*M!$J$62)</f>
        <v>37391.271451548011</v>
      </c>
      <c r="G20" s="33">
        <f>IF(OR(S20="",S20=0),"",S20*M!$J$63)</f>
        <v>35936.646164619175</v>
      </c>
      <c r="H20" s="33">
        <f>IF(OR(T20="",T20=0),"",T20*M!$J$64)</f>
        <v>41031.949796816523</v>
      </c>
      <c r="I20" s="33">
        <f>IF(OR(U20="",U20=0),"",U20*M!$J$65)</f>
        <v>40160.596143026123</v>
      </c>
      <c r="J20" s="33">
        <f>IF(OR(V20="",V20=0),"",V20*M!$J$66)</f>
        <v>48454.988043669284</v>
      </c>
      <c r="K20" s="33">
        <f>IF(OR(W20="",W20=0),"",W20*M!$J$67)</f>
        <v>51305.606241741632</v>
      </c>
      <c r="L20" s="33">
        <f>IF(OR(X20="",X20=0),"",X20*M!$J$68)</f>
        <v>58163.553202359559</v>
      </c>
      <c r="N20" s="46" t="str">
        <f>'2.3'!N20</f>
        <v>Aseguradora Magallanes</v>
      </c>
      <c r="O20" s="33">
        <v>817605.4772052326</v>
      </c>
      <c r="P20" s="33">
        <v>948811.41500548983</v>
      </c>
      <c r="Q20" s="33">
        <v>909113.16071382712</v>
      </c>
      <c r="R20" s="33">
        <v>836317.43725292385</v>
      </c>
      <c r="S20" s="33">
        <v>802901.19425068155</v>
      </c>
      <c r="T20" s="33">
        <v>913142.85680037003</v>
      </c>
      <c r="U20" s="33">
        <v>897347.40670247097</v>
      </c>
      <c r="V20" s="33">
        <v>1081454.4164096965</v>
      </c>
      <c r="W20" s="33">
        <v>1144025.7186126038</v>
      </c>
      <c r="X20" s="33">
        <v>1296700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18547.884272210191</v>
      </c>
      <c r="D21" s="33">
        <f>IF(OR(P21="",P21=0),"",P21*M!$J$60)</f>
        <v>29053.664302600468</v>
      </c>
      <c r="E21" s="33">
        <f>IF(OR(Q21="",Q21=0),"",Q21*M!$J$61)</f>
        <v>44822.588142899636</v>
      </c>
      <c r="F21" s="33">
        <f>IF(OR(R21="",R21=0),"",R21*M!$J$62)</f>
        <v>56576.008313856975</v>
      </c>
      <c r="G21" s="33">
        <f>IF(OR(S21="",S21=0),"",S21*M!$J$63)</f>
        <v>76151.072349067792</v>
      </c>
      <c r="H21" s="33">
        <f>IF(OR(T21="",T21=0),"",T21*M!$J$64)</f>
        <v>104408.32180754287</v>
      </c>
      <c r="I21" s="33">
        <f>IF(OR(U21="",U21=0),"",U21*M!$J$65)</f>
        <v>115976.82701886038</v>
      </c>
      <c r="J21" s="33">
        <f>IF(OR(V21="",V21=0),"",V21*M!$J$66)</f>
        <v>129976.53617840532</v>
      </c>
      <c r="K21" s="33">
        <f>IF(OR(W21="",W21=0),"",W21*M!$J$67)</f>
        <v>147549.09568852812</v>
      </c>
      <c r="L21" s="33">
        <f>IF(OR(X21="",X21=0),"",X21*M!$J$68)</f>
        <v>186786.4177091356</v>
      </c>
      <c r="N21" s="46" t="str">
        <f>'2.3'!N21</f>
        <v>BCI Seguros Generales</v>
      </c>
      <c r="O21" s="33">
        <v>414300.18542304973</v>
      </c>
      <c r="P21" s="33">
        <v>649592.50205385149</v>
      </c>
      <c r="Q21" s="33">
        <v>1000836.9367390092</v>
      </c>
      <c r="R21" s="33">
        <v>1265415.7092346242</v>
      </c>
      <c r="S21" s="33">
        <v>1701377.1027061702</v>
      </c>
      <c r="T21" s="33">
        <v>2323548.2038065135</v>
      </c>
      <c r="U21" s="33">
        <v>2591383.4693170367</v>
      </c>
      <c r="V21" s="33">
        <v>2900912.8833772559</v>
      </c>
      <c r="W21" s="33">
        <v>3290088.0155349295</v>
      </c>
      <c r="X21" s="33">
        <v>4164222</v>
      </c>
    </row>
    <row r="22" spans="2:24" s="16" customFormat="1">
      <c r="B22" s="46" t="str">
        <f t="shared" si="2"/>
        <v>Cardif</v>
      </c>
      <c r="C22" s="33">
        <f>IF(OR(O22="",O22=0),"",O22*M!$J$59)</f>
        <v>7337.2622747567548</v>
      </c>
      <c r="D22" s="33">
        <f>IF(OR(P22="",P22=0),"",P22*M!$J$60)</f>
        <v>52403.250591016535</v>
      </c>
      <c r="E22" s="33">
        <f>IF(OR(Q22="",Q22=0),"",Q22*M!$J$61)</f>
        <v>124670.7724468082</v>
      </c>
      <c r="F22" s="33">
        <f>IF(OR(R22="",R22=0),"",R22*M!$J$62)</f>
        <v>230999.43754621039</v>
      </c>
      <c r="G22" s="33">
        <f>IF(OR(S22="",S22=0),"",S22*M!$J$63)</f>
        <v>334940.48443585914</v>
      </c>
      <c r="H22" s="33">
        <f>IF(OR(T22="",T22=0),"",T22*M!$J$64)</f>
        <v>269638.16322557686</v>
      </c>
      <c r="I22" s="33">
        <f>IF(OR(U22="",U22=0),"",U22*M!$J$65)</f>
        <v>306866.68310603272</v>
      </c>
      <c r="J22" s="33">
        <f>IF(OR(V22="",V22=0),"",V22*M!$J$66)</f>
        <v>451703.82487986388</v>
      </c>
      <c r="K22" s="33">
        <f>IF(OR(W22="",W22=0),"",W22*M!$J$67)</f>
        <v>607322.53426269651</v>
      </c>
      <c r="L22" s="33">
        <f>IF(OR(X22="",X22=0),"",X22*M!$J$68)</f>
        <v>729296.1837765536</v>
      </c>
      <c r="N22" s="46" t="str">
        <f>'2.3'!N22</f>
        <v>Cardif</v>
      </c>
      <c r="O22" s="33">
        <v>163890.88244872043</v>
      </c>
      <c r="P22" s="33">
        <v>1171651.1319409222</v>
      </c>
      <c r="Q22" s="33">
        <v>2783755.2262433395</v>
      </c>
      <c r="R22" s="33">
        <v>5166683.2957485709</v>
      </c>
      <c r="S22" s="33">
        <v>7483283.6020523766</v>
      </c>
      <c r="T22" s="33">
        <v>6000644.958122625</v>
      </c>
      <c r="U22" s="33">
        <v>6856621.8815057268</v>
      </c>
      <c r="V22" s="33">
        <v>10081461.497529021</v>
      </c>
      <c r="W22" s="33">
        <v>13542235.431656083</v>
      </c>
      <c r="X22" s="33">
        <v>16258951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21748.052450651347</v>
      </c>
      <c r="D24" s="33">
        <f>IF(OR(P24="",P24=0),"",P24*M!$J$60)</f>
        <v>14934.574468085104</v>
      </c>
      <c r="E24" s="33">
        <f>IF(OR(Q24="",Q24=0),"",Q24*M!$J$61)</f>
        <v>12875.980608706448</v>
      </c>
      <c r="F24" s="33">
        <f>IF(OR(R24="",R24=0),"",R24*M!$J$62)</f>
        <v>17698.824076582721</v>
      </c>
      <c r="G24" s="33">
        <f>IF(OR(S24="",S24=0),"",S24*M!$J$63)</f>
        <v>14243.433000406838</v>
      </c>
      <c r="H24" s="33">
        <f>IF(OR(T24="",T24=0),"",T24*M!$J$64)</f>
        <v>16500.770028120543</v>
      </c>
      <c r="I24" s="33">
        <f>IF(OR(U24="",U24=0),"",U24*M!$J$65)</f>
        <v>17074.457745622043</v>
      </c>
      <c r="J24" s="33">
        <f>IF(OR(V24="",V24=0),"",V24*M!$J$66)</f>
        <v>14382.023866822527</v>
      </c>
      <c r="K24" s="33">
        <f>IF(OR(W24="",W24=0),"",W24*M!$J$67)</f>
        <v>14224.011968931112</v>
      </c>
      <c r="L24" s="33">
        <f>IF(OR(X24="",X24=0),"",X24*M!$J$68)</f>
        <v>12323.882223178134</v>
      </c>
      <c r="N24" s="46" t="str">
        <f>'2.3'!N24</f>
        <v>Chartis Chile</v>
      </c>
      <c r="O24" s="50">
        <v>485781.66817629128</v>
      </c>
      <c r="P24" s="50">
        <v>333912.70356781268</v>
      </c>
      <c r="Q24" s="50">
        <v>287505.86532049783</v>
      </c>
      <c r="R24" s="50">
        <v>395863.38253563741</v>
      </c>
      <c r="S24" s="50">
        <v>318228.62138747406</v>
      </c>
      <c r="T24" s="50">
        <v>367215.31288413052</v>
      </c>
      <c r="U24" s="50">
        <v>381511.27847601613</v>
      </c>
      <c r="V24" s="50">
        <v>320988.69189003896</v>
      </c>
      <c r="W24" s="50">
        <v>317170.70913531998</v>
      </c>
      <c r="X24" s="50">
        <v>274749</v>
      </c>
    </row>
    <row r="25" spans="2:24">
      <c r="B25" s="46" t="str">
        <f t="shared" si="2"/>
        <v>Chilena Consolidada</v>
      </c>
      <c r="C25" s="33">
        <f>IF(OR(O25="",O25=0),"",O25*M!$J$59)</f>
        <v>48353.869895820164</v>
      </c>
      <c r="D25" s="33">
        <f>IF(OR(P25="",P25=0),"",P25*M!$J$60)</f>
        <v>53513.238770685566</v>
      </c>
      <c r="E25" s="33">
        <f>IF(OR(Q25="",Q25=0),"",Q25*M!$J$61)</f>
        <v>49718.572158652889</v>
      </c>
      <c r="F25" s="33">
        <f>IF(OR(R25="",R25=0),"",R25*M!$J$62)</f>
        <v>55043.808529825881</v>
      </c>
      <c r="G25" s="33">
        <f>IF(OR(S25="",S25=0),"",S25*M!$J$63)</f>
        <v>60447.372927480756</v>
      </c>
      <c r="H25" s="33">
        <f>IF(OR(T25="",T25=0),"",T25*M!$J$64)</f>
        <v>57821.467629770865</v>
      </c>
      <c r="I25" s="33">
        <f>IF(OR(U25="",U25=0),"",U25*M!$J$65)</f>
        <v>52363.469738124484</v>
      </c>
      <c r="J25" s="33">
        <f>IF(OR(V25="",V25=0),"",V25*M!$J$66)</f>
        <v>53140.828768536157</v>
      </c>
      <c r="K25" s="33">
        <f>IF(OR(W25="",W25=0),"",W25*M!$J$67)</f>
        <v>49852.695456420362</v>
      </c>
      <c r="L25" s="33">
        <f>IF(OR(X25="",X25=0),"",X25*M!$J$68)</f>
        <v>54973.102664704405</v>
      </c>
      <c r="N25" s="46" t="str">
        <f>'2.3'!N25</f>
        <v>Chilena Consolidada</v>
      </c>
      <c r="O25" s="50">
        <v>1080070.2101519611</v>
      </c>
      <c r="P25" s="50">
        <v>1196468.6555197593</v>
      </c>
      <c r="Q25" s="50">
        <v>1110158.6392035703</v>
      </c>
      <c r="R25" s="50">
        <v>1231145.5347528383</v>
      </c>
      <c r="S25" s="50">
        <v>1350523.0201635575</v>
      </c>
      <c r="T25" s="50">
        <v>1286784.0889183271</v>
      </c>
      <c r="U25" s="50">
        <v>1170008.1245833004</v>
      </c>
      <c r="V25" s="50">
        <v>1186036.4904354431</v>
      </c>
      <c r="W25" s="50">
        <v>1111628.336980948</v>
      </c>
      <c r="X25" s="50">
        <v>1225572</v>
      </c>
    </row>
    <row r="26" spans="2:24">
      <c r="B26" s="46" t="str">
        <f t="shared" si="2"/>
        <v>Chubb de Chile</v>
      </c>
      <c r="C26" s="33">
        <f>IF(OR(O26="",O26=0),"",O26*M!$J$59)</f>
        <v>2130.0611796857652</v>
      </c>
      <c r="D26" s="33">
        <f>IF(OR(P26="",P26=0),"",P26*M!$J$60)</f>
        <v>1369.917257683215</v>
      </c>
      <c r="E26" s="33">
        <f>IF(OR(Q26="",Q26=0),"",Q26*M!$J$61)</f>
        <v>272.33275875509975</v>
      </c>
      <c r="F26" s="33">
        <f>IF(OR(R26="",R26=0),"",R26*M!$J$62)</f>
        <v>274.49525196650188</v>
      </c>
      <c r="G26" s="33">
        <f>IF(OR(S26="",S26=0),"",S26*M!$J$63)</f>
        <v>287.95214758856429</v>
      </c>
      <c r="H26" s="33">
        <f>IF(OR(T26="",T26=0),"",T26*M!$J$64)</f>
        <v>309.69297740469432</v>
      </c>
      <c r="I26" s="33">
        <f>IF(OR(U26="",U26=0),"",U26*M!$J$65)</f>
        <v>257.54490021475215</v>
      </c>
      <c r="J26" s="33">
        <f>IF(OR(V26="",V26=0),"",V26*M!$J$66)</f>
        <v>565.68151085237594</v>
      </c>
      <c r="K26" s="33">
        <f>IF(OR(W26="",W26=0),"",W26*M!$J$67)</f>
        <v>476.89292514058121</v>
      </c>
      <c r="L26" s="33">
        <f>IF(OR(X26="",X26=0),"",X26*M!$J$68)</f>
        <v>513.59040962984261</v>
      </c>
      <c r="N26" s="46" t="str">
        <f>'2.3'!N26</f>
        <v>Chubb de Chile</v>
      </c>
      <c r="O26" s="50">
        <v>47578.728050856793</v>
      </c>
      <c r="P26" s="50">
        <v>30629.113414294541</v>
      </c>
      <c r="Q26" s="50">
        <v>6080.8778640176333</v>
      </c>
      <c r="R26" s="50">
        <v>6139.5389017512643</v>
      </c>
      <c r="S26" s="50">
        <v>6433.4641058833149</v>
      </c>
      <c r="T26" s="50">
        <v>6892.042213901218</v>
      </c>
      <c r="U26" s="50">
        <v>5754.577135610728</v>
      </c>
      <c r="V26" s="50">
        <v>12625.300157772688</v>
      </c>
      <c r="W26" s="50">
        <v>10633.882169027846</v>
      </c>
      <c r="X26" s="50">
        <v>11450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31402.247475531727</v>
      </c>
      <c r="D28" s="33">
        <f>IF(OR(P28="",P28=0),"",P28*M!$J$60)</f>
        <v>34441.312056737581</v>
      </c>
      <c r="E28" s="33">
        <f>IF(OR(Q28="",Q28=0),"",Q28*M!$J$61)</f>
        <v>28762.693414871472</v>
      </c>
      <c r="F28" s="33">
        <f>IF(OR(R28="",R28=0),"",R28*M!$J$62)</f>
        <v>24690.441790483448</v>
      </c>
      <c r="G28" s="33">
        <f>IF(OR(S28="",S28=0),"",S28*M!$J$63)</f>
        <v>22704.045182309696</v>
      </c>
      <c r="H28" s="33">
        <f>IF(OR(T28="",T28=0),"",T28*M!$J$64)</f>
        <v>41086.070899663944</v>
      </c>
      <c r="I28" s="33">
        <f>IF(OR(U28="",U28=0),"",U28*M!$J$65)</f>
        <v>46043.154736238946</v>
      </c>
      <c r="J28" s="33">
        <f>IF(OR(V28="",V28=0),"",V28*M!$J$66)</f>
        <v>38735.933166785107</v>
      </c>
      <c r="K28" s="33">
        <f>IF(OR(W28="",W28=0),"",W28*M!$J$67)</f>
        <v>72907.149898278047</v>
      </c>
      <c r="L28" s="33">
        <f>IF(OR(X28="",X28=0),"",X28*M!$J$68)</f>
        <v>90759.633857135748</v>
      </c>
      <c r="N28" s="46" t="str">
        <f>'2.3'!N28</f>
        <v>Consorcio Nacional de Seguros</v>
      </c>
      <c r="O28" s="50">
        <v>701425.38959582394</v>
      </c>
      <c r="P28" s="50">
        <v>770051.51019629405</v>
      </c>
      <c r="Q28" s="50">
        <v>642237.92427888524</v>
      </c>
      <c r="R28" s="50">
        <v>552242.44058180414</v>
      </c>
      <c r="S28" s="50">
        <v>507256.712484902</v>
      </c>
      <c r="T28" s="50">
        <v>914347.29136202263</v>
      </c>
      <c r="U28" s="50">
        <v>1028787.1562419336</v>
      </c>
      <c r="V28" s="50">
        <v>864537.33017572644</v>
      </c>
      <c r="W28" s="50">
        <v>1625702.543331705</v>
      </c>
      <c r="X28" s="50">
        <v>2023398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46009.166202822264</v>
      </c>
      <c r="D30" s="33">
        <f>IF(OR(P30="",P30=0),"",P30*M!$J$60)</f>
        <v>54059.988179669032</v>
      </c>
      <c r="E30" s="33">
        <f>IF(OR(Q30="",Q30=0),"",Q30*M!$J$61)</f>
        <v>61847.139091242447</v>
      </c>
      <c r="F30" s="33">
        <f>IF(OR(R30="",R30=0),"",R30*M!$J$62)</f>
        <v>128204.41495626373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1027697.0574777997</v>
      </c>
      <c r="P30" s="50">
        <v>1208693.0797052567</v>
      </c>
      <c r="Q30" s="50">
        <v>1380975.6151699587</v>
      </c>
      <c r="R30" s="50">
        <v>2867503.1256872113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15356.973074727137</v>
      </c>
      <c r="D33" s="33">
        <f>IF(OR(P33="",P33=0),"",P33*M!$J$60)</f>
        <v>12160.165484633568</v>
      </c>
      <c r="E33" s="33">
        <f>IF(OR(Q33="",Q33=0),"",Q33*M!$J$61)</f>
        <v>14254.795129655455</v>
      </c>
      <c r="F33" s="33">
        <f>IF(OR(R33="",R33=0),"",R33*M!$J$62)</f>
        <v>20270.756686718796</v>
      </c>
      <c r="G33" s="33">
        <f>IF(OR(S33="",S33=0),"",S33*M!$J$63)</f>
        <v>19082.119807726493</v>
      </c>
      <c r="H33" s="33">
        <f>IF(OR(T33="",T33=0),"",T33*M!$J$64)</f>
        <v>24665.972910910135</v>
      </c>
      <c r="I33" s="33">
        <f>IF(OR(U33="",U33=0),"",U33*M!$J$65)</f>
        <v>25010.709672547328</v>
      </c>
      <c r="J33" s="33">
        <f>IF(OR(V33="",V33=0),"",V33*M!$J$66)</f>
        <v>47288.243068766111</v>
      </c>
      <c r="K33" s="33">
        <f>IF(OR(W33="",W33=0),"",W33*M!$J$67)</f>
        <v>27992.896942749074</v>
      </c>
      <c r="L33" s="33">
        <f>IF(OR(X33="",X33=0),"",X33*M!$J$68)</f>
        <v>35833.718713036629</v>
      </c>
      <c r="N33" s="46" t="str">
        <f>'2.3'!N33</f>
        <v>HDI Seguros</v>
      </c>
      <c r="O33" s="50">
        <v>343025.47390425799</v>
      </c>
      <c r="P33" s="50">
        <v>271881.44807761774</v>
      </c>
      <c r="Q33" s="50">
        <v>318293.21068927413</v>
      </c>
      <c r="R33" s="50">
        <v>453388.89599894529</v>
      </c>
      <c r="S33" s="50">
        <v>426335.18754853302</v>
      </c>
      <c r="T33" s="50">
        <v>548927.28912864183</v>
      </c>
      <c r="U33" s="50">
        <v>558838.70310391358</v>
      </c>
      <c r="V33" s="50">
        <v>1055414.135380307</v>
      </c>
      <c r="W33" s="50">
        <v>624192.87845627754</v>
      </c>
      <c r="X33" s="50">
        <v>798878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27129.52367756563</v>
      </c>
      <c r="D35" s="33">
        <f>IF(OR(P35="",P35=0),"",P35*M!$J$60)</f>
        <v>26555.437352245855</v>
      </c>
      <c r="E35" s="33">
        <f>IF(OR(Q35="",Q35=0),"",Q35*M!$J$61)</f>
        <v>24888.996682460351</v>
      </c>
      <c r="F35" s="33">
        <f>IF(OR(R35="",R35=0),"",R35*M!$J$62)</f>
        <v>6707.4422483464323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605986.45781366585</v>
      </c>
      <c r="P35" s="50">
        <v>593736.22594089445</v>
      </c>
      <c r="Q35" s="50">
        <v>555742.72326188639</v>
      </c>
      <c r="R35" s="50">
        <v>150023.00520665609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38452.961397792198</v>
      </c>
      <c r="D36" s="33">
        <f>IF(OR(P36="",P36=0),"",P36*M!$J$60)</f>
        <v>44284.042553191481</v>
      </c>
      <c r="E36" s="33">
        <f>IF(OR(Q36="",Q36=0),"",Q36*M!$J$61)</f>
        <v>42663.155676053371</v>
      </c>
      <c r="F36" s="33">
        <f>IF(OR(R36="",R36=0),"",R36*M!$J$62)</f>
        <v>62906.144765925179</v>
      </c>
      <c r="G36" s="33">
        <f>IF(OR(S36="",S36=0),"",S36*M!$J$63)</f>
        <v>63192.898489232859</v>
      </c>
      <c r="H36" s="33">
        <f>IF(OR(T36="",T36=0),"",T36*M!$J$64)</f>
        <v>72894.755349172818</v>
      </c>
      <c r="I36" s="33">
        <f>IF(OR(U36="",U36=0),"",U36*M!$J$65)</f>
        <v>73767.944819664786</v>
      </c>
      <c r="J36" s="33">
        <f>IF(OR(V36="",V36=0),"",V36*M!$J$66)</f>
        <v>84198.448350943188</v>
      </c>
      <c r="K36" s="33">
        <f>IF(OR(W36="",W36=0),"",W36*M!$J$67)</f>
        <v>90926.12400987155</v>
      </c>
      <c r="L36" s="33">
        <f>IF(OR(X36="",X36=0),"",X36*M!$J$68)</f>
        <v>93063.120485618783</v>
      </c>
      <c r="N36" s="46" t="str">
        <f>'2.3'!N36</f>
        <v>Liberty Seguros</v>
      </c>
      <c r="O36" s="50">
        <v>858915.70183235314</v>
      </c>
      <c r="P36" s="50">
        <v>990118.8952820698</v>
      </c>
      <c r="Q36" s="50">
        <v>952619.28879054869</v>
      </c>
      <c r="R36" s="50">
        <v>1406999.6482005676</v>
      </c>
      <c r="S36" s="50">
        <v>1411863.9071867552</v>
      </c>
      <c r="T36" s="50">
        <v>1622231.5896494896</v>
      </c>
      <c r="U36" s="50">
        <v>1648269.2076071685</v>
      </c>
      <c r="V36" s="50">
        <v>1879203.5144432965</v>
      </c>
      <c r="W36" s="50">
        <v>2027494.3028822669</v>
      </c>
      <c r="X36" s="50">
        <v>2074751.9999999998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38980.071810283269</v>
      </c>
      <c r="D38" s="33">
        <f>IF(OR(P38="",P38=0),"",P38*M!$J$60)</f>
        <v>43030.260047281314</v>
      </c>
      <c r="E38" s="33">
        <f>IF(OR(Q38="",Q38=0),"",Q38*M!$J$61)</f>
        <v>47267.288597076287</v>
      </c>
      <c r="F38" s="33">
        <f>IF(OR(R38="",R38=0),"",R38*M!$J$62)</f>
        <v>46471.423063720824</v>
      </c>
      <c r="G38" s="33">
        <f>IF(OR(S38="",S38=0),"",S38*M!$J$63)</f>
        <v>48062.431079635113</v>
      </c>
      <c r="H38" s="33">
        <f>IF(OR(T38="",T38=0),"",T38*M!$J$64)</f>
        <v>57043.336632240462</v>
      </c>
      <c r="I38" s="33">
        <f>IF(OR(U38="",U38=0),"",U38*M!$J$65)</f>
        <v>71110.547594064308</v>
      </c>
      <c r="J38" s="33">
        <f>IF(OR(V38="",V38=0),"",V38*M!$J$66)</f>
        <v>68541.384948011008</v>
      </c>
      <c r="K38" s="33">
        <f>IF(OR(W38="",W38=0),"",W38*M!$J$67)</f>
        <v>68268.816227036819</v>
      </c>
      <c r="L38" s="33">
        <f>IF(OR(X38="",X38=0),"",X38*M!$J$68)</f>
        <v>68547.364473807567</v>
      </c>
      <c r="N38" s="46" t="str">
        <f>'2.3'!N38</f>
        <v>Mapfre Seguros Generales</v>
      </c>
      <c r="O38" s="50">
        <v>870689.65612430789</v>
      </c>
      <c r="P38" s="50">
        <v>962086.36532086169</v>
      </c>
      <c r="Q38" s="50">
        <v>1055424.2913558849</v>
      </c>
      <c r="R38" s="50">
        <v>1039409.9995371621</v>
      </c>
      <c r="S38" s="50">
        <v>1073817.0483594721</v>
      </c>
      <c r="T38" s="50">
        <v>1269467.2232668449</v>
      </c>
      <c r="U38" s="50">
        <v>1588892.387091893</v>
      </c>
      <c r="V38" s="50">
        <v>1529757.5430636816</v>
      </c>
      <c r="W38" s="50">
        <v>1522275.7757694188</v>
      </c>
      <c r="X38" s="50">
        <v>1528197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19179.986765503363</v>
      </c>
      <c r="D41" s="33">
        <f>IF(OR(P41="",P41=0),"",P41*M!$J$60)</f>
        <v>23678.073286052004</v>
      </c>
      <c r="E41" s="33">
        <f>IF(OR(Q41="",Q41=0),"",Q41*M!$J$61)</f>
        <v>66336.702844884087</v>
      </c>
      <c r="F41" s="33">
        <f>IF(OR(R41="",R41=0),"",R41*M!$J$62)</f>
        <v>56993.147632714878</v>
      </c>
      <c r="G41" s="33">
        <f>IF(OR(S41="",S41=0),"",S41*M!$J$63)</f>
        <v>56129.126905092489</v>
      </c>
      <c r="H41" s="33">
        <f>IF(OR(T41="",T41=0),"",T41*M!$J$64)</f>
        <v>62048.213646875593</v>
      </c>
      <c r="I41" s="33">
        <f>IF(OR(U41="",U41=0),"",U41*M!$J$65)</f>
        <v>51564.917396843237</v>
      </c>
      <c r="J41" s="33">
        <f>IF(OR(V41="",V41=0),"",V41*M!$J$66)</f>
        <v>58921.074847394455</v>
      </c>
      <c r="K41" s="33">
        <f>IF(OR(W41="",W41=0),"",W41*M!$J$67)</f>
        <v>40119.549487195611</v>
      </c>
      <c r="L41" s="33">
        <f>IF(OR(X41="",X41=0),"",X41*M!$J$68)</f>
        <v>74123.476105486538</v>
      </c>
      <c r="N41" s="46" t="str">
        <f>'2.3'!N41</f>
        <v>Penta Security</v>
      </c>
      <c r="O41" s="50">
        <v>428419.32571605343</v>
      </c>
      <c r="P41" s="50">
        <v>529403.06288058427</v>
      </c>
      <c r="Q41" s="50">
        <v>1481222.4197534861</v>
      </c>
      <c r="R41" s="50">
        <v>1274745.7178858873</v>
      </c>
      <c r="S41" s="50">
        <v>1254044.2092984163</v>
      </c>
      <c r="T41" s="50">
        <v>1380847.9331212181</v>
      </c>
      <c r="U41" s="50">
        <v>1152165.2900294277</v>
      </c>
      <c r="V41" s="50">
        <v>1315044.3160958779</v>
      </c>
      <c r="W41" s="50">
        <v>894596.12300928193</v>
      </c>
      <c r="X41" s="50">
        <v>1652511</v>
      </c>
    </row>
    <row r="42" spans="2:24">
      <c r="B42" s="46" t="str">
        <f t="shared" si="2"/>
        <v>RSA Seguros</v>
      </c>
      <c r="C42" s="33">
        <f>IF(OR(O42="",O42=0),"",O42*M!$J$59)</f>
        <v>60031.581235681573</v>
      </c>
      <c r="D42" s="33">
        <f>IF(OR(P42="",P42=0),"",P42*M!$J$60)</f>
        <v>73940.42553191488</v>
      </c>
      <c r="E42" s="33">
        <f>IF(OR(Q42="",Q42=0),"",Q42*M!$J$61)</f>
        <v>87552.845317187399</v>
      </c>
      <c r="F42" s="33">
        <f>IF(OR(R42="",R42=0),"",R42*M!$J$62)</f>
        <v>101529.69628051698</v>
      </c>
      <c r="G42" s="33">
        <f>IF(OR(S42="",S42=0),"",S42*M!$J$63)</f>
        <v>185706.720737681</v>
      </c>
      <c r="H42" s="33">
        <f>IF(OR(T42="",T42=0),"",T42*M!$J$64)</f>
        <v>266075.24158294534</v>
      </c>
      <c r="I42" s="33">
        <f>IF(OR(U42="",U42=0),"",U42*M!$J$65)</f>
        <v>159354.98637226177</v>
      </c>
      <c r="J42" s="33">
        <f>IF(OR(V42="",V42=0),"",V42*M!$J$66)</f>
        <v>150716.66361073556</v>
      </c>
      <c r="K42" s="33">
        <f>IF(OR(W42="",W42=0),"",W42*M!$J$67)</f>
        <v>158272.94103390494</v>
      </c>
      <c r="L42" s="33">
        <f>IF(OR(X42="",X42=0),"",X42*M!$J$68)</f>
        <v>188116.68415266331</v>
      </c>
      <c r="N42" s="46" t="str">
        <f>'2.3'!N42</f>
        <v>RSA Seguros</v>
      </c>
      <c r="O42" s="50">
        <v>1340912.7894142328</v>
      </c>
      <c r="P42" s="50">
        <v>1653187.2029616591</v>
      </c>
      <c r="Q42" s="50">
        <v>1954954.5249523714</v>
      </c>
      <c r="R42" s="50">
        <v>2270879.0608636639</v>
      </c>
      <c r="S42" s="50">
        <v>4149083.5616001324</v>
      </c>
      <c r="T42" s="50">
        <v>5921354.1502663326</v>
      </c>
      <c r="U42" s="50">
        <v>3560624.0319987894</v>
      </c>
      <c r="V42" s="50">
        <v>3363806.4535578778</v>
      </c>
      <c r="W42" s="50">
        <v>3529211.1012212997</v>
      </c>
      <c r="X42" s="50">
        <v>4193879.0000000005</v>
      </c>
    </row>
    <row r="43" spans="2:24">
      <c r="B43" s="46" t="str">
        <f t="shared" si="2"/>
        <v>Renta Nacional</v>
      </c>
      <c r="C43" s="33">
        <f>IF(OR(O43="",O43=0),"",O43*M!$J$59)</f>
        <v>7751.6764093902848</v>
      </c>
      <c r="D43" s="33">
        <f>IF(OR(P43="",P43=0),"",P43*M!$J$60)</f>
        <v>6951.8321513002356</v>
      </c>
      <c r="E43" s="33">
        <f>IF(OR(Q43="",Q43=0),"",Q43*M!$J$61)</f>
        <v>7511.1523036544904</v>
      </c>
      <c r="F43" s="33">
        <f>IF(OR(R43="",R43=0),"",R43*M!$J$62)</f>
        <v>7459.4390705659716</v>
      </c>
      <c r="G43" s="33">
        <f>IF(OR(S43="",S43=0),"",S43*M!$J$63)</f>
        <v>10158.384588452025</v>
      </c>
      <c r="H43" s="33">
        <f>IF(OR(T43="",T43=0),"",T43*M!$J$64)</f>
        <v>9856.2070585741149</v>
      </c>
      <c r="I43" s="33">
        <f>IF(OR(U43="",U43=0),"",U43*M!$J$65)</f>
        <v>8247.5899158002776</v>
      </c>
      <c r="J43" s="33">
        <f>IF(OR(V43="",V43=0),"",V43*M!$J$66)</f>
        <v>9646.6675070477468</v>
      </c>
      <c r="K43" s="33">
        <f>IF(OR(W43="",W43=0),"",W43*M!$J$67)</f>
        <v>10845.072720112043</v>
      </c>
      <c r="L43" s="33">
        <f>IF(OR(X43="",X43=0),"",X43*M!$J$68)</f>
        <v>11478.633517582959</v>
      </c>
      <c r="N43" s="46" t="str">
        <f>'2.3'!N43</f>
        <v>Renta Nacional</v>
      </c>
      <c r="O43" s="50">
        <v>173147.56371224576</v>
      </c>
      <c r="P43" s="50">
        <v>155431.61764340114</v>
      </c>
      <c r="Q43" s="50">
        <v>167715.4081108222</v>
      </c>
      <c r="R43" s="50">
        <v>166842.65403822719</v>
      </c>
      <c r="S43" s="50">
        <v>226959.94168080934</v>
      </c>
      <c r="T43" s="50">
        <v>219344.31864070511</v>
      </c>
      <c r="U43" s="50">
        <v>184283.95325934433</v>
      </c>
      <c r="V43" s="50">
        <v>215301.4911432986</v>
      </c>
      <c r="W43" s="50">
        <v>241826.24513922815</v>
      </c>
      <c r="X43" s="50">
        <v>255905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>
        <f>IF(OR(T44="",T44=0),"",T44*M!$J$64)</f>
        <v>7905.401204525785</v>
      </c>
      <c r="I44" s="33">
        <f>IF(OR(U44="",U44=0),"",U44*M!$J$65)</f>
        <v>51051.365873645773</v>
      </c>
      <c r="J44" s="33">
        <f>IF(OR(V44="",V44=0),"",V44*M!$J$66)</f>
        <v>82407.67267921129</v>
      </c>
      <c r="K44" s="33">
        <f>IF(OR(W44="",W44=0),"",W44*M!$J$67)</f>
        <v>88199.976229926513</v>
      </c>
      <c r="L44" s="33">
        <f>IF(OR(X44="",X44=0),"",X44*M!$J$68)</f>
        <v>73508.692685889444</v>
      </c>
      <c r="N44" s="46" t="str">
        <f>'2.3'!N44</f>
        <v>Santander Generales</v>
      </c>
      <c r="O44" s="50"/>
      <c r="P44" s="50"/>
      <c r="Q44" s="50"/>
      <c r="R44" s="50"/>
      <c r="S44" s="50"/>
      <c r="T44" s="50">
        <v>175930.23670090939</v>
      </c>
      <c r="U44" s="50">
        <v>1140690.5069881564</v>
      </c>
      <c r="V44" s="50">
        <v>1839235.6527806721</v>
      </c>
      <c r="W44" s="50">
        <v>1966705.9524181732</v>
      </c>
      <c r="X44" s="50">
        <v>1638805</v>
      </c>
    </row>
    <row r="45" spans="2:24">
      <c r="B45" s="46" t="str">
        <f t="shared" si="2"/>
        <v>Security Previsión</v>
      </c>
      <c r="C45" s="33">
        <f>IF(OR(O45="",O45=0),"",O45*M!$J$59)</f>
        <v>48186.527569080994</v>
      </c>
      <c r="D45" s="33">
        <f>IF(OR(P45="",P45=0),"",P45*M!$J$60)</f>
        <v>61568.026004728126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1076332.3198362964</v>
      </c>
      <c r="P45" s="50">
        <v>1376560.5481766455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>
        <f>IF(OR(X46="",X46=0),"",X46*M!$J$68)</f>
        <v>12960.59976594631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>
        <v>288944</v>
      </c>
    </row>
    <row r="47" spans="2:24">
      <c r="B47" s="51" t="s">
        <v>29</v>
      </c>
      <c r="C47" s="51">
        <f t="shared" ref="C47:L47" si="3">SUM(C17:C46)</f>
        <v>588159.06718298746</v>
      </c>
      <c r="D47" s="51">
        <f t="shared" si="3"/>
        <v>748529.25531914888</v>
      </c>
      <c r="E47" s="51">
        <f t="shared" si="3"/>
        <v>879610.96145128645</v>
      </c>
      <c r="F47" s="51">
        <f t="shared" si="3"/>
        <v>940369.21669825667</v>
      </c>
      <c r="G47" s="51">
        <f t="shared" si="3"/>
        <v>936991.10729598743</v>
      </c>
      <c r="H47" s="51">
        <f t="shared" si="3"/>
        <v>1113048.0271278201</v>
      </c>
      <c r="I47" s="51">
        <f t="shared" si="3"/>
        <v>1142681.9723697414</v>
      </c>
      <c r="J47" s="51">
        <f t="shared" si="3"/>
        <v>1478049.0553352747</v>
      </c>
      <c r="K47" s="51">
        <f t="shared" si="3"/>
        <v>1681130.1504738866</v>
      </c>
      <c r="L47" s="51">
        <f t="shared" si="3"/>
        <v>1964918.0520525002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4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Pr codeName="Hoja41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129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10492.996944599065</v>
      </c>
      <c r="D17" s="33">
        <f>IF(OR(P17="",P17=0),"",P17*M!$J$60)</f>
        <v>16724.527186761228</v>
      </c>
      <c r="E17" s="33">
        <f>IF(OR(Q17="",Q17=0),"",Q17*M!$J$61)</f>
        <v>27890.085205043579</v>
      </c>
      <c r="F17" s="33">
        <f>IF(OR(R17="",R17=0),"",R17*M!$J$62)</f>
        <v>-8876.5889597720325</v>
      </c>
      <c r="G17" s="33">
        <f>IF(OR(S17="",S17=0),"",S17*M!$J$63)</f>
        <v>-154.06530623819964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29">
        <f>SUM('2.4.4.1:2.4.4.3'!O17)</f>
        <v>234379.86327660334</v>
      </c>
      <c r="P17" s="129">
        <f>SUM('2.4.4.1:2.4.4.3'!P17)</f>
        <v>373933.12415823183</v>
      </c>
      <c r="Q17" s="129">
        <f>SUM('2.4.4.1:2.4.4.3'!Q17)</f>
        <v>622753.58471078286</v>
      </c>
      <c r="R17" s="129">
        <f>SUM('2.4.4.1:2.4.4.3'!R17)</f>
        <v>-198539.54792641324</v>
      </c>
      <c r="S17" s="129">
        <f>SUM('2.4.4.1:2.4.4.3'!S17)</f>
        <v>-3442.1469884697663</v>
      </c>
      <c r="T17" s="129">
        <f>SUM('2.4.4.1:2.4.4.3'!T17)</f>
        <v>0</v>
      </c>
      <c r="U17" s="129">
        <f>SUM('2.4.4.1:2.4.4.3'!U17)</f>
        <v>0</v>
      </c>
      <c r="V17" s="129">
        <f>SUM('2.4.4.1:2.4.4.3'!V17)</f>
        <v>0</v>
      </c>
      <c r="W17" s="129">
        <f>SUM('2.4.4.1:2.4.4.3'!W17)</f>
        <v>0</v>
      </c>
      <c r="X17" s="129">
        <f>SUM('2.4.4.1:2.4.4.3'!X17)</f>
        <v>0</v>
      </c>
    </row>
    <row r="18" spans="2:24" s="16" customFormat="1">
      <c r="B18" s="46" t="str">
        <f t="shared" ref="B18:B46" si="2">N18</f>
        <v>ACE Seguros</v>
      </c>
      <c r="C18" s="33">
        <f>IF(OR(O18="",O18=0),"",O18*M!$J$59)</f>
        <v>172655.8338091223</v>
      </c>
      <c r="D18" s="33">
        <f>IF(OR(P18="",P18=0),"",P18*M!$J$60)</f>
        <v>160267.1394799054</v>
      </c>
      <c r="E18" s="33">
        <f>IF(OR(Q18="",Q18=0),"",Q18*M!$J$61)</f>
        <v>168937.49224030651</v>
      </c>
      <c r="F18" s="33">
        <f>IF(OR(R18="",R18=0),"",R18*M!$J$62)</f>
        <v>176251.54313174929</v>
      </c>
      <c r="G18" s="33">
        <f>IF(OR(S18="",S18=0),"",S18*M!$J$63)</f>
        <v>227869.35043885428</v>
      </c>
      <c r="H18" s="33">
        <f>IF(OR(T18="",T18=0),"",T18*M!$J$64)</f>
        <v>235371.04551574547</v>
      </c>
      <c r="I18" s="33">
        <f>IF(OR(U18="",U18=0),"",U18*M!$J$65)</f>
        <v>284430.86306209391</v>
      </c>
      <c r="J18" s="33">
        <f>IF(OR(V18="",V18=0),"",V18*M!$J$66)</f>
        <v>194671.17225520089</v>
      </c>
      <c r="K18" s="33">
        <f>IF(OR(W18="",W18=0),"",W18*M!$J$67)</f>
        <v>251643.74718895572</v>
      </c>
      <c r="L18" s="33">
        <f>IF(OR(X18="",X18=0),"",X18*M!$J$68)</f>
        <v>301660.30995741911</v>
      </c>
      <c r="N18" s="46" t="str">
        <f>'2.3'!N18</f>
        <v>ACE Seguros</v>
      </c>
      <c r="O18" s="129">
        <f>SUM('2.4.4.1:2.4.4.3'!O18)</f>
        <v>3856577.0042389235</v>
      </c>
      <c r="P18" s="129">
        <f>SUM('2.4.4.1:2.4.4.3'!P18)</f>
        <v>3583311.5935894898</v>
      </c>
      <c r="Q18" s="129">
        <f>SUM('2.4.4.1:2.4.4.3'!Q18)</f>
        <v>3772180.2608790756</v>
      </c>
      <c r="R18" s="129">
        <f>SUM('2.4.4.1:2.4.4.3'!R18)</f>
        <v>3942156.3680931008</v>
      </c>
      <c r="S18" s="129">
        <f>SUM('2.4.4.1:2.4.4.3'!S18)</f>
        <v>5091086.4848765433</v>
      </c>
      <c r="T18" s="129">
        <f>SUM('2.4.4.1:2.4.4.3'!T18)</f>
        <v>5238049.6168137966</v>
      </c>
      <c r="U18" s="129">
        <f>SUM('2.4.4.1:2.4.4.3'!U18)</f>
        <v>6355316.451128847</v>
      </c>
      <c r="V18" s="129">
        <f>SUM('2.4.4.1:2.4.4.3'!V18)</f>
        <v>4344815.8276977548</v>
      </c>
      <c r="W18" s="129">
        <f>SUM('2.4.4.1:2.4.4.3'!W18)</f>
        <v>5611217.5608207136</v>
      </c>
      <c r="X18" s="129">
        <f>SUM('2.4.4.1:2.4.4.3'!X18)</f>
        <v>6725224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129">
        <f>SUM('2.4.4.1:2.4.4.3'!O19)</f>
        <v>0</v>
      </c>
      <c r="P19" s="129">
        <f>SUM('2.4.4.1:2.4.4.3'!P19)</f>
        <v>0</v>
      </c>
      <c r="Q19" s="129">
        <f>SUM('2.4.4.1:2.4.4.3'!Q19)</f>
        <v>0</v>
      </c>
      <c r="R19" s="129">
        <f>SUM('2.4.4.1:2.4.4.3'!R19)</f>
        <v>0</v>
      </c>
      <c r="S19" s="129">
        <f>SUM('2.4.4.1:2.4.4.3'!S19)</f>
        <v>0</v>
      </c>
      <c r="T19" s="129">
        <f>SUM('2.4.4.1:2.4.4.3'!T19)</f>
        <v>0</v>
      </c>
      <c r="U19" s="129">
        <f>SUM('2.4.4.1:2.4.4.3'!U19)</f>
        <v>0</v>
      </c>
      <c r="V19" s="129">
        <f>SUM('2.4.4.1:2.4.4.3'!V19)</f>
        <v>0</v>
      </c>
      <c r="W19" s="129">
        <f>SUM('2.4.4.1:2.4.4.3'!W19)</f>
        <v>0</v>
      </c>
      <c r="X19" s="129">
        <f>SUM('2.4.4.1:2.4.4.3'!X19)</f>
        <v>0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61861.238452662808</v>
      </c>
      <c r="D20" s="33">
        <f>IF(OR(P20="",P20=0),"",P20*M!$J$60)</f>
        <v>69401.359338061447</v>
      </c>
      <c r="E20" s="33">
        <f>IF(OR(Q20="",Q20=0),"",Q20*M!$J$61)</f>
        <v>67173.681429573742</v>
      </c>
      <c r="F20" s="33">
        <f>IF(OR(R20="",R20=0),"",R20*M!$J$62)</f>
        <v>66966.438031890153</v>
      </c>
      <c r="G20" s="33">
        <f>IF(OR(S20="",S20=0),"",S20*M!$J$63)</f>
        <v>74259.259461245878</v>
      </c>
      <c r="H20" s="33">
        <f>IF(OR(T20="",T20=0),"",T20*M!$J$64)</f>
        <v>92138.986253647541</v>
      </c>
      <c r="I20" s="33">
        <f>IF(OR(U20="",U20=0),"",U20*M!$J$65)</f>
        <v>146274.64215243171</v>
      </c>
      <c r="J20" s="33">
        <f>IF(OR(V20="",V20=0),"",V20*M!$J$66)</f>
        <v>93077.838387079581</v>
      </c>
      <c r="K20" s="33">
        <f>IF(OR(W20="",W20=0),"",W20*M!$J$67)</f>
        <v>107865.05123382992</v>
      </c>
      <c r="L20" s="33">
        <f>IF(OR(X20="",X20=0),"",X20*M!$J$68)</f>
        <v>146906.45881431038</v>
      </c>
      <c r="N20" s="46" t="str">
        <f>'2.3'!N20</f>
        <v>Aseguradora Magallanes</v>
      </c>
      <c r="O20" s="129">
        <f>SUM('2.4.4.1:2.4.4.3'!O20)</f>
        <v>1381781.4574052058</v>
      </c>
      <c r="P20" s="129">
        <f>SUM('2.4.4.1:2.4.4.3'!P20)</f>
        <v>1551701.093149707</v>
      </c>
      <c r="Q20" s="129">
        <f>SUM('2.4.4.1:2.4.4.3'!Q20)</f>
        <v>1499911.1906951892</v>
      </c>
      <c r="R20" s="129">
        <f>SUM('2.4.4.1:2.4.4.3'!R20)</f>
        <v>1497814.8017608658</v>
      </c>
      <c r="S20" s="129">
        <f>SUM('2.4.4.1:2.4.4.3'!S20)</f>
        <v>1659109.9746059836</v>
      </c>
      <c r="T20" s="129">
        <f>SUM('2.4.4.1:2.4.4.3'!T20)</f>
        <v>2050501.0740891835</v>
      </c>
      <c r="U20" s="129">
        <f>SUM('2.4.4.1:2.4.4.3'!U20)</f>
        <v>3268357.1313123964</v>
      </c>
      <c r="V20" s="129">
        <f>SUM('2.4.4.1:2.4.4.3'!V20)</f>
        <v>2077380.3370430609</v>
      </c>
      <c r="W20" s="129">
        <f>SUM('2.4.4.1:2.4.4.3'!W20)</f>
        <v>2405202.8967269175</v>
      </c>
      <c r="X20" s="129">
        <f>SUM('2.4.4.1:2.4.4.3'!X20)</f>
        <v>3275137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66818.142727118568</v>
      </c>
      <c r="D21" s="33">
        <f>IF(OR(P21="",P21=0),"",P21*M!$J$60)</f>
        <v>68354.078014184386</v>
      </c>
      <c r="E21" s="33">
        <f>IF(OR(Q21="",Q21=0),"",Q21*M!$J$61)</f>
        <v>84608.810392070242</v>
      </c>
      <c r="F21" s="33">
        <f>IF(OR(R21="",R21=0),"",R21*M!$J$62)</f>
        <v>86573.321220085185</v>
      </c>
      <c r="G21" s="33">
        <f>IF(OR(S21="",S21=0),"",S21*M!$J$63)</f>
        <v>99862.459220413148</v>
      </c>
      <c r="H21" s="33">
        <f>IF(OR(T21="",T21=0),"",T21*M!$J$64)</f>
        <v>115851.36775544187</v>
      </c>
      <c r="I21" s="33">
        <f>IF(OR(U21="",U21=0),"",U21*M!$J$65)</f>
        <v>125708.76123466759</v>
      </c>
      <c r="J21" s="33">
        <f>IF(OR(V21="",V21=0),"",V21*M!$J$66)</f>
        <v>108424.19953702646</v>
      </c>
      <c r="K21" s="33">
        <f>IF(OR(W21="",W21=0),"",W21*M!$J$67)</f>
        <v>139732.56336938459</v>
      </c>
      <c r="L21" s="33">
        <f>IF(OR(X21="",X21=0),"",X21*M!$J$68)</f>
        <v>166237.68784737439</v>
      </c>
      <c r="N21" s="46" t="str">
        <f>'2.3'!N21</f>
        <v>BCI Seguros Generales</v>
      </c>
      <c r="O21" s="129">
        <f>SUM('2.4.4.1:2.4.4.3'!O21)</f>
        <v>1492502.7844251427</v>
      </c>
      <c r="P21" s="129">
        <f>SUM('2.4.4.1:2.4.4.3'!P21)</f>
        <v>1528285.592493885</v>
      </c>
      <c r="Q21" s="129">
        <f>SUM('2.4.4.1:2.4.4.3'!Q21)</f>
        <v>1889217.6048371578</v>
      </c>
      <c r="R21" s="129">
        <f>SUM('2.4.4.1:2.4.4.3'!R21)</f>
        <v>1936355.072361636</v>
      </c>
      <c r="S21" s="129">
        <f>SUM('2.4.4.1:2.4.4.3'!S21)</f>
        <v>2231139.973429665</v>
      </c>
      <c r="T21" s="129">
        <f>SUM('2.4.4.1:2.4.4.3'!T21)</f>
        <v>2578206.7252539415</v>
      </c>
      <c r="U21" s="129">
        <f>SUM('2.4.4.1:2.4.4.3'!U21)</f>
        <v>2808833.5763735306</v>
      </c>
      <c r="V21" s="129">
        <f>SUM('2.4.4.1:2.4.4.3'!V21)</f>
        <v>2419891.8247452355</v>
      </c>
      <c r="W21" s="129">
        <f>SUM('2.4.4.1:2.4.4.3'!W21)</f>
        <v>3115792.9499755744</v>
      </c>
      <c r="X21" s="129">
        <f>SUM('2.4.4.1:2.4.4.3'!X21)</f>
        <v>3706108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129">
        <f>SUM('2.4.4.1:2.4.4.3'!O22)</f>
        <v>0</v>
      </c>
      <c r="P22" s="129">
        <f>SUM('2.4.4.1:2.4.4.3'!P22)</f>
        <v>0</v>
      </c>
      <c r="Q22" s="129">
        <f>SUM('2.4.4.1:2.4.4.3'!Q22)</f>
        <v>0</v>
      </c>
      <c r="R22" s="129">
        <f>SUM('2.4.4.1:2.4.4.3'!R22)</f>
        <v>0</v>
      </c>
      <c r="S22" s="129">
        <f>SUM('2.4.4.1:2.4.4.3'!S22)</f>
        <v>0</v>
      </c>
      <c r="T22" s="129">
        <f>SUM('2.4.4.1:2.4.4.3'!T22)</f>
        <v>0</v>
      </c>
      <c r="U22" s="129">
        <f>SUM('2.4.4.1:2.4.4.3'!U22)</f>
        <v>0</v>
      </c>
      <c r="V22" s="129">
        <f>SUM('2.4.4.1:2.4.4.3'!V22)</f>
        <v>0</v>
      </c>
      <c r="W22" s="129">
        <f>SUM('2.4.4.1:2.4.4.3'!W22)</f>
        <v>0</v>
      </c>
      <c r="X22" s="129">
        <f>SUM('2.4.4.1:2.4.4.3'!X22)</f>
        <v>0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129">
        <f>SUM('2.4.4.1:2.4.4.3'!O23)</f>
        <v>0</v>
      </c>
      <c r="P23" s="129">
        <f>SUM('2.4.4.1:2.4.4.3'!P23)</f>
        <v>0</v>
      </c>
      <c r="Q23" s="129">
        <f>SUM('2.4.4.1:2.4.4.3'!Q23)</f>
        <v>0</v>
      </c>
      <c r="R23" s="129">
        <f>SUM('2.4.4.1:2.4.4.3'!R23)</f>
        <v>0</v>
      </c>
      <c r="S23" s="129">
        <f>SUM('2.4.4.1:2.4.4.3'!S23)</f>
        <v>0</v>
      </c>
      <c r="T23" s="129">
        <f>SUM('2.4.4.1:2.4.4.3'!T23)</f>
        <v>0</v>
      </c>
      <c r="U23" s="129">
        <f>SUM('2.4.4.1:2.4.4.3'!U23)</f>
        <v>0</v>
      </c>
      <c r="V23" s="129">
        <f>SUM('2.4.4.1:2.4.4.3'!V23)</f>
        <v>0</v>
      </c>
      <c r="W23" s="129">
        <f>SUM('2.4.4.1:2.4.4.3'!W23)</f>
        <v>0</v>
      </c>
      <c r="X23" s="129">
        <f>SUM('2.4.4.1:2.4.4.3'!X23)</f>
        <v>0</v>
      </c>
    </row>
    <row r="24" spans="2:24">
      <c r="B24" s="46" t="str">
        <f t="shared" si="2"/>
        <v>Chartis Chile</v>
      </c>
      <c r="C24" s="33">
        <f>IF(OR(O24="",O24=0),"",O24*M!$J$59)</f>
        <v>156213.6439538179</v>
      </c>
      <c r="D24" s="33">
        <f>IF(OR(P24="",P24=0),"",P24*M!$J$60)</f>
        <v>128885.40189125291</v>
      </c>
      <c r="E24" s="33">
        <f>IF(OR(Q24="",Q24=0),"",Q24*M!$J$61)</f>
        <v>65651.539956285866</v>
      </c>
      <c r="F24" s="33">
        <f>IF(OR(R24="",R24=0),"",R24*M!$J$62)</f>
        <v>113672.96789228922</v>
      </c>
      <c r="G24" s="33">
        <f>IF(OR(S24="",S24=0),"",S24*M!$J$63)</f>
        <v>119008.33206990689</v>
      </c>
      <c r="H24" s="33">
        <f>IF(OR(T24="",T24=0),"",T24*M!$J$64)</f>
        <v>123864.65443522946</v>
      </c>
      <c r="I24" s="33">
        <f>IF(OR(U24="",U24=0),"",U24*M!$J$65)</f>
        <v>210420.24335545755</v>
      </c>
      <c r="J24" s="33">
        <f>IF(OR(V24="",V24=0),"",V24*M!$J$66)</f>
        <v>97455.794045518138</v>
      </c>
      <c r="K24" s="33">
        <f>IF(OR(W24="",W24=0),"",W24*M!$J$67)</f>
        <v>105149.66989893057</v>
      </c>
      <c r="L24" s="33">
        <f>IF(OR(X24="",X24=0),"",X24*M!$J$68)</f>
        <v>161854.94502339864</v>
      </c>
      <c r="N24" s="46" t="str">
        <f>'2.3'!N24</f>
        <v>Chartis Chile</v>
      </c>
      <c r="O24" s="129">
        <f>SUM('2.4.4.1:2.4.4.3'!O24)</f>
        <v>3489311.2716173409</v>
      </c>
      <c r="P24" s="129">
        <f>SUM('2.4.4.1:2.4.4.3'!P24)</f>
        <v>2881667.1735709943</v>
      </c>
      <c r="Q24" s="129">
        <f>SUM('2.4.4.1:2.4.4.3'!Q24)</f>
        <v>1465923.5190205411</v>
      </c>
      <c r="R24" s="129">
        <f>SUM('2.4.4.1:2.4.4.3'!R24)</f>
        <v>2542483.3524530344</v>
      </c>
      <c r="S24" s="129">
        <f>SUM('2.4.4.1:2.4.4.3'!S24)</f>
        <v>2658899.5396789135</v>
      </c>
      <c r="T24" s="129">
        <f>SUM('2.4.4.1:2.4.4.3'!T24)</f>
        <v>2756537.8922439464</v>
      </c>
      <c r="U24" s="129">
        <f>SUM('2.4.4.1:2.4.4.3'!U24)</f>
        <v>4701624.9216089202</v>
      </c>
      <c r="V24" s="129">
        <f>SUM('2.4.4.1:2.4.4.3'!V24)</f>
        <v>2175090.8034536038</v>
      </c>
      <c r="W24" s="129">
        <f>SUM('2.4.4.1:2.4.4.3'!W24)</f>
        <v>2344654.6192476801</v>
      </c>
      <c r="X24" s="129">
        <f>SUM('2.4.4.1:2.4.4.3'!X24)</f>
        <v>3608399</v>
      </c>
    </row>
    <row r="25" spans="2:24">
      <c r="B25" s="46" t="str">
        <f t="shared" si="2"/>
        <v>Chilena Consolidada</v>
      </c>
      <c r="C25" s="33">
        <f>IF(OR(O25="",O25=0),"",O25*M!$J$59)</f>
        <v>122864.86241140179</v>
      </c>
      <c r="D25" s="33">
        <f>IF(OR(P25="",P25=0),"",P25*M!$J$60)</f>
        <v>157559.69267139479</v>
      </c>
      <c r="E25" s="33">
        <f>IF(OR(Q25="",Q25=0),"",Q25*M!$J$61)</f>
        <v>138754.29129095314</v>
      </c>
      <c r="F25" s="33">
        <f>IF(OR(R25="",R25=0),"",R25*M!$J$62)</f>
        <v>146669.08857451059</v>
      </c>
      <c r="G25" s="33">
        <f>IF(OR(S25="",S25=0),"",S25*M!$J$63)</f>
        <v>170836.6645979195</v>
      </c>
      <c r="H25" s="33">
        <f>IF(OR(T25="",T25=0),"",T25*M!$J$64)</f>
        <v>164275.94423997559</v>
      </c>
      <c r="I25" s="33">
        <f>IF(OR(U25="",U25=0),"",U25*M!$J$65)</f>
        <v>181459.89035346304</v>
      </c>
      <c r="J25" s="33">
        <f>IF(OR(V25="",V25=0),"",V25*M!$J$66)</f>
        <v>118071.05803977299</v>
      </c>
      <c r="K25" s="33">
        <f>IF(OR(W25="",W25=0),"",W25*M!$J$67)</f>
        <v>175815.6281241916</v>
      </c>
      <c r="L25" s="33">
        <f>IF(OR(X25="",X25=0),"",X25*M!$J$68)</f>
        <v>167708.26091110491</v>
      </c>
      <c r="N25" s="46" t="str">
        <f>'2.3'!N25</f>
        <v>Chilena Consolidada</v>
      </c>
      <c r="O25" s="129">
        <f>SUM('2.4.4.1:2.4.4.3'!O25)</f>
        <v>2744406.5604446209</v>
      </c>
      <c r="P25" s="129">
        <f>SUM('2.4.4.1:2.4.4.3'!P25)</f>
        <v>3522777.5030114311</v>
      </c>
      <c r="Q25" s="129">
        <f>SUM('2.4.4.1:2.4.4.3'!Q25)</f>
        <v>3098224.0341029535</v>
      </c>
      <c r="R25" s="129">
        <f>SUM('2.4.4.1:2.4.4.3'!R25)</f>
        <v>3280495.9959653514</v>
      </c>
      <c r="S25" s="129">
        <f>SUM('2.4.4.1:2.4.4.3'!S25)</f>
        <v>3816854.8450276963</v>
      </c>
      <c r="T25" s="129">
        <f>SUM('2.4.4.1:2.4.4.3'!T25)</f>
        <v>3655868.3116371906</v>
      </c>
      <c r="U25" s="129">
        <f>SUM('2.4.4.1:2.4.4.3'!U25)</f>
        <v>4054535.481726673</v>
      </c>
      <c r="V25" s="129">
        <f>SUM('2.4.4.1:2.4.4.3'!V25)</f>
        <v>2635197.5786724146</v>
      </c>
      <c r="W25" s="129">
        <f>SUM('2.4.4.1:2.4.4.3'!W25)</f>
        <v>3920382.4892037129</v>
      </c>
      <c r="X25" s="129">
        <f>SUM('2.4.4.1:2.4.4.3'!X25)</f>
        <v>3738893</v>
      </c>
    </row>
    <row r="26" spans="2:24">
      <c r="B26" s="46" t="str">
        <f t="shared" si="2"/>
        <v>Chubb de Chile</v>
      </c>
      <c r="C26" s="33">
        <f>IF(OR(O26="",O26=0),"",O26*M!$J$59)</f>
        <v>161771.95337826063</v>
      </c>
      <c r="D26" s="33">
        <f>IF(OR(P26="",P26=0),"",P26*M!$J$60)</f>
        <v>154913.23877068554</v>
      </c>
      <c r="E26" s="33">
        <f>IF(OR(Q26="",Q26=0),"",Q26*M!$J$61)</f>
        <v>128992.69794797615</v>
      </c>
      <c r="F26" s="33">
        <f>IF(OR(R26="",R26=0),"",R26*M!$J$62)</f>
        <v>141757.65974716831</v>
      </c>
      <c r="G26" s="33">
        <f>IF(OR(S26="",S26=0),"",S26*M!$J$63)</f>
        <v>233941.48681473653</v>
      </c>
      <c r="H26" s="33">
        <f>IF(OR(T26="",T26=0),"",T26*M!$J$64)</f>
        <v>254332.44014827747</v>
      </c>
      <c r="I26" s="33">
        <f>IF(OR(U26="",U26=0),"",U26*M!$J$65)</f>
        <v>369070.37245420855</v>
      </c>
      <c r="J26" s="33">
        <f>IF(OR(V26="",V26=0),"",V26*M!$J$66)</f>
        <v>230586.67193814807</v>
      </c>
      <c r="K26" s="33">
        <f>IF(OR(W26="",W26=0),"",W26*M!$J$67)</f>
        <v>236291.30924166468</v>
      </c>
      <c r="L26" s="33">
        <f>IF(OR(X26="",X26=0),"",X26*M!$J$68)</f>
        <v>300122.18517692853</v>
      </c>
      <c r="N26" s="46" t="str">
        <f>'2.3'!N26</f>
        <v>Chubb de Chile</v>
      </c>
      <c r="O26" s="129">
        <f>SUM('2.4.4.1:2.4.4.3'!O26)</f>
        <v>3613466.0588366869</v>
      </c>
      <c r="P26" s="129">
        <f>SUM('2.4.4.1:2.4.4.3'!P26)</f>
        <v>3463607.114277435</v>
      </c>
      <c r="Q26" s="129">
        <f>SUM('2.4.4.1:2.4.4.3'!Q26)</f>
        <v>2880258.8610984441</v>
      </c>
      <c r="R26" s="129">
        <f>SUM('2.4.4.1:2.4.4.3'!R26)</f>
        <v>3170643.7922109114</v>
      </c>
      <c r="S26" s="129">
        <f>SUM('2.4.4.1:2.4.4.3'!S26)</f>
        <v>5226750.9407502469</v>
      </c>
      <c r="T26" s="129">
        <f>SUM('2.4.4.1:2.4.4.3'!T26)</f>
        <v>5660024.7398437243</v>
      </c>
      <c r="U26" s="129">
        <f>SUM('2.4.4.1:2.4.4.3'!U26)</f>
        <v>8246499.6394235352</v>
      </c>
      <c r="V26" s="129">
        <f>SUM('2.4.4.1:2.4.4.3'!V26)</f>
        <v>5146404.6283116248</v>
      </c>
      <c r="W26" s="129">
        <f>SUM('2.4.4.1:2.4.4.3'!W26)</f>
        <v>5268884.9164631171</v>
      </c>
      <c r="X26" s="129">
        <f>SUM('2.4.4.1:2.4.4.3'!X26)</f>
        <v>6690933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129">
        <f>SUM('2.4.4.1:2.4.4.3'!O27)</f>
        <v>0</v>
      </c>
      <c r="P27" s="129">
        <f>SUM('2.4.4.1:2.4.4.3'!P27)</f>
        <v>0</v>
      </c>
      <c r="Q27" s="129">
        <f>SUM('2.4.4.1:2.4.4.3'!Q27)</f>
        <v>0</v>
      </c>
      <c r="R27" s="129">
        <f>SUM('2.4.4.1:2.4.4.3'!R27)</f>
        <v>0</v>
      </c>
      <c r="S27" s="129">
        <f>SUM('2.4.4.1:2.4.4.3'!S27)</f>
        <v>0</v>
      </c>
      <c r="T27" s="129">
        <f>SUM('2.4.4.1:2.4.4.3'!T27)</f>
        <v>0</v>
      </c>
      <c r="U27" s="129">
        <f>SUM('2.4.4.1:2.4.4.3'!U27)</f>
        <v>0</v>
      </c>
      <c r="V27" s="129">
        <f>SUM('2.4.4.1:2.4.4.3'!V27)</f>
        <v>0</v>
      </c>
      <c r="W27" s="129">
        <f>SUM('2.4.4.1:2.4.4.3'!W27)</f>
        <v>0</v>
      </c>
      <c r="X27" s="129">
        <f>SUM('2.4.4.1:2.4.4.3'!X27)</f>
        <v>0</v>
      </c>
    </row>
    <row r="28" spans="2:24">
      <c r="B28" s="46" t="str">
        <f t="shared" si="2"/>
        <v>Consorcio Nacional de Seguros</v>
      </c>
      <c r="C28" s="33">
        <f>IF(OR(O28="",O28=0),"",O28*M!$J$59)</f>
        <v>6.9875275619142752</v>
      </c>
      <c r="D28" s="33">
        <f>IF(OR(P28="",P28=0),"",P28*M!$J$60)</f>
        <v>6.7966903073286034</v>
      </c>
      <c r="E28" s="33">
        <f>IF(OR(Q28="",Q28=0),"",Q28*M!$J$61)</f>
        <v>3.2915536999662183</v>
      </c>
      <c r="F28" s="33">
        <f>IF(OR(R28="",R28=0),"",R28*M!$J$62)</f>
        <v>26.759670894991366</v>
      </c>
      <c r="G28" s="33">
        <f>IF(OR(S28="",S28=0),"",S28*M!$J$63)</f>
        <v>259.10239643811911</v>
      </c>
      <c r="H28" s="33">
        <f>IF(OR(T28="",T28=0),"",T28*M!$J$64)</f>
        <v>366.97369265940483</v>
      </c>
      <c r="I28" s="33">
        <f>IF(OR(U28="",U28=0),"",U28*M!$J$65)</f>
        <v>324.5764959629538</v>
      </c>
      <c r="J28" s="33">
        <f>IF(OR(V28="",V28=0),"",V28*M!$J$66)</f>
        <v>636.73191079736921</v>
      </c>
      <c r="K28" s="33">
        <f>IF(OR(W28="",W28=0),"",W28*M!$J$67)</f>
        <v>308.26522741202155</v>
      </c>
      <c r="L28" s="33">
        <f>IF(OR(X28="",X28=0),"",X28*M!$J$68)</f>
        <v>626.17660422992162</v>
      </c>
      <c r="N28" s="46" t="str">
        <f>'2.3'!N28</f>
        <v>Consorcio Nacional de Seguros</v>
      </c>
      <c r="O28" s="129">
        <f>SUM('2.4.4.1:2.4.4.3'!O28)</f>
        <v>156.07893181041453</v>
      </c>
      <c r="P28" s="129">
        <f>SUM('2.4.4.1:2.4.4.3'!P28)</f>
        <v>151.96289929004149</v>
      </c>
      <c r="Q28" s="129">
        <f>SUM('2.4.4.1:2.4.4.3'!Q28)</f>
        <v>73.496615404793275</v>
      </c>
      <c r="R28" s="129">
        <f>SUM('2.4.4.1:2.4.4.3'!R28)</f>
        <v>598.52416127733238</v>
      </c>
      <c r="S28" s="129">
        <f>SUM('2.4.4.1:2.4.4.3'!S28)</f>
        <v>5788.899236184021</v>
      </c>
      <c r="T28" s="129">
        <f>SUM('2.4.4.1:2.4.4.3'!T28)</f>
        <v>8166.7921642755737</v>
      </c>
      <c r="U28" s="129">
        <f>SUM('2.4.4.1:2.4.4.3'!U28)</f>
        <v>7252.3295195036217</v>
      </c>
      <c r="V28" s="129">
        <f>SUM('2.4.4.1:2.4.4.3'!V28)</f>
        <v>14211.055761281235</v>
      </c>
      <c r="W28" s="129">
        <f>SUM('2.4.4.1:2.4.4.3'!W28)</f>
        <v>6873.7780166096736</v>
      </c>
      <c r="X28" s="129">
        <f>SUM('2.4.4.1:2.4.4.3'!X28)</f>
        <v>13960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129">
        <f>SUM('2.4.4.1:2.4.4.3'!O29)</f>
        <v>0</v>
      </c>
      <c r="P29" s="129">
        <f>SUM('2.4.4.1:2.4.4.3'!P29)</f>
        <v>0</v>
      </c>
      <c r="Q29" s="129">
        <f>SUM('2.4.4.1:2.4.4.3'!Q29)</f>
        <v>0</v>
      </c>
      <c r="R29" s="129">
        <f>SUM('2.4.4.1:2.4.4.3'!R29)</f>
        <v>0</v>
      </c>
      <c r="S29" s="129">
        <f>SUM('2.4.4.1:2.4.4.3'!S29)</f>
        <v>0</v>
      </c>
      <c r="T29" s="129">
        <f>SUM('2.4.4.1:2.4.4.3'!T29)</f>
        <v>0</v>
      </c>
      <c r="U29" s="129">
        <f>SUM('2.4.4.1:2.4.4.3'!U29)</f>
        <v>0</v>
      </c>
      <c r="V29" s="129">
        <f>SUM('2.4.4.1:2.4.4.3'!V29)</f>
        <v>0</v>
      </c>
      <c r="W29" s="129">
        <f>SUM('2.4.4.1:2.4.4.3'!W29)</f>
        <v>0</v>
      </c>
      <c r="X29" s="129">
        <f>SUM('2.4.4.1:2.4.4.3'!X29)</f>
        <v>0</v>
      </c>
    </row>
    <row r="30" spans="2:24">
      <c r="B30" s="46" t="str">
        <f t="shared" si="2"/>
        <v>Cruz del Sur</v>
      </c>
      <c r="C30" s="33">
        <f>IF(OR(O30="",O30=0),"",O30*M!$J$59)</f>
        <v>289010.35109638504</v>
      </c>
      <c r="D30" s="33">
        <f>IF(OR(P30="",P30=0),"",P30*M!$J$60)</f>
        <v>272824.40898345155</v>
      </c>
      <c r="E30" s="33">
        <f>IF(OR(Q30="",Q30=0),"",Q30*M!$J$61)</f>
        <v>345366.04098273086</v>
      </c>
      <c r="F30" s="33">
        <f>IF(OR(R30="",R30=0),"",R30*M!$J$62)</f>
        <v>429531.54998578539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29">
        <f>SUM('2.4.4.1:2.4.4.3'!O30)</f>
        <v>6455563.356507021</v>
      </c>
      <c r="P30" s="129">
        <f>SUM('2.4.4.1:2.4.4.3'!P30)</f>
        <v>6099908.3835721519</v>
      </c>
      <c r="Q30" s="129">
        <f>SUM('2.4.4.1:2.4.4.3'!Q30)</f>
        <v>7711627.213690713</v>
      </c>
      <c r="R30" s="129">
        <f>SUM('2.4.4.1:2.4.4.3'!R30)</f>
        <v>9607181.3329181727</v>
      </c>
      <c r="S30" s="129">
        <f>SUM('2.4.4.1:2.4.4.3'!S30)</f>
        <v>0</v>
      </c>
      <c r="T30" s="129">
        <f>SUM('2.4.4.1:2.4.4.3'!T30)</f>
        <v>0</v>
      </c>
      <c r="U30" s="129">
        <f>SUM('2.4.4.1:2.4.4.3'!U30)</f>
        <v>0</v>
      </c>
      <c r="V30" s="129">
        <f>SUM('2.4.4.1:2.4.4.3'!V30)</f>
        <v>0</v>
      </c>
      <c r="W30" s="129">
        <f>SUM('2.4.4.1:2.4.4.3'!W30)</f>
        <v>0</v>
      </c>
      <c r="X30" s="129">
        <f>SUM('2.4.4.1:2.4.4.3'!X30)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129">
        <f>SUM('2.4.4.1:2.4.4.3'!O31)</f>
        <v>0</v>
      </c>
      <c r="P31" s="129">
        <f>SUM('2.4.4.1:2.4.4.3'!P31)</f>
        <v>0</v>
      </c>
      <c r="Q31" s="129">
        <f>SUM('2.4.4.1:2.4.4.3'!Q31)</f>
        <v>0</v>
      </c>
      <c r="R31" s="129">
        <f>SUM('2.4.4.1:2.4.4.3'!R31)</f>
        <v>0</v>
      </c>
      <c r="S31" s="129">
        <f>SUM('2.4.4.1:2.4.4.3'!S31)</f>
        <v>0</v>
      </c>
      <c r="T31" s="129">
        <f>SUM('2.4.4.1:2.4.4.3'!T31)</f>
        <v>0</v>
      </c>
      <c r="U31" s="129">
        <f>SUM('2.4.4.1:2.4.4.3'!U31)</f>
        <v>0</v>
      </c>
      <c r="V31" s="129">
        <f>SUM('2.4.4.1:2.4.4.3'!V31)</f>
        <v>0</v>
      </c>
      <c r="W31" s="129">
        <f>SUM('2.4.4.1:2.4.4.3'!W31)</f>
        <v>0</v>
      </c>
      <c r="X31" s="129">
        <f>SUM('2.4.4.1:2.4.4.3'!X31)</f>
        <v>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129">
        <f>SUM('2.4.4.1:2.4.4.3'!O32)</f>
        <v>0</v>
      </c>
      <c r="P32" s="129">
        <f>SUM('2.4.4.1:2.4.4.3'!P32)</f>
        <v>0</v>
      </c>
      <c r="Q32" s="129">
        <f>SUM('2.4.4.1:2.4.4.3'!Q32)</f>
        <v>0</v>
      </c>
      <c r="R32" s="129">
        <f>SUM('2.4.4.1:2.4.4.3'!R32)</f>
        <v>0</v>
      </c>
      <c r="S32" s="129">
        <f>SUM('2.4.4.1:2.4.4.3'!S32)</f>
        <v>0</v>
      </c>
      <c r="T32" s="129">
        <f>SUM('2.4.4.1:2.4.4.3'!T32)</f>
        <v>0</v>
      </c>
      <c r="U32" s="129">
        <f>SUM('2.4.4.1:2.4.4.3'!U32)</f>
        <v>0</v>
      </c>
      <c r="V32" s="129">
        <f>SUM('2.4.4.1:2.4.4.3'!V32)</f>
        <v>0</v>
      </c>
      <c r="W32" s="129">
        <f>SUM('2.4.4.1:2.4.4.3'!W32)</f>
        <v>0</v>
      </c>
      <c r="X32" s="129">
        <f>SUM('2.4.4.1:2.4.4.3'!X32)</f>
        <v>0</v>
      </c>
    </row>
    <row r="33" spans="2:24">
      <c r="B33" s="46" t="str">
        <f t="shared" si="2"/>
        <v>HDI Seguros</v>
      </c>
      <c r="C33" s="33">
        <f>IF(OR(O33="",O33=0),"",O33*M!$J$59)</f>
        <v>107902.65478269393</v>
      </c>
      <c r="D33" s="33">
        <f>IF(OR(P33="",P33=0),"",P33*M!$J$60)</f>
        <v>69109.515366430263</v>
      </c>
      <c r="E33" s="33">
        <f>IF(OR(Q33="",Q33=0),"",Q33*M!$J$61)</f>
        <v>65645.996286896436</v>
      </c>
      <c r="F33" s="33">
        <f>IF(OR(R33="",R33=0),"",R33*M!$J$62)</f>
        <v>77254.836073371538</v>
      </c>
      <c r="G33" s="33">
        <f>IF(OR(S33="",S33=0),"",S33*M!$J$63)</f>
        <v>175481.85628788228</v>
      </c>
      <c r="H33" s="33">
        <f>IF(OR(T33="",T33=0),"",T33*M!$J$64)</f>
        <v>207865.34547303975</v>
      </c>
      <c r="I33" s="33">
        <f>IF(OR(U33="",U33=0),"",U33*M!$J$65)</f>
        <v>296152.20926909847</v>
      </c>
      <c r="J33" s="33">
        <f>IF(OR(V33="",V33=0),"",V33*M!$J$66)</f>
        <v>163878.03396667514</v>
      </c>
      <c r="K33" s="33">
        <f>IF(OR(W33="",W33=0),"",W33*M!$J$67)</f>
        <v>185643.76117135191</v>
      </c>
      <c r="L33" s="33">
        <f>IF(OR(X33="",X33=0),"",X33*M!$J$68)</f>
        <v>230059.12345143521</v>
      </c>
      <c r="N33" s="46" t="str">
        <f>'2.3'!N33</f>
        <v>HDI Seguros</v>
      </c>
      <c r="O33" s="129">
        <f>SUM('2.4.4.1:2.4.4.3'!O33)</f>
        <v>2410198.8791836696</v>
      </c>
      <c r="P33" s="129">
        <f>SUM('2.4.4.1:2.4.4.3'!P33)</f>
        <v>1545175.9383958445</v>
      </c>
      <c r="Q33" s="129">
        <f>SUM('2.4.4.1:2.4.4.3'!Q33)</f>
        <v>1465799.7352472276</v>
      </c>
      <c r="R33" s="129">
        <f>SUM('2.4.4.1:2.4.4.3'!R33)</f>
        <v>1727931.7876098049</v>
      </c>
      <c r="S33" s="129">
        <f>SUM('2.4.4.1:2.4.4.3'!S33)</f>
        <v>3920638.3182630595</v>
      </c>
      <c r="T33" s="129">
        <f>SUM('2.4.4.1:2.4.4.3'!T33)</f>
        <v>4625925.8050119253</v>
      </c>
      <c r="U33" s="129">
        <f>SUM('2.4.4.1:2.4.4.3'!U33)</f>
        <v>6617217.9324828247</v>
      </c>
      <c r="V33" s="129">
        <f>SUM('2.4.4.1:2.4.4.3'!V33)</f>
        <v>3657551.6936682849</v>
      </c>
      <c r="W33" s="129">
        <f>SUM('2.4.4.1:2.4.4.3'!W33)</f>
        <v>4139532.7496824628</v>
      </c>
      <c r="X33" s="129">
        <f>SUM('2.4.4.1:2.4.4.3'!X33)</f>
        <v>5128945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129">
        <f>SUM('2.4.4.1:2.4.4.3'!O34)</f>
        <v>0</v>
      </c>
      <c r="P34" s="129">
        <f>SUM('2.4.4.1:2.4.4.3'!P34)</f>
        <v>0</v>
      </c>
      <c r="Q34" s="129">
        <f>SUM('2.4.4.1:2.4.4.3'!Q34)</f>
        <v>0</v>
      </c>
      <c r="R34" s="129">
        <f>SUM('2.4.4.1:2.4.4.3'!R34)</f>
        <v>0</v>
      </c>
      <c r="S34" s="129">
        <f>SUM('2.4.4.1:2.4.4.3'!S34)</f>
        <v>0</v>
      </c>
      <c r="T34" s="129">
        <f>SUM('2.4.4.1:2.4.4.3'!T34)</f>
        <v>0</v>
      </c>
      <c r="U34" s="129">
        <f>SUM('2.4.4.1:2.4.4.3'!U34)</f>
        <v>0</v>
      </c>
      <c r="V34" s="129">
        <f>SUM('2.4.4.1:2.4.4.3'!V34)</f>
        <v>0</v>
      </c>
      <c r="W34" s="129">
        <f>SUM('2.4.4.1:2.4.4.3'!W34)</f>
        <v>0</v>
      </c>
      <c r="X34" s="129">
        <f>SUM('2.4.4.1:2.4.4.3'!X34)</f>
        <v>0</v>
      </c>
    </row>
    <row r="35" spans="2:24">
      <c r="B35" s="46" t="str">
        <f t="shared" si="2"/>
        <v>ING Generales</v>
      </c>
      <c r="C35" s="33">
        <f>IF(OR(O35="",O35=0),"",O35*M!$J$59)</f>
        <v>76753.869418040529</v>
      </c>
      <c r="D35" s="33">
        <f>IF(OR(P35="",P35=0),"",P35*M!$J$60)</f>
        <v>45801.004728132379</v>
      </c>
      <c r="E35" s="33">
        <f>IF(OR(Q35="",Q35=0),"",Q35*M!$J$61)</f>
        <v>39870.185741797824</v>
      </c>
      <c r="F35" s="33">
        <f>IF(OR(R35="",R35=0),"",R35*M!$J$62)</f>
        <v>15312.651427191711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29">
        <f>SUM('2.4.4.1:2.4.4.3'!O35)</f>
        <v>1714435.0193878745</v>
      </c>
      <c r="P35" s="129">
        <f>SUM('2.4.4.1:2.4.4.3'!P35)</f>
        <v>1024035.6929870915</v>
      </c>
      <c r="Q35" s="129">
        <f>SUM('2.4.4.1:2.4.4.3'!Q35)</f>
        <v>890255.47649812349</v>
      </c>
      <c r="R35" s="129">
        <f>SUM('2.4.4.1:2.4.4.3'!R35)</f>
        <v>342492.69687795325</v>
      </c>
      <c r="S35" s="129">
        <f>SUM('2.4.4.1:2.4.4.3'!S35)</f>
        <v>0</v>
      </c>
      <c r="T35" s="129">
        <f>SUM('2.4.4.1:2.4.4.3'!T35)</f>
        <v>0</v>
      </c>
      <c r="U35" s="129">
        <f>SUM('2.4.4.1:2.4.4.3'!U35)</f>
        <v>0</v>
      </c>
      <c r="V35" s="129">
        <f>SUM('2.4.4.1:2.4.4.3'!V35)</f>
        <v>0</v>
      </c>
      <c r="W35" s="129">
        <f>SUM('2.4.4.1:2.4.4.3'!W35)</f>
        <v>0</v>
      </c>
      <c r="X35" s="129">
        <f>SUM('2.4.4.1:2.4.4.3'!X35)</f>
        <v>0</v>
      </c>
    </row>
    <row r="36" spans="2:24">
      <c r="B36" s="46" t="str">
        <f t="shared" si="2"/>
        <v>Liberty Seguros</v>
      </c>
      <c r="C36" s="33">
        <f>IF(OR(O36="",O36=0),"",O36*M!$J$59)</f>
        <v>110369.78951416981</v>
      </c>
      <c r="D36" s="33">
        <f>IF(OR(P36="",P36=0),"",P36*M!$J$60)</f>
        <v>93467.966903073277</v>
      </c>
      <c r="E36" s="33">
        <f>IF(OR(Q36="",Q36=0),"",Q36*M!$J$61)</f>
        <v>107180.32228352981</v>
      </c>
      <c r="F36" s="33">
        <f>IF(OR(R36="",R36=0),"",R36*M!$J$62)</f>
        <v>104129.16742930797</v>
      </c>
      <c r="G36" s="33">
        <f>IF(OR(S36="",S36=0),"",S36*M!$J$63)</f>
        <v>116062.43980545775</v>
      </c>
      <c r="H36" s="33">
        <f>IF(OR(T36="",T36=0),"",T36*M!$J$64)</f>
        <v>102033.15962259955</v>
      </c>
      <c r="I36" s="33">
        <f>IF(OR(U36="",U36=0),"",U36*M!$J$65)</f>
        <v>167817.98171501092</v>
      </c>
      <c r="J36" s="33">
        <f>IF(OR(V36="",V36=0),"",V36*M!$J$66)</f>
        <v>121071.7914632563</v>
      </c>
      <c r="K36" s="33">
        <f>IF(OR(W36="",W36=0),"",W36*M!$J$67)</f>
        <v>150308.28853140559</v>
      </c>
      <c r="L36" s="33">
        <f>IF(OR(X36="",X36=0),"",X36*M!$J$68)</f>
        <v>179202.36942356316</v>
      </c>
      <c r="N36" s="46" t="str">
        <f>'2.3'!N36</f>
        <v>Liberty Seguros</v>
      </c>
      <c r="O36" s="129">
        <f>SUM('2.4.4.1:2.4.4.3'!O36)</f>
        <v>2465306.7481844234</v>
      </c>
      <c r="P36" s="129">
        <f>SUM('2.4.4.1:2.4.4.3'!P36)</f>
        <v>2089791.1482036198</v>
      </c>
      <c r="Q36" s="129">
        <f>SUM('2.4.4.1:2.4.4.3'!Q36)</f>
        <v>2393213.5531968479</v>
      </c>
      <c r="R36" s="129">
        <f>SUM('2.4.4.1:2.4.4.3'!R36)</f>
        <v>2329020.5191499079</v>
      </c>
      <c r="S36" s="129">
        <f>SUM('2.4.4.1:2.4.4.3'!S36)</f>
        <v>2593082.0338820387</v>
      </c>
      <c r="T36" s="129">
        <f>SUM('2.4.4.1:2.4.4.3'!T36)</f>
        <v>2270690.3115137219</v>
      </c>
      <c r="U36" s="129">
        <f>SUM('2.4.4.1:2.4.4.3'!U36)</f>
        <v>3749720.9990035924</v>
      </c>
      <c r="V36" s="129">
        <f>SUM('2.4.4.1:2.4.4.3'!V36)</f>
        <v>2702170.1762173683</v>
      </c>
      <c r="W36" s="129">
        <f>SUM('2.4.4.1:2.4.4.3'!W36)</f>
        <v>3351613.2133854423</v>
      </c>
      <c r="X36" s="129">
        <f>SUM('2.4.4.1:2.4.4.3'!X36)</f>
        <v>3995143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129">
        <f>SUM('2.4.4.1:2.4.4.3'!O37)</f>
        <v>0</v>
      </c>
      <c r="P37" s="129">
        <f>SUM('2.4.4.1:2.4.4.3'!P37)</f>
        <v>0</v>
      </c>
      <c r="Q37" s="129">
        <f>SUM('2.4.4.1:2.4.4.3'!Q37)</f>
        <v>0</v>
      </c>
      <c r="R37" s="129">
        <f>SUM('2.4.4.1:2.4.4.3'!R37)</f>
        <v>0</v>
      </c>
      <c r="S37" s="129">
        <f>SUM('2.4.4.1:2.4.4.3'!S37)</f>
        <v>0</v>
      </c>
      <c r="T37" s="129">
        <f>SUM('2.4.4.1:2.4.4.3'!T37)</f>
        <v>0</v>
      </c>
      <c r="U37" s="129">
        <f>SUM('2.4.4.1:2.4.4.3'!U37)</f>
        <v>0</v>
      </c>
      <c r="V37" s="129">
        <f>SUM('2.4.4.1:2.4.4.3'!V37)</f>
        <v>0</v>
      </c>
      <c r="W37" s="129">
        <f>SUM('2.4.4.1:2.4.4.3'!W37)</f>
        <v>0</v>
      </c>
      <c r="X37" s="129">
        <f>SUM('2.4.4.1:2.4.4.3'!X37)</f>
        <v>0</v>
      </c>
    </row>
    <row r="38" spans="2:24">
      <c r="B38" s="46" t="str">
        <f t="shared" si="2"/>
        <v>Mapfre Seguros Generales</v>
      </c>
      <c r="C38" s="33">
        <f>IF(OR(O38="",O38=0),"",O38*M!$J$59)</f>
        <v>181617.96499308423</v>
      </c>
      <c r="D38" s="33">
        <f>IF(OR(P38="",P38=0),"",P38*M!$J$60)</f>
        <v>217079.55082742314</v>
      </c>
      <c r="E38" s="33">
        <f>IF(OR(Q38="",Q38=0),"",Q38*M!$J$61)</f>
        <v>206946.15999838311</v>
      </c>
      <c r="F38" s="33">
        <f>IF(OR(R38="",R38=0),"",R38*M!$J$62)</f>
        <v>242613.85794898518</v>
      </c>
      <c r="G38" s="33">
        <f>IF(OR(S38="",S38=0),"",S38*M!$J$63)</f>
        <v>238941.49226837567</v>
      </c>
      <c r="H38" s="33">
        <f>IF(OR(T38="",T38=0),"",T38*M!$J$64)</f>
        <v>196355.13228074068</v>
      </c>
      <c r="I38" s="33">
        <f>IF(OR(U38="",U38=0),"",U38*M!$J$65)</f>
        <v>226229.7710717172</v>
      </c>
      <c r="J38" s="33">
        <f>IF(OR(V38="",V38=0),"",V38*M!$J$66)</f>
        <v>127954.41696652999</v>
      </c>
      <c r="K38" s="33">
        <f>IF(OR(W38="",W38=0),"",W38*M!$J$67)</f>
        <v>134024.90264756669</v>
      </c>
      <c r="L38" s="33">
        <f>IF(OR(X38="",X38=0),"",X38*M!$J$68)</f>
        <v>153627.40608135899</v>
      </c>
      <c r="N38" s="46" t="str">
        <f>'2.3'!N38</f>
        <v>Mapfre Seguros Generales</v>
      </c>
      <c r="O38" s="129">
        <f>SUM('2.4.4.1:2.4.4.3'!O38)</f>
        <v>4056762.2413694048</v>
      </c>
      <c r="P38" s="129">
        <f>SUM('2.4.4.1:2.4.4.3'!P38)</f>
        <v>4853544.3618411515</v>
      </c>
      <c r="Q38" s="129">
        <f>SUM('2.4.4.1:2.4.4.3'!Q38)</f>
        <v>4620870.1778300256</v>
      </c>
      <c r="R38" s="129">
        <f>SUM('2.4.4.1:2.4.4.3'!R38)</f>
        <v>5426458.9580716165</v>
      </c>
      <c r="S38" s="129">
        <f>SUM('2.4.4.1:2.4.4.3'!S38)</f>
        <v>5338461.7089615334</v>
      </c>
      <c r="T38" s="129">
        <f>SUM('2.4.4.1:2.4.4.3'!T38)</f>
        <v>4369772.5144945746</v>
      </c>
      <c r="U38" s="129">
        <f>SUM('2.4.4.1:2.4.4.3'!U38)</f>
        <v>5054872.6335416008</v>
      </c>
      <c r="V38" s="129">
        <f>SUM('2.4.4.1:2.4.4.3'!V38)</f>
        <v>2855781.7247394985</v>
      </c>
      <c r="W38" s="129">
        <f>SUM('2.4.4.1:2.4.4.3'!W38)</f>
        <v>2988522.0504152421</v>
      </c>
      <c r="X38" s="129">
        <f>SUM('2.4.4.1:2.4.4.3'!X38)</f>
        <v>3424974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129">
        <f>SUM('2.4.4.1:2.4.4.3'!O39)</f>
        <v>0</v>
      </c>
      <c r="P39" s="129">
        <f>SUM('2.4.4.1:2.4.4.3'!P39)</f>
        <v>0</v>
      </c>
      <c r="Q39" s="129">
        <f>SUM('2.4.4.1:2.4.4.3'!Q39)</f>
        <v>0</v>
      </c>
      <c r="R39" s="129">
        <f>SUM('2.4.4.1:2.4.4.3'!R39)</f>
        <v>0</v>
      </c>
      <c r="S39" s="129">
        <f>SUM('2.4.4.1:2.4.4.3'!S39)</f>
        <v>0</v>
      </c>
      <c r="T39" s="129">
        <f>SUM('2.4.4.1:2.4.4.3'!T39)</f>
        <v>0</v>
      </c>
      <c r="U39" s="129">
        <f>SUM('2.4.4.1:2.4.4.3'!U39)</f>
        <v>0</v>
      </c>
      <c r="V39" s="129">
        <f>SUM('2.4.4.1:2.4.4.3'!V39)</f>
        <v>0</v>
      </c>
      <c r="W39" s="129">
        <f>SUM('2.4.4.1:2.4.4.3'!W39)</f>
        <v>0</v>
      </c>
      <c r="X39" s="129">
        <f>SUM('2.4.4.1:2.4.4.3'!X39)</f>
        <v>0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47043.243336160085</v>
      </c>
      <c r="K40" s="33">
        <f>IF(OR(W40="",W40=0),"",W40*M!$J$67)</f>
        <v>94049.931136698884</v>
      </c>
      <c r="L40" s="33">
        <f>IF(OR(X40="",X40=0),"",X40*M!$J$68)</f>
        <v>174350.57726216392</v>
      </c>
      <c r="N40" s="46" t="str">
        <f>'2.3'!N40</f>
        <v>Orion Seguros Generales</v>
      </c>
      <c r="O40" s="129">
        <f>SUM('2.4.4.1:2.4.4.3'!O40)</f>
        <v>0</v>
      </c>
      <c r="P40" s="129">
        <f>SUM('2.4.4.1:2.4.4.3'!P40)</f>
        <v>0</v>
      </c>
      <c r="Q40" s="129">
        <f>SUM('2.4.4.1:2.4.4.3'!Q40)</f>
        <v>0</v>
      </c>
      <c r="R40" s="129">
        <f>SUM('2.4.4.1:2.4.4.3'!R40)</f>
        <v>0</v>
      </c>
      <c r="S40" s="129">
        <f>SUM('2.4.4.1:2.4.4.3'!S40)</f>
        <v>0</v>
      </c>
      <c r="T40" s="129">
        <f>SUM('2.4.4.1:2.4.4.3'!T40)</f>
        <v>0</v>
      </c>
      <c r="U40" s="129">
        <f>SUM('2.4.4.1:2.4.4.3'!U40)</f>
        <v>0</v>
      </c>
      <c r="V40" s="129">
        <f>SUM('2.4.4.1:2.4.4.3'!V40)</f>
        <v>1049946.0493577246</v>
      </c>
      <c r="W40" s="129">
        <f>SUM('2.4.4.1:2.4.4.3'!W40)</f>
        <v>2097149.764631168</v>
      </c>
      <c r="X40" s="129">
        <f>SUM('2.4.4.1:2.4.4.3'!X40)</f>
        <v>3886977</v>
      </c>
    </row>
    <row r="41" spans="2:24">
      <c r="B41" s="46" t="str">
        <f t="shared" si="2"/>
        <v>Penta Security</v>
      </c>
      <c r="C41" s="33">
        <f>IF(OR(O41="",O41=0),"",O41*M!$J$59)</f>
        <v>66080.331483529764</v>
      </c>
      <c r="D41" s="33">
        <f>IF(OR(P41="",P41=0),"",P41*M!$J$60)</f>
        <v>56717.907801418434</v>
      </c>
      <c r="E41" s="33">
        <f>IF(OR(Q41="",Q41=0),"",Q41*M!$J$61)</f>
        <v>70866.746934379713</v>
      </c>
      <c r="F41" s="33">
        <f>IF(OR(R41="",R41=0),"",R41*M!$J$62)</f>
        <v>81960.866345736009</v>
      </c>
      <c r="G41" s="33">
        <f>IF(OR(S41="",S41=0),"",S41*M!$J$63)</f>
        <v>91049.487412455434</v>
      </c>
      <c r="H41" s="33">
        <f>IF(OR(T41="",T41=0),"",T41*M!$J$64)</f>
        <v>223964.08030307814</v>
      </c>
      <c r="I41" s="33">
        <f>IF(OR(U41="",U41=0),"",U41*M!$J$65)</f>
        <v>414638.52582697448</v>
      </c>
      <c r="J41" s="33">
        <f>IF(OR(V41="",V41=0),"",V41*M!$J$66)</f>
        <v>303901.99437708675</v>
      </c>
      <c r="K41" s="33">
        <f>IF(OR(W41="",W41=0),"",W41*M!$J$67)</f>
        <v>339624.85231094045</v>
      </c>
      <c r="L41" s="33">
        <f>IF(OR(X41="",X41=0),"",X41*M!$J$68)</f>
        <v>397863.19476559421</v>
      </c>
      <c r="N41" s="46" t="str">
        <f>'2.3'!N41</f>
        <v>Penta Security</v>
      </c>
      <c r="O41" s="129">
        <f>SUM('2.4.4.1:2.4.4.3'!O41)</f>
        <v>1476022.4500355199</v>
      </c>
      <c r="P41" s="129">
        <f>SUM('2.4.4.1:2.4.4.3'!P41)</f>
        <v>1268119.8232432718</v>
      </c>
      <c r="Q41" s="129">
        <f>SUM('2.4.4.1:2.4.4.3'!Q41)</f>
        <v>1582373.1037650621</v>
      </c>
      <c r="R41" s="129">
        <f>SUM('2.4.4.1:2.4.4.3'!R41)</f>
        <v>1833189.9140182235</v>
      </c>
      <c r="S41" s="129">
        <f>SUM('2.4.4.1:2.4.4.3'!S41)</f>
        <v>2034239.4180163068</v>
      </c>
      <c r="T41" s="129">
        <f>SUM('2.4.4.1:2.4.4.3'!T41)</f>
        <v>4984194.0517408047</v>
      </c>
      <c r="U41" s="129">
        <f>SUM('2.4.4.1:2.4.4.3'!U41)</f>
        <v>9264673.3764777984</v>
      </c>
      <c r="V41" s="129">
        <f>SUM('2.4.4.1:2.4.4.3'!V41)</f>
        <v>6782710.4544658866</v>
      </c>
      <c r="W41" s="129">
        <f>SUM('2.4.4.1:2.4.4.3'!W41)</f>
        <v>7573043.0684904745</v>
      </c>
      <c r="X41" s="129">
        <f>SUM('2.4.4.1:2.4.4.3'!X41)</f>
        <v>8869974</v>
      </c>
    </row>
    <row r="42" spans="2:24">
      <c r="B42" s="46" t="str">
        <f t="shared" si="2"/>
        <v>RSA Seguros</v>
      </c>
      <c r="C42" s="33">
        <f>IF(OR(O42="",O42=0),"",O42*M!$J$59)</f>
        <v>166140.59144344411</v>
      </c>
      <c r="D42" s="33">
        <f>IF(OR(P42="",P42=0),"",P42*M!$J$60)</f>
        <v>142177.89598108744</v>
      </c>
      <c r="E42" s="33">
        <f>IF(OR(Q42="",Q42=0),"",Q42*M!$J$61)</f>
        <v>205746.76402736036</v>
      </c>
      <c r="F42" s="33">
        <f>IF(OR(R42="",R42=0),"",R42*M!$J$62)</f>
        <v>212397.23813492316</v>
      </c>
      <c r="G42" s="33">
        <f>IF(OR(S42="",S42=0),"",S42*M!$J$63)</f>
        <v>526357.27444566472</v>
      </c>
      <c r="H42" s="33">
        <f>IF(OR(T42="",T42=0),"",T42*M!$J$64)</f>
        <v>498436.45051180612</v>
      </c>
      <c r="I42" s="33">
        <f>IF(OR(U42="",U42=0),"",U42*M!$J$65)</f>
        <v>529951.00353943475</v>
      </c>
      <c r="J42" s="33">
        <f>IF(OR(V42="",V42=0),"",V42*M!$J$66)</f>
        <v>281817.97345923784</v>
      </c>
      <c r="K42" s="33">
        <f>IF(OR(W42="",W42=0),"",W42*M!$J$67)</f>
        <v>280562.138933749</v>
      </c>
      <c r="L42" s="33">
        <f>IF(OR(X42="",X42=0),"",X42*M!$J$68)</f>
        <v>406566.15246323793</v>
      </c>
      <c r="N42" s="46" t="str">
        <f>'2.3'!N42</f>
        <v>RSA Seguros</v>
      </c>
      <c r="O42" s="129">
        <f>SUM('2.4.4.1:2.4.4.3'!O42)</f>
        <v>3711047.4074093364</v>
      </c>
      <c r="P42" s="129">
        <f>SUM('2.4.4.1:2.4.4.3'!P42)</f>
        <v>3178865.6406703331</v>
      </c>
      <c r="Q42" s="129">
        <f>SUM('2.4.4.1:2.4.4.3'!Q42)</f>
        <v>4594089.0427079638</v>
      </c>
      <c r="R42" s="129">
        <f>SUM('2.4.4.1:2.4.4.3'!R42)</f>
        <v>4750614.4343546769</v>
      </c>
      <c r="S42" s="129">
        <f>SUM('2.4.4.1:2.4.4.3'!S42)</f>
        <v>11759942.26948853</v>
      </c>
      <c r="T42" s="129">
        <f>SUM('2.4.4.1:2.4.4.3'!T42)</f>
        <v>11092421.554607658</v>
      </c>
      <c r="U42" s="129">
        <f>SUM('2.4.4.1:2.4.4.3'!U42)</f>
        <v>11841212.640666017</v>
      </c>
      <c r="V42" s="129">
        <f>SUM('2.4.4.1:2.4.4.3'!V42)</f>
        <v>6289822.8712068051</v>
      </c>
      <c r="W42" s="129">
        <f>SUM('2.4.4.1:2.4.4.3'!W42)</f>
        <v>6256047.3624816807</v>
      </c>
      <c r="X42" s="129">
        <f>SUM('2.4.4.1:2.4.4.3'!X42)</f>
        <v>9063998</v>
      </c>
    </row>
    <row r="43" spans="2:24">
      <c r="B43" s="46" t="str">
        <f t="shared" si="2"/>
        <v>Renta Nacional</v>
      </c>
      <c r="C43" s="33">
        <f>IF(OR(O43="",O43=0),"",O43*M!$J$59)</f>
        <v>27574.575433047554</v>
      </c>
      <c r="D43" s="33">
        <f>IF(OR(P43="",P43=0),"",P43*M!$J$60)</f>
        <v>27530.614657210401</v>
      </c>
      <c r="E43" s="33">
        <f>IF(OR(Q43="",Q43=0),"",Q43*M!$J$61)</f>
        <v>25540.89755472208</v>
      </c>
      <c r="F43" s="33">
        <f>IF(OR(R43="",R43=0),"",R43*M!$J$62)</f>
        <v>21888.019956817334</v>
      </c>
      <c r="G43" s="33">
        <f>IF(OR(S43="",S43=0),"",S43*M!$J$63)</f>
        <v>26837.24922803737</v>
      </c>
      <c r="H43" s="33">
        <f>IF(OR(T43="",T43=0),"",T43*M!$J$64)</f>
        <v>31729.847023797989</v>
      </c>
      <c r="I43" s="33">
        <f>IF(OR(U43="",U43=0),"",U43*M!$J$65)</f>
        <v>44215.075396560773</v>
      </c>
      <c r="J43" s="33">
        <f>IF(OR(V43="",V43=0),"",V43*M!$J$66)</f>
        <v>71724.614761675606</v>
      </c>
      <c r="K43" s="33">
        <f>IF(OR(W43="",W43=0),"",W43*M!$J$67)</f>
        <v>51316.186254838482</v>
      </c>
      <c r="L43" s="33">
        <f>IF(OR(X43="",X43=0),"",X43*M!$J$68)</f>
        <v>70346.23170418269</v>
      </c>
      <c r="N43" s="46" t="str">
        <f>'2.3'!N43</f>
        <v>Renta Nacional</v>
      </c>
      <c r="O43" s="129">
        <f>SUM('2.4.4.1:2.4.4.3'!O43)</f>
        <v>615927.48516282148</v>
      </c>
      <c r="P43" s="129">
        <f>SUM('2.4.4.1:2.4.4.3'!P43)</f>
        <v>615539.59844772657</v>
      </c>
      <c r="Q43" s="129">
        <f>SUM('2.4.4.1:2.4.4.3'!Q43)</f>
        <v>570298.92135495145</v>
      </c>
      <c r="R43" s="129">
        <f>SUM('2.4.4.1:2.4.4.3'!R43)</f>
        <v>489561.65560046717</v>
      </c>
      <c r="S43" s="129">
        <f>SUM('2.4.4.1:2.4.4.3'!S43)</f>
        <v>599601.29158654693</v>
      </c>
      <c r="T43" s="129">
        <f>SUM('2.4.4.1:2.4.4.3'!T43)</f>
        <v>706129.81592694286</v>
      </c>
      <c r="U43" s="129">
        <f>SUM('2.4.4.1:2.4.4.3'!U43)</f>
        <v>987940.59487953631</v>
      </c>
      <c r="V43" s="129">
        <f>SUM('2.4.4.1:2.4.4.3'!V43)</f>
        <v>1600803.2306063569</v>
      </c>
      <c r="W43" s="129">
        <f>SUM('2.4.4.1:2.4.4.3'!W43)</f>
        <v>1144261.6344894969</v>
      </c>
      <c r="X43" s="129">
        <f>SUM('2.4.4.1:2.4.4.3'!X43)</f>
        <v>1568301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129">
        <f>SUM('2.4.4.1:2.4.4.3'!O44)</f>
        <v>0</v>
      </c>
      <c r="P44" s="129">
        <f>SUM('2.4.4.1:2.4.4.3'!P44)</f>
        <v>0</v>
      </c>
      <c r="Q44" s="129">
        <f>SUM('2.4.4.1:2.4.4.3'!Q44)</f>
        <v>0</v>
      </c>
      <c r="R44" s="129">
        <f>SUM('2.4.4.1:2.4.4.3'!R44)</f>
        <v>0</v>
      </c>
      <c r="S44" s="129">
        <f>SUM('2.4.4.1:2.4.4.3'!S44)</f>
        <v>0</v>
      </c>
      <c r="T44" s="129">
        <f>SUM('2.4.4.1:2.4.4.3'!T44)</f>
        <v>0</v>
      </c>
      <c r="U44" s="129">
        <f>SUM('2.4.4.1:2.4.4.3'!U44)</f>
        <v>0</v>
      </c>
      <c r="V44" s="129">
        <f>SUM('2.4.4.1:2.4.4.3'!V44)</f>
        <v>0</v>
      </c>
      <c r="W44" s="129">
        <f>SUM('2.4.4.1:2.4.4.3'!W44)</f>
        <v>0</v>
      </c>
      <c r="X44" s="129">
        <f>SUM('2.4.4.1:2.4.4.3'!X44)</f>
        <v>0</v>
      </c>
    </row>
    <row r="45" spans="2:24">
      <c r="B45" s="46" t="str">
        <f t="shared" si="2"/>
        <v>Security Previsión</v>
      </c>
      <c r="C45" s="33">
        <f>IF(OR(O45="",O45=0),"",O45*M!$J$59)</f>
        <v>22109.373320305884</v>
      </c>
      <c r="D45" s="33">
        <f>IF(OR(P45="",P45=0),"",P45*M!$J$60)</f>
        <v>11332.505910165482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29">
        <f>SUM('2.4.4.1:2.4.4.3'!O45)</f>
        <v>493852.41635965026</v>
      </c>
      <c r="P45" s="129">
        <f>SUM('2.4.4.1:2.4.4.3'!P45)</f>
        <v>253376.33119363736</v>
      </c>
      <c r="Q45" s="129">
        <f>SUM('2.4.4.1:2.4.4.3'!Q45)</f>
        <v>0</v>
      </c>
      <c r="R45" s="129">
        <f>SUM('2.4.4.1:2.4.4.3'!R45)</f>
        <v>0</v>
      </c>
      <c r="S45" s="129">
        <f>SUM('2.4.4.1:2.4.4.3'!S45)</f>
        <v>0</v>
      </c>
      <c r="T45" s="129">
        <f>SUM('2.4.4.1:2.4.4.3'!T45)</f>
        <v>0</v>
      </c>
      <c r="U45" s="129">
        <f>SUM('2.4.4.1:2.4.4.3'!U45)</f>
        <v>0</v>
      </c>
      <c r="V45" s="129">
        <f>SUM('2.4.4.1:2.4.4.3'!V45)</f>
        <v>0</v>
      </c>
      <c r="W45" s="129">
        <f>SUM('2.4.4.1:2.4.4.3'!W45)</f>
        <v>0</v>
      </c>
      <c r="X45" s="129">
        <f>SUM('2.4.4.1:2.4.4.3'!X45)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2.0973594244845737</v>
      </c>
      <c r="L46" s="33" t="str">
        <f>IF(OR(X46="",X46=0),"",X46*M!$J$68)</f>
        <v/>
      </c>
      <c r="N46" s="46" t="str">
        <f>'2.3'!N46</f>
        <v>Zenit Seguros Generales</v>
      </c>
      <c r="O46" s="129">
        <f>SUM('2.4.4.1:2.4.4.3'!O46)</f>
        <v>0</v>
      </c>
      <c r="P46" s="129">
        <f>SUM('2.4.4.1:2.4.4.3'!P46)</f>
        <v>0</v>
      </c>
      <c r="Q46" s="129">
        <f>SUM('2.4.4.1:2.4.4.3'!Q46)</f>
        <v>0</v>
      </c>
      <c r="R46" s="129">
        <f>SUM('2.4.4.1:2.4.4.3'!R46)</f>
        <v>0</v>
      </c>
      <c r="S46" s="129">
        <f>SUM('2.4.4.1:2.4.4.3'!S46)</f>
        <v>0</v>
      </c>
      <c r="T46" s="129">
        <f>SUM('2.4.4.1:2.4.4.3'!T46)</f>
        <v>0</v>
      </c>
      <c r="U46" s="129">
        <f>SUM('2.4.4.1:2.4.4.3'!U46)</f>
        <v>0</v>
      </c>
      <c r="V46" s="129">
        <f>SUM('2.4.4.1:2.4.4.3'!V46)</f>
        <v>0</v>
      </c>
      <c r="W46" s="129">
        <f>SUM('2.4.4.1:2.4.4.3'!W46)</f>
        <v>46.76746458231559</v>
      </c>
      <c r="X46" s="129">
        <f>SUM('2.4.4.1:2.4.4.3'!X46)</f>
        <v>0</v>
      </c>
    </row>
    <row r="47" spans="2:24">
      <c r="B47" s="51" t="s">
        <v>29</v>
      </c>
      <c r="C47" s="51">
        <f t="shared" ref="C47:L47" si="3">SUM(C17:C46)</f>
        <v>1800245.1606892461</v>
      </c>
      <c r="D47" s="51">
        <f t="shared" si="3"/>
        <v>1692153.6052009449</v>
      </c>
      <c r="E47" s="51">
        <f t="shared" si="3"/>
        <v>1749175.0038257097</v>
      </c>
      <c r="F47" s="51">
        <f t="shared" si="3"/>
        <v>1908129.376610934</v>
      </c>
      <c r="G47" s="51">
        <f t="shared" si="3"/>
        <v>2100612.3891411494</v>
      </c>
      <c r="H47" s="51">
        <f t="shared" si="3"/>
        <v>2246585.4272560389</v>
      </c>
      <c r="I47" s="51">
        <f t="shared" si="3"/>
        <v>2996693.9159270814</v>
      </c>
      <c r="J47" s="51">
        <f t="shared" si="3"/>
        <v>1960315.5344441654</v>
      </c>
      <c r="K47" s="51">
        <f t="shared" si="3"/>
        <v>2252338.3926303447</v>
      </c>
      <c r="L47" s="51">
        <f t="shared" si="3"/>
        <v>2857131.0794863021</v>
      </c>
    </row>
    <row r="49" spans="2:2">
      <c r="B49" s="14" t="s">
        <v>130</v>
      </c>
    </row>
  </sheetData>
  <mergeCells count="2">
    <mergeCell ref="B15:L15"/>
    <mergeCell ref="N15:X15"/>
  </mergeCells>
  <conditionalFormatting sqref="C17:L47">
    <cfRule type="cellIs" dxfId="14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sheetPr codeName="Hoja42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8856.9599357864172</v>
      </c>
      <c r="D17" s="33">
        <f>IF(OR(P17="",P17=0),"",P17*M!$J$60)</f>
        <v>10944.562647754135</v>
      </c>
      <c r="E17" s="33">
        <f>IF(OR(Q17="",Q17=0),"",Q17*M!$J$61)</f>
        <v>17413.531750500228</v>
      </c>
      <c r="F17" s="33">
        <f>IF(OR(R17="",R17=0),"",R17*M!$J$62)</f>
        <v>-11077.446715709368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197836.04910553928</v>
      </c>
      <c r="P17" s="33">
        <v>244702.55318546493</v>
      </c>
      <c r="Q17" s="33">
        <v>388824.1731917687</v>
      </c>
      <c r="R17" s="33">
        <v>-247765.36044227867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25400.259912136335</v>
      </c>
      <c r="D18" s="33">
        <f>IF(OR(P18="",P18=0),"",P18*M!$J$60)</f>
        <v>22160.520094562646</v>
      </c>
      <c r="E18" s="33">
        <f>IF(OR(Q18="",Q18=0),"",Q18*M!$J$61)</f>
        <v>16291.689404373146</v>
      </c>
      <c r="F18" s="33">
        <f>IF(OR(R18="",R18=0),"",R18*M!$J$62)</f>
        <v>26968.57435488886</v>
      </c>
      <c r="G18" s="33">
        <f>IF(OR(S18="",S18=0),"",S18*M!$J$63)</f>
        <v>35141.014747731009</v>
      </c>
      <c r="H18" s="33">
        <f>IF(OR(T18="",T18=0),"",T18*M!$J$64)</f>
        <v>50146.718130977126</v>
      </c>
      <c r="I18" s="33">
        <f>IF(OR(U18="",U18=0),"",U18*M!$J$65)</f>
        <v>60913.261208330601</v>
      </c>
      <c r="J18" s="33">
        <f>IF(OR(V18="",V18=0),"",V18*M!$J$66)</f>
        <v>45752.446654901352</v>
      </c>
      <c r="K18" s="33">
        <f>IF(OR(W18="",W18=0),"",W18*M!$J$67)</f>
        <v>69615.647233466385</v>
      </c>
      <c r="L18" s="33">
        <f>IF(OR(X18="",X18=0),"",X18*M!$J$68)</f>
        <v>66662.420387879625</v>
      </c>
      <c r="N18" s="46" t="str">
        <f>'2.3'!N18</f>
        <v>ACE Seguros</v>
      </c>
      <c r="O18" s="33">
        <v>567360.25721049879</v>
      </c>
      <c r="P18" s="33">
        <v>495473.05101040698</v>
      </c>
      <c r="Q18" s="33">
        <v>363774.72148178768</v>
      </c>
      <c r="R18" s="33">
        <v>603196.63160081767</v>
      </c>
      <c r="S18" s="33">
        <v>785125.09428084607</v>
      </c>
      <c r="T18" s="33">
        <v>1115986.875594103</v>
      </c>
      <c r="U18" s="33">
        <v>1361044.4621992358</v>
      </c>
      <c r="V18" s="33">
        <v>1021137.090198016</v>
      </c>
      <c r="W18" s="33">
        <v>1552307.7629702005</v>
      </c>
      <c r="X18" s="33">
        <v>1486174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35859.513668081709</v>
      </c>
      <c r="D20" s="33">
        <f>IF(OR(P20="",P20=0),"",P20*M!$J$60)</f>
        <v>41600.650118203303</v>
      </c>
      <c r="E20" s="33">
        <f>IF(OR(Q20="",Q20=0),"",Q20*M!$J$61)</f>
        <v>39329.851215998104</v>
      </c>
      <c r="F20" s="33">
        <f>IF(OR(R20="",R20=0),"",R20*M!$J$62)</f>
        <v>39145.170380104137</v>
      </c>
      <c r="G20" s="33">
        <f>IF(OR(S20="",S20=0),"",S20*M!$J$63)</f>
        <v>37124.23062785565</v>
      </c>
      <c r="H20" s="33">
        <f>IF(OR(T20="",T20=0),"",T20*M!$J$64)</f>
        <v>50459.621682279554</v>
      </c>
      <c r="I20" s="33">
        <f>IF(OR(U20="",U20=0),"",U20*M!$J$65)</f>
        <v>54826.904189101675</v>
      </c>
      <c r="J20" s="33">
        <f>IF(OR(V20="",V20=0),"",V20*M!$J$66)</f>
        <v>55691.146585378927</v>
      </c>
      <c r="K20" s="33">
        <f>IF(OR(W20="",W20=0),"",W20*M!$J$67)</f>
        <v>62606.505076774993</v>
      </c>
      <c r="L20" s="33">
        <f>IF(OR(X20="",X20=0),"",X20*M!$J$68)</f>
        <v>78995.183912464461</v>
      </c>
      <c r="N20" s="46" t="str">
        <f>'2.3'!N20</f>
        <v>Aseguradora Magallanes</v>
      </c>
      <c r="O20" s="33">
        <v>800986.40598733386</v>
      </c>
      <c r="P20" s="33">
        <v>930122.62122584588</v>
      </c>
      <c r="Q20" s="33">
        <v>878190.42684298928</v>
      </c>
      <c r="R20" s="33">
        <v>875546.27864258958</v>
      </c>
      <c r="S20" s="33">
        <v>829434.35985100642</v>
      </c>
      <c r="T20" s="33">
        <v>1122950.3673158991</v>
      </c>
      <c r="U20" s="33">
        <v>1225051.0454675755</v>
      </c>
      <c r="V20" s="33">
        <v>1242956.3778944453</v>
      </c>
      <c r="W20" s="33">
        <v>1396016.0927210553</v>
      </c>
      <c r="X20" s="33">
        <v>1761121.0000000002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30753.601861429583</v>
      </c>
      <c r="D21" s="33">
        <f>IF(OR(P21="",P21=0),"",P21*M!$J$60)</f>
        <v>33764.184397163117</v>
      </c>
      <c r="E21" s="33">
        <f>IF(OR(Q21="",Q21=0),"",Q21*M!$J$61)</f>
        <v>45182.868906655582</v>
      </c>
      <c r="F21" s="33">
        <f>IF(OR(R21="",R21=0),"",R21*M!$J$62)</f>
        <v>44700.166510800373</v>
      </c>
      <c r="G21" s="33">
        <f>IF(OR(S21="",S21=0),"",S21*M!$J$63)</f>
        <v>58272.516167313275</v>
      </c>
      <c r="H21" s="33">
        <f>IF(OR(T21="",T21=0),"",T21*M!$J$64)</f>
        <v>63366.485481580967</v>
      </c>
      <c r="I21" s="33">
        <f>IF(OR(U21="",U21=0),"",U21*M!$J$65)</f>
        <v>62122.673413954442</v>
      </c>
      <c r="J21" s="33">
        <f>IF(OR(V21="",V21=0),"",V21*M!$J$66)</f>
        <v>74787.66053188486</v>
      </c>
      <c r="K21" s="33">
        <f>IF(OR(W21="",W21=0),"",W21*M!$J$67)</f>
        <v>92111.225300679769</v>
      </c>
      <c r="L21" s="33">
        <f>IF(OR(X21="",X21=0),"",X21*M!$J$68)</f>
        <v>112835.76814061881</v>
      </c>
      <c r="N21" s="46" t="str">
        <f>'2.3'!N21</f>
        <v>BCI Seguros Generales</v>
      </c>
      <c r="O21" s="33">
        <v>686936.7290967392</v>
      </c>
      <c r="P21" s="33">
        <v>754912.04117745918</v>
      </c>
      <c r="Q21" s="33">
        <v>1008881.5925900706</v>
      </c>
      <c r="R21" s="33">
        <v>999792.9262591002</v>
      </c>
      <c r="S21" s="33">
        <v>1301932.0892774742</v>
      </c>
      <c r="T21" s="33">
        <v>1410185.3278865949</v>
      </c>
      <c r="U21" s="33">
        <v>1388067.5398070945</v>
      </c>
      <c r="V21" s="33">
        <v>1669166.5613922908</v>
      </c>
      <c r="W21" s="33">
        <v>2053919.9989252568</v>
      </c>
      <c r="X21" s="33">
        <v>2515564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24171.589787937508</v>
      </c>
      <c r="D24" s="33">
        <f>IF(OR(P24="",P24=0),"",P24*M!$J$60)</f>
        <v>24253.250591016546</v>
      </c>
      <c r="E24" s="33">
        <f>IF(OR(Q24="",Q24=0),"",Q24*M!$J$61)</f>
        <v>22964.592699102908</v>
      </c>
      <c r="F24" s="33">
        <f>IF(OR(R24="",R24=0),"",R24*M!$J$62)</f>
        <v>36037.821818422541</v>
      </c>
      <c r="G24" s="33">
        <f>IF(OR(S24="",S24=0),"",S24*M!$J$63)</f>
        <v>34920.251434579768</v>
      </c>
      <c r="H24" s="33">
        <f>IF(OR(T24="",T24=0),"",T24*M!$J$64)</f>
        <v>30574.346189558393</v>
      </c>
      <c r="I24" s="33">
        <f>IF(OR(U24="",U24=0),"",U24*M!$J$65)</f>
        <v>30977.593826753549</v>
      </c>
      <c r="J24" s="33">
        <f>IF(OR(V24="",V24=0),"",V24*M!$J$66)</f>
        <v>24866.54175547968</v>
      </c>
      <c r="K24" s="33">
        <f>IF(OR(W24="",W24=0),"",W24*M!$J$67)</f>
        <v>20623.661476867284</v>
      </c>
      <c r="L24" s="33">
        <f>IF(OR(X24="",X24=0),"",X24*M!$J$68)</f>
        <v>32219.970996719749</v>
      </c>
      <c r="N24" s="46" t="str">
        <f>'2.3'!N24</f>
        <v>Chartis Chile</v>
      </c>
      <c r="O24" s="50">
        <v>539915.71136318543</v>
      </c>
      <c r="P24" s="50">
        <v>542263.08841006854</v>
      </c>
      <c r="Q24" s="50">
        <v>512772.99153618922</v>
      </c>
      <c r="R24" s="50">
        <v>806045.30462183256</v>
      </c>
      <c r="S24" s="50">
        <v>780192.77179966879</v>
      </c>
      <c r="T24" s="50">
        <v>680414.79779990716</v>
      </c>
      <c r="U24" s="50">
        <v>692162.62097610394</v>
      </c>
      <c r="V24" s="50">
        <v>554989.95022067928</v>
      </c>
      <c r="W24" s="50">
        <v>459871.75417684414</v>
      </c>
      <c r="X24" s="50">
        <v>718313</v>
      </c>
    </row>
    <row r="25" spans="2:24">
      <c r="B25" s="46" t="str">
        <f t="shared" si="2"/>
        <v>Chilena Consolidada</v>
      </c>
      <c r="C25" s="33">
        <f>IF(OR(O25="",O25=0),"",O25*M!$J$59)</f>
        <v>40750.066291928168</v>
      </c>
      <c r="D25" s="33">
        <f>IF(OR(P25="",P25=0),"",P25*M!$J$60)</f>
        <v>45951.359338061462</v>
      </c>
      <c r="E25" s="33">
        <f>IF(OR(Q25="",Q25=0),"",Q25*M!$J$61)</f>
        <v>44510.698993188795</v>
      </c>
      <c r="F25" s="33">
        <f>IF(OR(R25="",R25=0),"",R25*M!$J$62)</f>
        <v>45286.041966507553</v>
      </c>
      <c r="G25" s="33">
        <f>IF(OR(S25="",S25=0),"",S25*M!$J$63)</f>
        <v>52050.077496212427</v>
      </c>
      <c r="H25" s="33">
        <f>IF(OR(T25="",T25=0),"",T25*M!$J$64)</f>
        <v>46997.654752209928</v>
      </c>
      <c r="I25" s="33">
        <f>IF(OR(U25="",U25=0),"",U25*M!$J$65)</f>
        <v>56400.655026413944</v>
      </c>
      <c r="J25" s="33">
        <f>IF(OR(V25="",V25=0),"",V25*M!$J$66)</f>
        <v>42961.092266202184</v>
      </c>
      <c r="K25" s="33">
        <f>IF(OR(W25="",W25=0),"",W25*M!$J$67)</f>
        <v>64253.211872918655</v>
      </c>
      <c r="L25" s="33">
        <f>IF(OR(X25="",X25=0),"",X25*M!$J$68)</f>
        <v>43402.875119482662</v>
      </c>
      <c r="N25" s="46" t="str">
        <f>'2.3'!N25</f>
        <v>Chilena Consolidada</v>
      </c>
      <c r="O25" s="50">
        <v>910225.65015905374</v>
      </c>
      <c r="P25" s="50">
        <v>1027397.3766026906</v>
      </c>
      <c r="Q25" s="50">
        <v>993872.81007582857</v>
      </c>
      <c r="R25" s="50">
        <v>1012896.9968254445</v>
      </c>
      <c r="S25" s="50">
        <v>1162909.5600939572</v>
      </c>
      <c r="T25" s="50">
        <v>1045906.2495411827</v>
      </c>
      <c r="U25" s="50">
        <v>1260214.8968115312</v>
      </c>
      <c r="V25" s="50">
        <v>958837.56948195002</v>
      </c>
      <c r="W25" s="50">
        <v>1432734.7880801174</v>
      </c>
      <c r="X25" s="50">
        <v>967625</v>
      </c>
    </row>
    <row r="26" spans="2:24">
      <c r="B26" s="46" t="str">
        <f t="shared" si="2"/>
        <v>Chubb de Chile</v>
      </c>
      <c r="C26" s="33">
        <f>IF(OR(O26="",O26=0),"",O26*M!$J$59)</f>
        <v>87189.413358241625</v>
      </c>
      <c r="D26" s="33">
        <f>IF(OR(P26="",P26=0),"",P26*M!$J$60)</f>
        <v>90920.508274231659</v>
      </c>
      <c r="E26" s="33">
        <f>IF(OR(Q26="",Q26=0),"",Q26*M!$J$61)</f>
        <v>60644.10508718287</v>
      </c>
      <c r="F26" s="33">
        <f>IF(OR(R26="",R26=0),"",R26*M!$J$62)</f>
        <v>67074.811917344297</v>
      </c>
      <c r="G26" s="33">
        <f>IF(OR(S26="",S26=0),"",S26*M!$J$63)</f>
        <v>123555.03103666041</v>
      </c>
      <c r="H26" s="33">
        <f>IF(OR(T26="",T26=0),"",T26*M!$J$64)</f>
        <v>143886.09903040665</v>
      </c>
      <c r="I26" s="33">
        <f>IF(OR(U26="",U26=0),"",U26*M!$J$65)</f>
        <v>206227.83191011564</v>
      </c>
      <c r="J26" s="33">
        <f>IF(OR(V26="",V26=0),"",V26*M!$J$66)</f>
        <v>137273.95659049763</v>
      </c>
      <c r="K26" s="33">
        <f>IF(OR(W26="",W26=0),"",W26*M!$J$67)</f>
        <v>133953.4992111598</v>
      </c>
      <c r="L26" s="33">
        <f>IF(OR(X26="",X26=0),"",X26*M!$J$68)</f>
        <v>165077.42207218701</v>
      </c>
      <c r="N26" s="46" t="str">
        <f>'2.3'!N26</f>
        <v>Chubb de Chile</v>
      </c>
      <c r="O26" s="50">
        <v>1947531.5670029256</v>
      </c>
      <c r="P26" s="50">
        <v>2032834.1321331963</v>
      </c>
      <c r="Q26" s="50">
        <v>1354113.2469466596</v>
      </c>
      <c r="R26" s="50">
        <v>1500238.7623973903</v>
      </c>
      <c r="S26" s="50">
        <v>2760482.4757598778</v>
      </c>
      <c r="T26" s="50">
        <v>3202103.8281900096</v>
      </c>
      <c r="U26" s="50">
        <v>4607949.7798129832</v>
      </c>
      <c r="V26" s="50">
        <v>3063782.1327916426</v>
      </c>
      <c r="W26" s="50">
        <v>2986929.8780654622</v>
      </c>
      <c r="X26" s="50">
        <v>3680240.9999999995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6.9875275619142752</v>
      </c>
      <c r="D28" s="33">
        <f>IF(OR(P28="",P28=0),"",P28*M!$J$60)</f>
        <v>6.7966903073286034</v>
      </c>
      <c r="E28" s="33">
        <f>IF(OR(Q28="",Q28=0),"",Q28*M!$J$61)</f>
        <v>3.2915536999662183</v>
      </c>
      <c r="F28" s="33">
        <f>IF(OR(R28="",R28=0),"",R28*M!$J$62)</f>
        <v>26.759670894991366</v>
      </c>
      <c r="G28" s="33">
        <f>IF(OR(S28="",S28=0),"",S28*M!$J$63)</f>
        <v>259.10239643811911</v>
      </c>
      <c r="H28" s="33">
        <f>IF(OR(T28="",T28=0),"",T28*M!$J$64)</f>
        <v>366.97369265940483</v>
      </c>
      <c r="I28" s="33">
        <f>IF(OR(U28="",U28=0),"",U28*M!$J$65)</f>
        <v>324.5764959629538</v>
      </c>
      <c r="J28" s="33">
        <f>IF(OR(V28="",V28=0),"",V28*M!$J$66)</f>
        <v>636.73191079736921</v>
      </c>
      <c r="K28" s="33">
        <f>IF(OR(W28="",W28=0),"",W28*M!$J$67)</f>
        <v>308.26522741202155</v>
      </c>
      <c r="L28" s="33">
        <f>IF(OR(X28="",X28=0),"",X28*M!$J$68)</f>
        <v>626.17660422992162</v>
      </c>
      <c r="N28" s="46" t="str">
        <f>'2.3'!N28</f>
        <v>Consorcio Nacional de Seguros</v>
      </c>
      <c r="O28" s="50">
        <v>156.07893181041453</v>
      </c>
      <c r="P28" s="50">
        <v>151.96289929004149</v>
      </c>
      <c r="Q28" s="50">
        <v>73.496615404793275</v>
      </c>
      <c r="R28" s="50">
        <v>598.52416127733238</v>
      </c>
      <c r="S28" s="50">
        <v>5788.899236184021</v>
      </c>
      <c r="T28" s="50">
        <v>8166.7921642755737</v>
      </c>
      <c r="U28" s="50">
        <v>7252.3295195036217</v>
      </c>
      <c r="V28" s="50">
        <v>14211.055761281235</v>
      </c>
      <c r="W28" s="50">
        <v>6873.7780166096736</v>
      </c>
      <c r="X28" s="50">
        <v>13960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88678.83173316966</v>
      </c>
      <c r="D30" s="33">
        <f>IF(OR(P30="",P30=0),"",P30*M!$J$60)</f>
        <v>63566.548463356965</v>
      </c>
      <c r="E30" s="33">
        <f>IF(OR(Q30="",Q30=0),"",Q30*M!$J$61)</f>
        <v>122487.31741260781</v>
      </c>
      <c r="F30" s="33">
        <f>IF(OR(R30="",R30=0),"",R30*M!$J$62)</f>
        <v>147698.86301997065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1980800.3916218993</v>
      </c>
      <c r="P30" s="50">
        <v>1421244.2476504955</v>
      </c>
      <c r="Q30" s="50">
        <v>2735001.1819438548</v>
      </c>
      <c r="R30" s="50">
        <v>3303528.5993442358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82897.220039034641</v>
      </c>
      <c r="D33" s="33">
        <f>IF(OR(P33="",P33=0),"",P33*M!$J$60)</f>
        <v>49087.588652482264</v>
      </c>
      <c r="E33" s="33">
        <f>IF(OR(Q33="",Q33=0),"",Q33*M!$J$61)</f>
        <v>42598.421786620696</v>
      </c>
      <c r="F33" s="33">
        <f>IF(OR(R33="",R33=0),"",R33*M!$J$62)</f>
        <v>50414.663632049494</v>
      </c>
      <c r="G33" s="33">
        <f>IF(OR(S33="",S33=0),"",S33*M!$J$63)</f>
        <v>141294.51941986362</v>
      </c>
      <c r="H33" s="33">
        <f>IF(OR(T33="",T33=0),"",T33*M!$J$64)</f>
        <v>174193.05027962563</v>
      </c>
      <c r="I33" s="33">
        <f>IF(OR(U33="",U33=0),"",U33*M!$J$65)</f>
        <v>249665.56454541284</v>
      </c>
      <c r="J33" s="33">
        <f>IF(OR(V33="",V33=0),"",V33*M!$J$66)</f>
        <v>130869.34557233777</v>
      </c>
      <c r="K33" s="33">
        <f>IF(OR(W33="",W33=0),"",W33*M!$J$67)</f>
        <v>151978.06628121858</v>
      </c>
      <c r="L33" s="33">
        <f>IF(OR(X33="",X33=0),"",X33*M!$J$68)</f>
        <v>193704.09925885987</v>
      </c>
      <c r="N33" s="46" t="str">
        <f>'2.3'!N33</f>
        <v>HDI Seguros</v>
      </c>
      <c r="O33" s="50">
        <v>1851657.748624441</v>
      </c>
      <c r="P33" s="50">
        <v>1097518.3440011779</v>
      </c>
      <c r="Q33" s="50">
        <v>951173.85535425437</v>
      </c>
      <c r="R33" s="50">
        <v>1127607.0765167379</v>
      </c>
      <c r="S33" s="50">
        <v>3156820.4184556189</v>
      </c>
      <c r="T33" s="50">
        <v>3876567.9026895477</v>
      </c>
      <c r="U33" s="50">
        <v>5578521.4464909909</v>
      </c>
      <c r="V33" s="50">
        <v>2920839.2666261825</v>
      </c>
      <c r="W33" s="50">
        <v>3388846.35085491</v>
      </c>
      <c r="X33" s="50">
        <v>4318445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31899.496659125725</v>
      </c>
      <c r="D35" s="33">
        <f>IF(OR(P35="",P35=0),"",P35*M!$J$60)</f>
        <v>28819.030732860512</v>
      </c>
      <c r="E35" s="33">
        <f>IF(OR(Q35="",Q35=0),"",Q35*M!$J$61)</f>
        <v>26713.903349588985</v>
      </c>
      <c r="F35" s="33">
        <f>IF(OR(R35="",R35=0),"",R35*M!$J$62)</f>
        <v>9000.5402004249245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712532.33990568295</v>
      </c>
      <c r="P35" s="50">
        <v>644346.4784870561</v>
      </c>
      <c r="Q35" s="50">
        <v>596490.79413947009</v>
      </c>
      <c r="R35" s="50">
        <v>201311.92179611366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28971.662888225848</v>
      </c>
      <c r="D36" s="33">
        <f>IF(OR(P36="",P36=0),"",P36*M!$J$60)</f>
        <v>24214.598108747043</v>
      </c>
      <c r="E36" s="33">
        <f>IF(OR(Q36="",Q36=0),"",Q36*M!$J$61)</f>
        <v>23692.430292688419</v>
      </c>
      <c r="F36" s="33">
        <f>IF(OR(R36="",R36=0),"",R36*M!$J$62)</f>
        <v>48565.631569958154</v>
      </c>
      <c r="G36" s="33">
        <f>IF(OR(S36="",S36=0),"",S36*M!$J$63)</f>
        <v>44348.339203266936</v>
      </c>
      <c r="H36" s="33">
        <f>IF(OR(T36="",T36=0),"",T36*M!$J$64)</f>
        <v>39008.625741871881</v>
      </c>
      <c r="I36" s="33">
        <f>IF(OR(U36="",U36=0),"",U36*M!$J$65)</f>
        <v>50543.874230453388</v>
      </c>
      <c r="J36" s="33">
        <f>IF(OR(V36="",V36=0),"",V36*M!$J$66)</f>
        <v>50316.288877174506</v>
      </c>
      <c r="K36" s="33">
        <f>IF(OR(W36="",W36=0),"",W36*M!$J$67)</f>
        <v>64863.729897392514</v>
      </c>
      <c r="L36" s="33">
        <f>IF(OR(X36="",X36=0),"",X36*M!$J$68)</f>
        <v>75138.007798500315</v>
      </c>
      <c r="N36" s="46" t="str">
        <f>'2.3'!N36</f>
        <v>Liberty Seguros</v>
      </c>
      <c r="O36" s="50">
        <v>647133.93346915499</v>
      </c>
      <c r="P36" s="50">
        <v>541398.88200888864</v>
      </c>
      <c r="Q36" s="50">
        <v>529024.76944078598</v>
      </c>
      <c r="R36" s="50">
        <v>1086250.4257387475</v>
      </c>
      <c r="S36" s="50">
        <v>990836.32752557599</v>
      </c>
      <c r="T36" s="50">
        <v>868114.92327749357</v>
      </c>
      <c r="U36" s="50">
        <v>1129351.125761841</v>
      </c>
      <c r="V36" s="50">
        <v>1122996.3110201578</v>
      </c>
      <c r="W36" s="50">
        <v>1446348.2773815342</v>
      </c>
      <c r="X36" s="50">
        <v>1675129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72245.182189329775</v>
      </c>
      <c r="D38" s="33">
        <f>IF(OR(P38="",P38=0),"",P38*M!$J$60)</f>
        <v>89525.650118203295</v>
      </c>
      <c r="E38" s="33">
        <f>IF(OR(Q38="",Q38=0),"",Q38*M!$J$61)</f>
        <v>98432.411987030122</v>
      </c>
      <c r="F38" s="33">
        <f>IF(OR(R38="",R38=0),"",R38*M!$J$62)</f>
        <v>106821.93580905718</v>
      </c>
      <c r="G38" s="33">
        <f>IF(OR(S38="",S38=0),"",S38*M!$J$63)</f>
        <v>111800.63894836383</v>
      </c>
      <c r="H38" s="33">
        <f>IF(OR(T38="",T38=0),"",T38*M!$J$64)</f>
        <v>116748.44287165957</v>
      </c>
      <c r="I38" s="33">
        <f>IF(OR(U38="",U38=0),"",U38*M!$J$65)</f>
        <v>130450.71056754475</v>
      </c>
      <c r="J38" s="33">
        <f>IF(OR(V38="",V38=0),"",V38*M!$J$66)</f>
        <v>78296.44251411462</v>
      </c>
      <c r="K38" s="33">
        <f>IF(OR(W38="",W38=0),"",W38*M!$J$67)</f>
        <v>68753.073214156699</v>
      </c>
      <c r="L38" s="33">
        <f>IF(OR(X38="",X38=0),"",X38*M!$J$68)</f>
        <v>84807.591987630774</v>
      </c>
      <c r="N38" s="46" t="str">
        <f>'2.3'!N38</f>
        <v>Mapfre Seguros Generales</v>
      </c>
      <c r="O38" s="50">
        <v>1613725.4221391955</v>
      </c>
      <c r="P38" s="50">
        <v>2001647.3809493331</v>
      </c>
      <c r="Q38" s="50">
        <v>2197882.758908404</v>
      </c>
      <c r="R38" s="50">
        <v>2389248.7238362809</v>
      </c>
      <c r="S38" s="50">
        <v>2497864.328196744</v>
      </c>
      <c r="T38" s="50">
        <v>2598170.6250550449</v>
      </c>
      <c r="U38" s="50">
        <v>2914787.5796810919</v>
      </c>
      <c r="V38" s="50">
        <v>1747478.1640591067</v>
      </c>
      <c r="W38" s="50">
        <v>1533073.8637029801</v>
      </c>
      <c r="X38" s="50">
        <v>1890703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44726.799752469589</v>
      </c>
      <c r="K40" s="33">
        <f>IF(OR(W40="",W40=0),"",W40*M!$J$67)</f>
        <v>84512.818361682643</v>
      </c>
      <c r="L40" s="33">
        <f>IF(OR(X40="",X40=0),"",X40*M!$J$68)</f>
        <v>137761.40966886652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998245.94076027162</v>
      </c>
      <c r="W40" s="50">
        <v>1884488.7496824625</v>
      </c>
      <c r="X40" s="50">
        <v>3071257</v>
      </c>
    </row>
    <row r="41" spans="2:24">
      <c r="B41" s="46" t="str">
        <f t="shared" si="2"/>
        <v>Penta Security</v>
      </c>
      <c r="C41" s="33">
        <f>IF(OR(O41="",O41=0),"",O41*M!$J$59)</f>
        <v>38328.081738544657</v>
      </c>
      <c r="D41" s="33">
        <f>IF(OR(P41="",P41=0),"",P41*M!$J$60)</f>
        <v>37498.817966903072</v>
      </c>
      <c r="E41" s="33">
        <f>IF(OR(Q41="",Q41=0),"",Q41*M!$J$61)</f>
        <v>48992.120482414735</v>
      </c>
      <c r="F41" s="33">
        <f>IF(OR(R41="",R41=0),"",R41*M!$J$62)</f>
        <v>61374.223148951191</v>
      </c>
      <c r="G41" s="33">
        <f>IF(OR(S41="",S41=0),"",S41*M!$J$63)</f>
        <v>64301.623330232011</v>
      </c>
      <c r="H41" s="33">
        <f>IF(OR(T41="",T41=0),"",T41*M!$J$64)</f>
        <v>95826.152009972124</v>
      </c>
      <c r="I41" s="33">
        <f>IF(OR(U41="",U41=0),"",U41*M!$J$65)</f>
        <v>125629.33019213982</v>
      </c>
      <c r="J41" s="33">
        <f>IF(OR(V41="",V41=0),"",V41*M!$J$66)</f>
        <v>132244.03711428426</v>
      </c>
      <c r="K41" s="33">
        <f>IF(OR(W41="",W41=0),"",W41*M!$J$67)</f>
        <v>134104.0896178378</v>
      </c>
      <c r="L41" s="33">
        <f>IF(OR(X41="",X41=0),"",X41*M!$J$68)</f>
        <v>151245.51281217439</v>
      </c>
      <c r="N41" s="46" t="str">
        <f>'2.3'!N41</f>
        <v>Penta Security</v>
      </c>
      <c r="O41" s="50">
        <v>856126.29117922857</v>
      </c>
      <c r="P41" s="50">
        <v>838412.35079604818</v>
      </c>
      <c r="Q41" s="50">
        <v>1093937.807242302</v>
      </c>
      <c r="R41" s="50">
        <v>1372735.6953836596</v>
      </c>
      <c r="S41" s="50">
        <v>1436635.1809126278</v>
      </c>
      <c r="T41" s="50">
        <v>2132556.8644890818</v>
      </c>
      <c r="U41" s="50">
        <v>2807058.7710451903</v>
      </c>
      <c r="V41" s="50">
        <v>2951520.6536053568</v>
      </c>
      <c r="W41" s="50">
        <v>2990287.7820224725</v>
      </c>
      <c r="X41" s="50">
        <v>3371872</v>
      </c>
    </row>
    <row r="42" spans="2:24">
      <c r="B42" s="46" t="str">
        <f t="shared" si="2"/>
        <v>RSA Seguros</v>
      </c>
      <c r="C42" s="33">
        <f>IF(OR(O42="",O42=0),"",O42*M!$J$59)</f>
        <v>24673.616768155043</v>
      </c>
      <c r="D42" s="33">
        <f>IF(OR(P42="",P42=0),"",P42*M!$J$60)</f>
        <v>25502.304964539006</v>
      </c>
      <c r="E42" s="33">
        <f>IF(OR(Q42="",Q42=0),"",Q42*M!$J$61)</f>
        <v>28024.519187736947</v>
      </c>
      <c r="F42" s="33">
        <f>IF(OR(R42="",R42=0),"",R42*M!$J$62)</f>
        <v>35738.847865429438</v>
      </c>
      <c r="G42" s="33">
        <f>IF(OR(S42="",S42=0),"",S42*M!$J$63)</f>
        <v>111595.90933433967</v>
      </c>
      <c r="H42" s="33">
        <f>IF(OR(T42="",T42=0),"",T42*M!$J$64)</f>
        <v>93251.679435917424</v>
      </c>
      <c r="I42" s="33">
        <f>IF(OR(U42="",U42=0),"",U42*M!$J$65)</f>
        <v>97556.563153039242</v>
      </c>
      <c r="J42" s="33">
        <f>IF(OR(V42="",V42=0),"",V42*M!$J$66)</f>
        <v>74760.58689158324</v>
      </c>
      <c r="K42" s="33">
        <f>IF(OR(W42="",W42=0),"",W42*M!$J$67)</f>
        <v>70578.521641253654</v>
      </c>
      <c r="L42" s="33">
        <f>IF(OR(X42="",X42=0),"",X42*M!$J$68)</f>
        <v>75026.453270225262</v>
      </c>
      <c r="N42" s="46" t="str">
        <f>'2.3'!N42</f>
        <v>RSA Seguros</v>
      </c>
      <c r="O42" s="50">
        <v>551129.38231017988</v>
      </c>
      <c r="P42" s="50">
        <v>570189.90505003149</v>
      </c>
      <c r="Q42" s="50">
        <v>625755.34121363144</v>
      </c>
      <c r="R42" s="50">
        <v>799358.25921080471</v>
      </c>
      <c r="S42" s="50">
        <v>2493290.2326941895</v>
      </c>
      <c r="T42" s="50">
        <v>2075263.4321109573</v>
      </c>
      <c r="U42" s="50">
        <v>2179801.5308442395</v>
      </c>
      <c r="V42" s="50">
        <v>1668562.3117772443</v>
      </c>
      <c r="W42" s="50">
        <v>1573778.1863214462</v>
      </c>
      <c r="X42" s="50">
        <v>1672642</v>
      </c>
    </row>
    <row r="43" spans="2:24">
      <c r="B43" s="46" t="str">
        <f t="shared" si="2"/>
        <v>Renta Nacional</v>
      </c>
      <c r="C43" s="33">
        <f>IF(OR(O43="",O43=0),"",O43*M!$J$59)</f>
        <v>13676.383112400063</v>
      </c>
      <c r="D43" s="33">
        <f>IF(OR(P43="",P43=0),"",P43*M!$J$60)</f>
        <v>12927.186761229314</v>
      </c>
      <c r="E43" s="33">
        <f>IF(OR(Q43="",Q43=0),"",Q43*M!$J$61)</f>
        <v>14394.715035182089</v>
      </c>
      <c r="F43" s="33">
        <f>IF(OR(R43="",R43=0),"",R43*M!$J$62)</f>
        <v>12489.422697652986</v>
      </c>
      <c r="G43" s="33">
        <f>IF(OR(S43="",S43=0),"",S43*M!$J$63)</f>
        <v>15695.791644806659</v>
      </c>
      <c r="H43" s="33">
        <f>IF(OR(T43="",T43=0),"",T43*M!$J$64)</f>
        <v>22053.992679891504</v>
      </c>
      <c r="I43" s="33">
        <f>IF(OR(U43="",U43=0),"",U43*M!$J$65)</f>
        <v>30748.157446869929</v>
      </c>
      <c r="J43" s="33">
        <f>IF(OR(V43="",V43=0),"",V43*M!$J$66)</f>
        <v>38095.620086635667</v>
      </c>
      <c r="K43" s="33">
        <f>IF(OR(W43="",W43=0),"",W43*M!$J$67)</f>
        <v>25705.936226291094</v>
      </c>
      <c r="L43" s="33">
        <f>IF(OR(X43="",X43=0),"",X43*M!$J$68)</f>
        <v>26553.02787338135</v>
      </c>
      <c r="N43" s="46" t="str">
        <f>'2.3'!N43</f>
        <v>Renta Nacional</v>
      </c>
      <c r="O43" s="50">
        <v>305486.48979190702</v>
      </c>
      <c r="P43" s="50">
        <v>289030.79161662783</v>
      </c>
      <c r="Q43" s="50">
        <v>321417.46155113052</v>
      </c>
      <c r="R43" s="50">
        <v>279346.53136373125</v>
      </c>
      <c r="S43" s="50">
        <v>350677.40597152303</v>
      </c>
      <c r="T43" s="50">
        <v>490799.14503924025</v>
      </c>
      <c r="U43" s="50">
        <v>687036.0999514024</v>
      </c>
      <c r="V43" s="50">
        <v>850246.34721668763</v>
      </c>
      <c r="W43" s="50">
        <v>573197.63507572061</v>
      </c>
      <c r="X43" s="50">
        <v>591974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16450.312109564438</v>
      </c>
      <c r="D45" s="33">
        <f>IF(OR(P45="",P45=0),"",P45*M!$J$60)</f>
        <v>10904.491725768319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367447.15770471317</v>
      </c>
      <c r="P45" s="50">
        <v>243806.63278791145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2.0973594244845737</v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46.76746458231559</v>
      </c>
      <c r="X46" s="50"/>
    </row>
    <row r="47" spans="2:24">
      <c r="B47" s="51" t="s">
        <v>29</v>
      </c>
      <c r="C47" s="51">
        <f t="shared" ref="C47:L47" si="3">SUM(C17:C46)</f>
        <v>650809.17958065309</v>
      </c>
      <c r="D47" s="51">
        <f t="shared" si="3"/>
        <v>611648.0496453899</v>
      </c>
      <c r="E47" s="51">
        <f t="shared" si="3"/>
        <v>651676.46914457134</v>
      </c>
      <c r="F47" s="51">
        <f t="shared" si="3"/>
        <v>720266.02784674743</v>
      </c>
      <c r="G47" s="51">
        <f t="shared" si="3"/>
        <v>830359.04578766332</v>
      </c>
      <c r="H47" s="51">
        <f t="shared" si="3"/>
        <v>926879.84197861014</v>
      </c>
      <c r="I47" s="51">
        <f t="shared" si="3"/>
        <v>1156387.6962060928</v>
      </c>
      <c r="J47" s="51">
        <f t="shared" si="3"/>
        <v>931278.69710374181</v>
      </c>
      <c r="K47" s="51">
        <f t="shared" si="3"/>
        <v>1043970.3479985364</v>
      </c>
      <c r="L47" s="51">
        <f t="shared" si="3"/>
        <v>1244055.9199032208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4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Pr codeName="Hoja4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536.60628328033988</v>
      </c>
      <c r="D17" s="33">
        <f>IF(OR(P17="",P17=0),"",P17*M!$J$60)</f>
        <v>4842.7304964538998</v>
      </c>
      <c r="E17" s="33">
        <f>IF(OR(Q17="",Q17=0),"",Q17*M!$J$61)</f>
        <v>9978.6626475063586</v>
      </c>
      <c r="F17" s="33">
        <f>IF(OR(R17="",R17=0),"",R17*M!$J$62)</f>
        <v>1993.8458320282652</v>
      </c>
      <c r="G17" s="33">
        <f>IF(OR(S17="",S17=0),"",S17*M!$J$63)</f>
        <v>-154.06530623819964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11986.061558261321</v>
      </c>
      <c r="P17" s="33">
        <v>108275.54786892791</v>
      </c>
      <c r="Q17" s="33">
        <v>222812.08137831022</v>
      </c>
      <c r="R17" s="33">
        <v>44595.649513551594</v>
      </c>
      <c r="S17" s="33">
        <v>-3442.1469884697663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126813.2932635457</v>
      </c>
      <c r="D18" s="33">
        <f>IF(OR(P18="",P18=0),"",P18*M!$J$60)</f>
        <v>127011.87943262409</v>
      </c>
      <c r="E18" s="33">
        <f>IF(OR(Q18="",Q18=0),"",Q18*M!$J$61)</f>
        <v>141445.91601918341</v>
      </c>
      <c r="F18" s="33">
        <f>IF(OR(R18="",R18=0),"",R18*M!$J$62)</f>
        <v>135106.90794506305</v>
      </c>
      <c r="G18" s="33">
        <f>IF(OR(S18="",S18=0),"",S18*M!$J$63)</f>
        <v>173231.41208897281</v>
      </c>
      <c r="H18" s="33">
        <f>IF(OR(T18="",T18=0),"",T18*M!$J$64)</f>
        <v>170155.16754609207</v>
      </c>
      <c r="I18" s="33">
        <f>IF(OR(U18="",U18=0),"",U18*M!$J$65)</f>
        <v>201473.85604615154</v>
      </c>
      <c r="J18" s="33">
        <f>IF(OR(V18="",V18=0),"",V18*M!$J$66)</f>
        <v>132513.86628773125</v>
      </c>
      <c r="K18" s="33">
        <f>IF(OR(W18="",W18=0),"",W18*M!$J$67)</f>
        <v>161971.70429096432</v>
      </c>
      <c r="L18" s="33">
        <f>IF(OR(X18="",X18=0),"",X18*M!$J$68)</f>
        <v>210716.6806539688</v>
      </c>
      <c r="N18" s="46" t="str">
        <f>'2.3'!N18</f>
        <v>ACE Seguros</v>
      </c>
      <c r="O18" s="33">
        <v>2832601.8289812184</v>
      </c>
      <c r="P18" s="33">
        <v>2839778.2700275658</v>
      </c>
      <c r="Q18" s="33">
        <v>3158324.9242894943</v>
      </c>
      <c r="R18" s="33">
        <v>3021888.7623064211</v>
      </c>
      <c r="S18" s="33">
        <v>3870358.6030491819</v>
      </c>
      <c r="T18" s="33">
        <v>3786707.104141539</v>
      </c>
      <c r="U18" s="33">
        <v>4501727.0559803564</v>
      </c>
      <c r="V18" s="33">
        <v>2957542.9015323906</v>
      </c>
      <c r="W18" s="33">
        <v>3611687.0839276994</v>
      </c>
      <c r="X18" s="33">
        <v>4697724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17064.25897568819</v>
      </c>
      <c r="D20" s="33">
        <f>IF(OR(P20="",P20=0),"",P20*M!$J$60)</f>
        <v>18452.482269503544</v>
      </c>
      <c r="E20" s="33">
        <f>IF(OR(Q20="",Q20=0),"",Q20*M!$J$61)</f>
        <v>15617.556107997611</v>
      </c>
      <c r="F20" s="33">
        <f>IF(OR(R20="",R20=0),"",R20*M!$J$62)</f>
        <v>17379.321394774121</v>
      </c>
      <c r="G20" s="33">
        <f>IF(OR(S20="",S20=0),"",S20*M!$J$63)</f>
        <v>26245.147624558387</v>
      </c>
      <c r="H20" s="33">
        <f>IF(OR(T20="",T20=0),"",T20*M!$J$64)</f>
        <v>30852.74881183284</v>
      </c>
      <c r="I20" s="33">
        <f>IF(OR(U20="",U20=0),"",U20*M!$J$65)</f>
        <v>70802.798918730768</v>
      </c>
      <c r="J20" s="33">
        <f>IF(OR(V20="",V20=0),"",V20*M!$J$66)</f>
        <v>26606.417073487515</v>
      </c>
      <c r="K20" s="33">
        <f>IF(OR(W20="",W20=0),"",W20*M!$J$67)</f>
        <v>35309.139127172217</v>
      </c>
      <c r="L20" s="33">
        <f>IF(OR(X20="",X20=0),"",X20*M!$J$68)</f>
        <v>48666.077869277113</v>
      </c>
      <c r="N20" s="46" t="str">
        <f>'2.3'!N20</f>
        <v>Aseguradora Magallanes</v>
      </c>
      <c r="O20" s="33">
        <v>381160.75957660255</v>
      </c>
      <c r="P20" s="33">
        <v>412567.3788238226</v>
      </c>
      <c r="Q20" s="33">
        <v>348722.09888116393</v>
      </c>
      <c r="R20" s="33">
        <v>388717.17825660261</v>
      </c>
      <c r="S20" s="33">
        <v>586372.48101882439</v>
      </c>
      <c r="T20" s="33">
        <v>686610.49084162875</v>
      </c>
      <c r="U20" s="33">
        <v>1582016.0579969967</v>
      </c>
      <c r="V20" s="33">
        <v>593821.77997917682</v>
      </c>
      <c r="W20" s="33">
        <v>787332.34479726432</v>
      </c>
      <c r="X20" s="33">
        <v>1084963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30558.070534611572</v>
      </c>
      <c r="D21" s="33">
        <f>IF(OR(P21="",P21=0),"",P21*M!$J$60)</f>
        <v>30095.153664302597</v>
      </c>
      <c r="E21" s="33">
        <f>IF(OR(Q21="",Q21=0),"",Q21*M!$J$61)</f>
        <v>33335.354462798219</v>
      </c>
      <c r="F21" s="33">
        <f>IF(OR(R21="",R21=0),"",R21*M!$J$62)</f>
        <v>33775.711676507279</v>
      </c>
      <c r="G21" s="33">
        <f>IF(OR(S21="",S21=0),"",S21*M!$J$63)</f>
        <v>35892.362614649122</v>
      </c>
      <c r="H21" s="33">
        <f>IF(OR(T21="",T21=0),"",T21*M!$J$64)</f>
        <v>46871.423140389721</v>
      </c>
      <c r="I21" s="33">
        <f>IF(OR(U21="",U21=0),"",U21*M!$J$65)</f>
        <v>58606.078432560615</v>
      </c>
      <c r="J21" s="33">
        <f>IF(OR(V21="",V21=0),"",V21*M!$J$66)</f>
        <v>29210.595677385358</v>
      </c>
      <c r="K21" s="33">
        <f>IF(OR(W21="",W21=0),"",W21*M!$J$67)</f>
        <v>44075.355793722367</v>
      </c>
      <c r="L21" s="33">
        <f>IF(OR(X21="",X21=0),"",X21*M!$J$68)</f>
        <v>50258.477269475283</v>
      </c>
      <c r="N21" s="46" t="str">
        <f>'2.3'!N21</f>
        <v>BCI Seguros Generales</v>
      </c>
      <c r="O21" s="33">
        <v>682569.18702197599</v>
      </c>
      <c r="P21" s="33">
        <v>672878.50389114814</v>
      </c>
      <c r="Q21" s="33">
        <v>744340.19604780723</v>
      </c>
      <c r="R21" s="33">
        <v>755449.48149980011</v>
      </c>
      <c r="S21" s="33">
        <v>801911.80545257987</v>
      </c>
      <c r="T21" s="33">
        <v>1043097.0363498328</v>
      </c>
      <c r="U21" s="33">
        <v>1309492.8250359681</v>
      </c>
      <c r="V21" s="33">
        <v>651943.77249245148</v>
      </c>
      <c r="W21" s="33">
        <v>982803.71831949207</v>
      </c>
      <c r="X21" s="33">
        <v>1120464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111537.72189879201</v>
      </c>
      <c r="D24" s="33">
        <f>IF(OR(P24="",P24=0),"",P24*M!$J$60)</f>
        <v>91650.827423167837</v>
      </c>
      <c r="E24" s="33">
        <f>IF(OR(Q24="",Q24=0),"",Q24*M!$J$61)</f>
        <v>25105.950493877423</v>
      </c>
      <c r="F24" s="33">
        <f>IF(OR(R24="",R24=0),"",R24*M!$J$62)</f>
        <v>60591.627950448405</v>
      </c>
      <c r="G24" s="33">
        <f>IF(OR(S24="",S24=0),"",S24*M!$J$63)</f>
        <v>68478.074734489564</v>
      </c>
      <c r="H24" s="33">
        <f>IF(OR(T24="",T24=0),"",T24*M!$J$64)</f>
        <v>80565.275044260037</v>
      </c>
      <c r="I24" s="33">
        <f>IF(OR(U24="",U24=0),"",U24*M!$J$65)</f>
        <v>157812.46722420631</v>
      </c>
      <c r="J24" s="33">
        <f>IF(OR(V24="",V24=0),"",V24*M!$J$66)</f>
        <v>60878.303270610377</v>
      </c>
      <c r="K24" s="33">
        <f>IF(OR(W24="",W24=0),"",W24*M!$J$67)</f>
        <v>75654.504312404009</v>
      </c>
      <c r="L24" s="33">
        <f>IF(OR(X24="",X24=0),"",X24*M!$J$68)</f>
        <v>122061.37696952951</v>
      </c>
      <c r="N24" s="46" t="str">
        <f>'2.3'!N24</f>
        <v>Chartis Chile</v>
      </c>
      <c r="O24" s="50">
        <v>2491394.6079321541</v>
      </c>
      <c r="P24" s="50">
        <v>2049162.8760160403</v>
      </c>
      <c r="Q24" s="50">
        <v>560587.05280707602</v>
      </c>
      <c r="R24" s="50">
        <v>1355231.663415493</v>
      </c>
      <c r="S24" s="50">
        <v>1529945.9980892662</v>
      </c>
      <c r="T24" s="50">
        <v>1792934.6710823607</v>
      </c>
      <c r="U24" s="50">
        <v>3526158.020778066</v>
      </c>
      <c r="V24" s="50">
        <v>1358727.1939102702</v>
      </c>
      <c r="W24" s="50">
        <v>1686963.7648265758</v>
      </c>
      <c r="X24" s="50">
        <v>2721240</v>
      </c>
    </row>
    <row r="25" spans="2:24">
      <c r="B25" s="46" t="str">
        <f t="shared" si="2"/>
        <v>Chilena Consolidada</v>
      </c>
      <c r="C25" s="33">
        <f>IF(OR(O25="",O25=0),"",O25*M!$J$59)</f>
        <v>65575.557270253703</v>
      </c>
      <c r="D25" s="33">
        <f>IF(OR(P25="",P25=0),"",P25*M!$J$60)</f>
        <v>92782.151300236394</v>
      </c>
      <c r="E25" s="33">
        <f>IF(OR(Q25="",Q25=0),"",Q25*M!$J$61)</f>
        <v>81741.982612511958</v>
      </c>
      <c r="F25" s="33">
        <f>IF(OR(R25="",R25=0),"",R25*M!$J$62)</f>
        <v>87703.513973165725</v>
      </c>
      <c r="G25" s="33">
        <f>IF(OR(S25="",S25=0),"",S25*M!$J$63)</f>
        <v>98970.680145154052</v>
      </c>
      <c r="H25" s="33">
        <f>IF(OR(T25="",T25=0),"",T25*M!$J$64)</f>
        <v>102406.55446305443</v>
      </c>
      <c r="I25" s="33">
        <f>IF(OR(U25="",U25=0),"",U25*M!$J$65)</f>
        <v>107411.27986064114</v>
      </c>
      <c r="J25" s="33">
        <f>IF(OR(V25="",V25=0),"",V25*M!$J$66)</f>
        <v>61938.568143445438</v>
      </c>
      <c r="K25" s="33">
        <f>IF(OR(W25="",W25=0),"",W25*M!$J$67)</f>
        <v>87589.318381491015</v>
      </c>
      <c r="L25" s="33">
        <f>IF(OR(X25="",X25=0),"",X25*M!$J$68)</f>
        <v>107039.19390078868</v>
      </c>
      <c r="N25" s="46" t="str">
        <f>'2.3'!N25</f>
        <v>Chilena Consolidada</v>
      </c>
      <c r="O25" s="50">
        <v>1464747.4147221728</v>
      </c>
      <c r="P25" s="50">
        <v>2074457.4309569967</v>
      </c>
      <c r="Q25" s="50">
        <v>1825204.6316481936</v>
      </c>
      <c r="R25" s="50">
        <v>1961633.6967615294</v>
      </c>
      <c r="S25" s="50">
        <v>2211215.7300472027</v>
      </c>
      <c r="T25" s="50">
        <v>2279000.0026937872</v>
      </c>
      <c r="U25" s="50">
        <v>2399995.0869822172</v>
      </c>
      <c r="V25" s="50">
        <v>1382390.9729263368</v>
      </c>
      <c r="W25" s="50">
        <v>1953089.3452857842</v>
      </c>
      <c r="X25" s="50">
        <v>2386335</v>
      </c>
    </row>
    <row r="26" spans="2:24">
      <c r="B26" s="46" t="str">
        <f t="shared" si="2"/>
        <v>Chubb de Chile</v>
      </c>
      <c r="C26" s="33">
        <f>IF(OR(O26="",O26=0),"",O26*M!$J$59)</f>
        <v>65176.670974646651</v>
      </c>
      <c r="D26" s="33">
        <f>IF(OR(P26="",P26=0),"",P26*M!$J$60)</f>
        <v>52590.721040189113</v>
      </c>
      <c r="E26" s="33">
        <f>IF(OR(Q26="",Q26=0),"",Q26*M!$J$61)</f>
        <v>56008.442546507635</v>
      </c>
      <c r="F26" s="33">
        <f>IF(OR(R26="",R26=0),"",R26*M!$J$62)</f>
        <v>62454.457098572915</v>
      </c>
      <c r="G26" s="33">
        <f>IF(OR(S26="",S26=0),"",S26*M!$J$63)</f>
        <v>89143.767744778394</v>
      </c>
      <c r="H26" s="33">
        <f>IF(OR(T26="",T26=0),"",T26*M!$J$64)</f>
        <v>90041.971883526465</v>
      </c>
      <c r="I26" s="33">
        <f>IF(OR(U26="",U26=0),"",U26*M!$J$65)</f>
        <v>141125.79518444609</v>
      </c>
      <c r="J26" s="33">
        <f>IF(OR(V26="",V26=0),"",V26*M!$J$66)</f>
        <v>74172.654381823348</v>
      </c>
      <c r="K26" s="33">
        <f>IF(OR(W26="",W26=0),"",W26*M!$J$67)</f>
        <v>85118.209507563297</v>
      </c>
      <c r="L26" s="33">
        <f>IF(OR(X26="",X26=0),"",X26*M!$J$68)</f>
        <v>115787.41035156048</v>
      </c>
      <c r="N26" s="46" t="str">
        <f>'2.3'!N26</f>
        <v>Chubb de Chile</v>
      </c>
      <c r="O26" s="50">
        <v>1455837.5755293372</v>
      </c>
      <c r="P26" s="50">
        <v>1175842.6651282962</v>
      </c>
      <c r="Q26" s="50">
        <v>1250604.2241706036</v>
      </c>
      <c r="R26" s="50">
        <v>1396896.9087714392</v>
      </c>
      <c r="S26" s="50">
        <v>1991661.5828428247</v>
      </c>
      <c r="T26" s="50">
        <v>2003833.2042422488</v>
      </c>
      <c r="U26" s="50">
        <v>3153311.4169067824</v>
      </c>
      <c r="V26" s="50">
        <v>1655440.3972974049</v>
      </c>
      <c r="W26" s="50">
        <v>1897987.9185149001</v>
      </c>
      <c r="X26" s="50">
        <v>2581368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177104.9180249545</v>
      </c>
      <c r="D30" s="33">
        <f>IF(OR(P30="",P30=0),"",P30*M!$J$60)</f>
        <v>188575.29550827423</v>
      </c>
      <c r="E30" s="33">
        <f>IF(OR(Q30="",Q30=0),"",Q30*M!$J$61)</f>
        <v>206043.11935346958</v>
      </c>
      <c r="F30" s="33">
        <f>IF(OR(R30="",R30=0),"",R30*M!$J$62)</f>
        <v>264698.87581565528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3955955.2615393396</v>
      </c>
      <c r="P30" s="50">
        <v>4216235.7477159975</v>
      </c>
      <c r="Q30" s="50">
        <v>4600706.3169230055</v>
      </c>
      <c r="R30" s="50">
        <v>5920426.7967387848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18986.904059454911</v>
      </c>
      <c r="D33" s="33">
        <f>IF(OR(P33="",P33=0),"",P33*M!$J$60)</f>
        <v>16464.716312056735</v>
      </c>
      <c r="E33" s="33">
        <f>IF(OR(Q33="",Q33=0),"",Q33*M!$J$61)</f>
        <v>17973.673345055882</v>
      </c>
      <c r="F33" s="33">
        <f>IF(OR(R33="",R33=0),"",R33*M!$J$62)</f>
        <v>23558.07933435735</v>
      </c>
      <c r="G33" s="33">
        <f>IF(OR(S33="",S33=0),"",S33*M!$J$63)</f>
        <v>32546.609527071312</v>
      </c>
      <c r="H33" s="33">
        <f>IF(OR(T33="",T33=0),"",T33*M!$J$64)</f>
        <v>30580.920221825167</v>
      </c>
      <c r="I33" s="33">
        <f>IF(OR(U33="",U33=0),"",U33*M!$J$65)</f>
        <v>39268.861493051787</v>
      </c>
      <c r="J33" s="33">
        <f>IF(OR(V33="",V33=0),"",V33*M!$J$66)</f>
        <v>26523.524940218354</v>
      </c>
      <c r="K33" s="33">
        <f>IF(OR(W33="",W33=0),"",W33*M!$J$67)</f>
        <v>27225.682865272622</v>
      </c>
      <c r="L33" s="33">
        <f>IF(OR(X33="",X33=0),"",X33*M!$J$68)</f>
        <v>30758.86235014486</v>
      </c>
      <c r="N33" s="46" t="str">
        <f>'2.3'!N33</f>
        <v>HDI Seguros</v>
      </c>
      <c r="O33" s="50">
        <v>424106.47796782205</v>
      </c>
      <c r="P33" s="50">
        <v>368124.17715580546</v>
      </c>
      <c r="Q33" s="50">
        <v>401331.49195363704</v>
      </c>
      <c r="R33" s="50">
        <v>526915.28719586064</v>
      </c>
      <c r="S33" s="50">
        <v>727160.55745412619</v>
      </c>
      <c r="T33" s="50">
        <v>680561.09917321522</v>
      </c>
      <c r="U33" s="50">
        <v>877422.5088555509</v>
      </c>
      <c r="V33" s="50">
        <v>591971.73177508346</v>
      </c>
      <c r="W33" s="50">
        <v>607085.33991206659</v>
      </c>
      <c r="X33" s="50">
        <v>685739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36276.734758231563</v>
      </c>
      <c r="D35" s="33">
        <f>IF(OR(P35="",P35=0),"",P35*M!$J$60)</f>
        <v>11194.14893617021</v>
      </c>
      <c r="E35" s="33">
        <f>IF(OR(Q35="",Q35=0),"",Q35*M!$J$61)</f>
        <v>9600.4227047909426</v>
      </c>
      <c r="F35" s="33">
        <f>IF(OR(R35="",R35=0),"",R35*M!$J$62)</f>
        <v>5070.3734837809106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810305.78562517627</v>
      </c>
      <c r="P35" s="50">
        <v>250282.89513069834</v>
      </c>
      <c r="Q35" s="50">
        <v>214366.41767828574</v>
      </c>
      <c r="R35" s="50">
        <v>113407.26306581037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70821.518240433099</v>
      </c>
      <c r="D36" s="33">
        <f>IF(OR(P36="",P36=0),"",P36*M!$J$60)</f>
        <v>64397.222222222212</v>
      </c>
      <c r="E36" s="33">
        <f>IF(OR(Q36="",Q36=0),"",Q36*M!$J$61)</f>
        <v>77460.8261799787</v>
      </c>
      <c r="F36" s="33">
        <f>IF(OR(R36="",R36=0),"",R36*M!$J$62)</f>
        <v>51375.508280755101</v>
      </c>
      <c r="G36" s="33">
        <f>IF(OR(S36="",S36=0),"",S36*M!$J$63)</f>
        <v>66181.329139121226</v>
      </c>
      <c r="H36" s="33">
        <f>IF(OR(T36="",T36=0),"",T36*M!$J$64)</f>
        <v>57818.257055873146</v>
      </c>
      <c r="I36" s="33">
        <f>IF(OR(U36="",U36=0),"",U36*M!$J$65)</f>
        <v>112383.08510355609</v>
      </c>
      <c r="J36" s="33">
        <f>IF(OR(V36="",V36=0),"",V36*M!$J$66)</f>
        <v>67188.180422176927</v>
      </c>
      <c r="K36" s="33">
        <f>IF(OR(W36="",W36=0),"",W36*M!$J$67)</f>
        <v>80417.094877549156</v>
      </c>
      <c r="L36" s="33">
        <f>IF(OR(X36="",X36=0),"",X36*M!$J$68)</f>
        <v>98522.56411245522</v>
      </c>
      <c r="N36" s="46" t="str">
        <f>'2.3'!N36</f>
        <v>Liberty Seguros</v>
      </c>
      <c r="O36" s="50">
        <v>1581925.3402887967</v>
      </c>
      <c r="P36" s="50">
        <v>1439816.7567767696</v>
      </c>
      <c r="Q36" s="50">
        <v>1729611.3232926645</v>
      </c>
      <c r="R36" s="50">
        <v>1149097.9513388188</v>
      </c>
      <c r="S36" s="50">
        <v>1478631.8110901809</v>
      </c>
      <c r="T36" s="50">
        <v>1286712.6394104327</v>
      </c>
      <c r="U36" s="50">
        <v>2511084.9852862842</v>
      </c>
      <c r="V36" s="50">
        <v>1499555.7192710524</v>
      </c>
      <c r="W36" s="50">
        <v>1793161.2448461165</v>
      </c>
      <c r="X36" s="50">
        <v>2196465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91880.492973055676</v>
      </c>
      <c r="D38" s="33">
        <f>IF(OR(P38="",P38=0),"",P38*M!$J$60)</f>
        <v>103120.50827423166</v>
      </c>
      <c r="E38" s="33">
        <f>IF(OR(Q38="",Q38=0),"",Q38*M!$J$61)</f>
        <v>78867.532287543203</v>
      </c>
      <c r="F38" s="33">
        <f>IF(OR(R38="",R38=0),"",R38*M!$J$62)</f>
        <v>111811.14014557033</v>
      </c>
      <c r="G38" s="33">
        <f>IF(OR(S38="",S38=0),"",S38*M!$J$63)</f>
        <v>106862.47776278631</v>
      </c>
      <c r="H38" s="33">
        <f>IF(OR(T38="",T38=0),"",T38*M!$J$64)</f>
        <v>69311.551033346128</v>
      </c>
      <c r="I38" s="33">
        <f>IF(OR(U38="",U38=0),"",U38*M!$J$65)</f>
        <v>84445.686460876037</v>
      </c>
      <c r="J38" s="33">
        <f>IF(OR(V38="",V38=0),"",V38*M!$J$66)</f>
        <v>42010.793166937903</v>
      </c>
      <c r="K38" s="33">
        <f>IF(OR(W38="",W38=0),"",W38*M!$J$67)</f>
        <v>60153.433493897835</v>
      </c>
      <c r="L38" s="33">
        <f>IF(OR(X38="",X38=0),"",X38*M!$J$68)</f>
        <v>66523.279999174672</v>
      </c>
      <c r="N38" s="46" t="str">
        <f>'2.3'!N38</f>
        <v>Mapfre Seguros Generales</v>
      </c>
      <c r="O38" s="50">
        <v>2052315.2245742457</v>
      </c>
      <c r="P38" s="50">
        <v>2305606.2149423053</v>
      </c>
      <c r="Q38" s="50">
        <v>1761021.4557709235</v>
      </c>
      <c r="R38" s="50">
        <v>2500840.5050906492</v>
      </c>
      <c r="S38" s="50">
        <v>2387535.2926172889</v>
      </c>
      <c r="T38" s="50">
        <v>1542489.4023623706</v>
      </c>
      <c r="U38" s="50">
        <v>1886852.4133209551</v>
      </c>
      <c r="V38" s="50">
        <v>937628.08828502335</v>
      </c>
      <c r="W38" s="50">
        <v>1341316.8661455789</v>
      </c>
      <c r="X38" s="50">
        <v>1483072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1813.1221684887666</v>
      </c>
      <c r="K40" s="33">
        <f>IF(OR(W40="",W40=0),"",W40*M!$J$67)</f>
        <v>8417.5889222135993</v>
      </c>
      <c r="L40" s="33">
        <f>IF(OR(X40="",X40=0),"",X40*M!$J$68)</f>
        <v>35331.207502636353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40466.607376630753</v>
      </c>
      <c r="W40" s="50">
        <v>187697.58163165612</v>
      </c>
      <c r="X40" s="50">
        <v>787675</v>
      </c>
    </row>
    <row r="41" spans="2:24">
      <c r="B41" s="46" t="str">
        <f t="shared" si="2"/>
        <v>Penta Security</v>
      </c>
      <c r="C41" s="33">
        <f>IF(OR(O41="",O41=0),"",O41*M!$J$59)</f>
        <v>25458.787920774586</v>
      </c>
      <c r="D41" s="33">
        <f>IF(OR(P41="",P41=0),"",P41*M!$J$60)</f>
        <v>15406.973995271863</v>
      </c>
      <c r="E41" s="33">
        <f>IF(OR(Q41="",Q41=0),"",Q41*M!$J$61)</f>
        <v>20200.034070468122</v>
      </c>
      <c r="F41" s="33">
        <f>IF(OR(R41="",R41=0),"",R41*M!$J$62)</f>
        <v>19634.143559792832</v>
      </c>
      <c r="G41" s="33">
        <f>IF(OR(S41="",S41=0),"",S41*M!$J$63)</f>
        <v>25736.704845776534</v>
      </c>
      <c r="H41" s="33">
        <f>IF(OR(T41="",T41=0),"",T41*M!$J$64)</f>
        <v>126822.45934037481</v>
      </c>
      <c r="I41" s="33">
        <f>IF(OR(U41="",U41=0),"",U41*M!$J$65)</f>
        <v>285096.51757341827</v>
      </c>
      <c r="J41" s="33">
        <f>IF(OR(V41="",V41=0),"",V41*M!$J$66)</f>
        <v>168425.25956315469</v>
      </c>
      <c r="K41" s="33">
        <f>IF(OR(W41="",W41=0),"",W41*M!$J$67)</f>
        <v>200975.03909244921</v>
      </c>
      <c r="L41" s="33">
        <f>IF(OR(X41="",X41=0),"",X41*M!$J$68)</f>
        <v>241706.14285528456</v>
      </c>
      <c r="N41" s="46" t="str">
        <f>'2.3'!N41</f>
        <v>Penta Security</v>
      </c>
      <c r="O41" s="50">
        <v>568667.58501540648</v>
      </c>
      <c r="P41" s="50">
        <v>344474.7857767283</v>
      </c>
      <c r="Q41" s="50">
        <v>451043.57108199497</v>
      </c>
      <c r="R41" s="50">
        <v>439149.99375882774</v>
      </c>
      <c r="S41" s="50">
        <v>575012.78672731866</v>
      </c>
      <c r="T41" s="50">
        <v>2822362.1690408569</v>
      </c>
      <c r="U41" s="50">
        <v>6370189.8197255032</v>
      </c>
      <c r="V41" s="50">
        <v>3759040.0522928312</v>
      </c>
      <c r="W41" s="50">
        <v>4481393.5622862726</v>
      </c>
      <c r="X41" s="50">
        <v>5388604</v>
      </c>
    </row>
    <row r="42" spans="2:24">
      <c r="B42" s="46" t="str">
        <f t="shared" si="2"/>
        <v>RSA Seguros</v>
      </c>
      <c r="C42" s="33">
        <f>IF(OR(O42="",O42=0),"",O42*M!$J$59)</f>
        <v>128684.3381437783</v>
      </c>
      <c r="D42" s="33">
        <f>IF(OR(P42="",P42=0),"",P42*M!$J$60)</f>
        <v>105562.47044917256</v>
      </c>
      <c r="E42" s="33">
        <f>IF(OR(Q42="",Q42=0),"",Q42*M!$J$61)</f>
        <v>169395.1336977141</v>
      </c>
      <c r="F42" s="33">
        <f>IF(OR(R42="",R42=0),"",R42*M!$J$62)</f>
        <v>168830.8249155345</v>
      </c>
      <c r="G42" s="33">
        <f>IF(OR(S42="",S42=0),"",S42*M!$J$63)</f>
        <v>390438.07992635394</v>
      </c>
      <c r="H42" s="33">
        <f>IF(OR(T42="",T42=0),"",T42*M!$J$64)</f>
        <v>386206.15145958791</v>
      </c>
      <c r="I42" s="33">
        <f>IF(OR(U42="",U42=0),"",U42*M!$J$65)</f>
        <v>413649.22710891877</v>
      </c>
      <c r="J42" s="33">
        <f>IF(OR(V42="",V42=0),"",V42*M!$J$66)</f>
        <v>193586.84192431995</v>
      </c>
      <c r="K42" s="33">
        <f>IF(OR(W42="",W42=0),"",W42*M!$J$67)</f>
        <v>197808.81869726011</v>
      </c>
      <c r="L42" s="33">
        <f>IF(OR(X42="",X42=0),"",X42*M!$J$68)</f>
        <v>321262.55324856023</v>
      </c>
      <c r="N42" s="46" t="str">
        <f>'2.3'!N42</f>
        <v>RSA Seguros</v>
      </c>
      <c r="O42" s="50">
        <v>2874394.9644913767</v>
      </c>
      <c r="P42" s="50">
        <v>2360204.502532444</v>
      </c>
      <c r="Q42" s="50">
        <v>3782398.8692489532</v>
      </c>
      <c r="R42" s="50">
        <v>3776179.769805911</v>
      </c>
      <c r="S42" s="50">
        <v>8723218.0548458435</v>
      </c>
      <c r="T42" s="50">
        <v>8594799.6671863217</v>
      </c>
      <c r="U42" s="50">
        <v>9242568.5094100945</v>
      </c>
      <c r="V42" s="50">
        <v>4320614.9379127575</v>
      </c>
      <c r="W42" s="50">
        <v>4410792.3584758183</v>
      </c>
      <c r="X42" s="50">
        <v>7162236.9999999991</v>
      </c>
    </row>
    <row r="43" spans="2:24">
      <c r="B43" s="46" t="str">
        <f t="shared" si="2"/>
        <v>Renta Nacional</v>
      </c>
      <c r="C43" s="33">
        <f>IF(OR(O43="",O43=0),"",O43*M!$J$59)</f>
        <v>10996.994765923804</v>
      </c>
      <c r="D43" s="33">
        <f>IF(OR(P43="",P43=0),"",P43*M!$J$60)</f>
        <v>11844.32624113475</v>
      </c>
      <c r="E43" s="33">
        <f>IF(OR(Q43="",Q43=0),"",Q43*M!$J$61)</f>
        <v>9582.3480327191992</v>
      </c>
      <c r="F43" s="33">
        <f>IF(OR(R43="",R43=0),"",R43*M!$J$62)</f>
        <v>7672.236869263148</v>
      </c>
      <c r="G43" s="33">
        <f>IF(OR(S43="",S43=0),"",S43*M!$J$63)</f>
        <v>9466.5904611488186</v>
      </c>
      <c r="H43" s="33">
        <f>IF(OR(T43="",T43=0),"",T43*M!$J$64)</f>
        <v>7769.7926784645888</v>
      </c>
      <c r="I43" s="33">
        <f>IF(OR(U43="",U43=0),"",U43*M!$J$65)</f>
        <v>10413.204571759909</v>
      </c>
      <c r="J43" s="33">
        <f>IF(OR(V43="",V43=0),"",V43*M!$J$66)</f>
        <v>21494.60819142354</v>
      </c>
      <c r="K43" s="33">
        <f>IF(OR(W43="",W43=0),"",W43*M!$J$67)</f>
        <v>21784.946086210792</v>
      </c>
      <c r="L43" s="33">
        <f>IF(OR(X43="",X43=0),"",X43*M!$J$68)</f>
        <v>33455.01015294229</v>
      </c>
      <c r="N43" s="46" t="str">
        <f>'2.3'!N43</f>
        <v>Renta Nacional</v>
      </c>
      <c r="O43" s="50">
        <v>245637.55648641608</v>
      </c>
      <c r="P43" s="50">
        <v>264819.79821843526</v>
      </c>
      <c r="Q43" s="50">
        <v>213962.83100071206</v>
      </c>
      <c r="R43" s="50">
        <v>171602.2276700064</v>
      </c>
      <c r="S43" s="50">
        <v>211503.78785824688</v>
      </c>
      <c r="T43" s="50">
        <v>172912.3455817402</v>
      </c>
      <c r="U43" s="50">
        <v>232672.39571476573</v>
      </c>
      <c r="V43" s="50">
        <v>479732.63220416947</v>
      </c>
      <c r="W43" s="50">
        <v>485766.379677577</v>
      </c>
      <c r="X43" s="50">
        <v>745847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5168.859277167151</v>
      </c>
      <c r="D45" s="33">
        <f>IF(OR(P45="",P45=0),"",P45*M!$J$60)</f>
        <v>382.1513002364066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115455.72128485263</v>
      </c>
      <c r="P45" s="50">
        <v>8544.2791896470299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982641.72736459167</v>
      </c>
      <c r="D47" s="51">
        <f t="shared" si="3"/>
        <v>934373.75886524806</v>
      </c>
      <c r="E47" s="51">
        <f t="shared" si="3"/>
        <v>952356.95456212235</v>
      </c>
      <c r="F47" s="51">
        <f t="shared" si="3"/>
        <v>1051656.5682752691</v>
      </c>
      <c r="G47" s="51">
        <f t="shared" si="3"/>
        <v>1123039.1713086225</v>
      </c>
      <c r="H47" s="51">
        <f t="shared" si="3"/>
        <v>1199402.2726786274</v>
      </c>
      <c r="I47" s="51">
        <f t="shared" si="3"/>
        <v>1682488.8579783172</v>
      </c>
      <c r="J47" s="51">
        <f t="shared" si="3"/>
        <v>906362.73521120346</v>
      </c>
      <c r="K47" s="51">
        <f t="shared" si="3"/>
        <v>1086500.8354481708</v>
      </c>
      <c r="L47" s="51">
        <f t="shared" si="3"/>
        <v>1482088.8372357981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46" priority="1" operator="lessThan">
      <formula>0</formula>
    </cfRule>
    <cfRule type="cellIs" dxfId="145" priority="2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sheetPr codeName="Hoja4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1099.4307255323067</v>
      </c>
      <c r="D17" s="33">
        <f>IF(OR(P17="",P17=0),"",P17*M!$J$60)</f>
        <v>937.23404255319133</v>
      </c>
      <c r="E17" s="33">
        <f>IF(OR(Q17="",Q17=0),"",Q17*M!$J$61)</f>
        <v>497.89080703699528</v>
      </c>
      <c r="F17" s="33">
        <f>IF(OR(R17="",R17=0),"",R17*M!$J$62)</f>
        <v>207.01192390907042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24557.752612802746</v>
      </c>
      <c r="P17" s="33">
        <v>20955.023103838939</v>
      </c>
      <c r="Q17" s="33">
        <v>11117.330140703993</v>
      </c>
      <c r="R17" s="33">
        <v>4630.1630023138332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20442.280633440285</v>
      </c>
      <c r="D18" s="33">
        <f>IF(OR(P18="",P18=0),"",P18*M!$J$60)</f>
        <v>11094.739952718674</v>
      </c>
      <c r="E18" s="33">
        <f>IF(OR(Q18="",Q18=0),"",Q18*M!$J$61)</f>
        <v>11199.886816749966</v>
      </c>
      <c r="F18" s="33">
        <f>IF(OR(R18="",R18=0),"",R18*M!$J$62)</f>
        <v>14176.06083179738</v>
      </c>
      <c r="G18" s="33">
        <f>IF(OR(S18="",S18=0),"",S18*M!$J$63)</f>
        <v>19496.923602150473</v>
      </c>
      <c r="H18" s="33">
        <f>IF(OR(T18="",T18=0),"",T18*M!$J$64)</f>
        <v>15069.159838676302</v>
      </c>
      <c r="I18" s="33">
        <f>IF(OR(U18="",U18=0),"",U18*M!$J$65)</f>
        <v>22043.745807611809</v>
      </c>
      <c r="J18" s="33">
        <f>IF(OR(V18="",V18=0),"",V18*M!$J$66)</f>
        <v>16404.859312568289</v>
      </c>
      <c r="K18" s="33">
        <f>IF(OR(W18="",W18=0),"",W18*M!$J$67)</f>
        <v>20056.395664525025</v>
      </c>
      <c r="L18" s="33">
        <f>IF(OR(X18="",X18=0),"",X18*M!$J$68)</f>
        <v>24281.208915570671</v>
      </c>
      <c r="N18" s="46" t="str">
        <f>'2.3'!N18</f>
        <v>ACE Seguros</v>
      </c>
      <c r="O18" s="33">
        <v>456614.91804720659</v>
      </c>
      <c r="P18" s="33">
        <v>248060.27255151703</v>
      </c>
      <c r="Q18" s="33">
        <v>250080.61510779388</v>
      </c>
      <c r="R18" s="33">
        <v>317070.974185862</v>
      </c>
      <c r="S18" s="33">
        <v>435602.7875465157</v>
      </c>
      <c r="T18" s="33">
        <v>335355.63707815506</v>
      </c>
      <c r="U18" s="33">
        <v>492544.93294925534</v>
      </c>
      <c r="V18" s="33">
        <v>366135.83596734813</v>
      </c>
      <c r="W18" s="33">
        <v>447222.71392281388</v>
      </c>
      <c r="X18" s="33">
        <v>541326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8937.4658088929173</v>
      </c>
      <c r="D20" s="33">
        <f>IF(OR(P20="",P20=0),"",P20*M!$J$60)</f>
        <v>9348.2269503546086</v>
      </c>
      <c r="E20" s="33">
        <f>IF(OR(Q20="",Q20=0),"",Q20*M!$J$61)</f>
        <v>12226.274105578028</v>
      </c>
      <c r="F20" s="33">
        <f>IF(OR(R20="",R20=0),"",R20*M!$J$62)</f>
        <v>10441.946257011892</v>
      </c>
      <c r="G20" s="33">
        <f>IF(OR(S20="",S20=0),"",S20*M!$J$63)</f>
        <v>10889.881208831839</v>
      </c>
      <c r="H20" s="33">
        <f>IF(OR(T20="",T20=0),"",T20*M!$J$64)</f>
        <v>10826.615759535145</v>
      </c>
      <c r="I20" s="33">
        <f>IF(OR(U20="",U20=0),"",U20*M!$J$65)</f>
        <v>20644.939044599269</v>
      </c>
      <c r="J20" s="33">
        <f>IF(OR(V20="",V20=0),"",V20*M!$J$66)</f>
        <v>10780.274728213126</v>
      </c>
      <c r="K20" s="33">
        <f>IF(OR(W20="",W20=0),"",W20*M!$J$67)</f>
        <v>9949.40702988271</v>
      </c>
      <c r="L20" s="33">
        <f>IF(OR(X20="",X20=0),"",X20*M!$J$68)</f>
        <v>19245.197032568809</v>
      </c>
      <c r="N20" s="46" t="str">
        <f>'2.3'!N20</f>
        <v>Aseguradora Magallanes</v>
      </c>
      <c r="O20" s="33">
        <v>199634.29184126953</v>
      </c>
      <c r="P20" s="33">
        <v>209011.09310003865</v>
      </c>
      <c r="Q20" s="33">
        <v>272998.66497103591</v>
      </c>
      <c r="R20" s="33">
        <v>233551.34486167377</v>
      </c>
      <c r="S20" s="33">
        <v>243303.1337361527</v>
      </c>
      <c r="T20" s="33">
        <v>240940.21593165572</v>
      </c>
      <c r="U20" s="33">
        <v>461290.02784782421</v>
      </c>
      <c r="V20" s="33">
        <v>240602.17916943866</v>
      </c>
      <c r="W20" s="33">
        <v>221854.45920859798</v>
      </c>
      <c r="X20" s="33">
        <v>429053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5506.4703310774194</v>
      </c>
      <c r="D21" s="33">
        <f>IF(OR(P21="",P21=0),"",P21*M!$J$60)</f>
        <v>4494.7399527186753</v>
      </c>
      <c r="E21" s="33">
        <f>IF(OR(Q21="",Q21=0),"",Q21*M!$J$61)</f>
        <v>6090.5870226164388</v>
      </c>
      <c r="F21" s="33">
        <f>IF(OR(R21="",R21=0),"",R21*M!$J$62)</f>
        <v>8097.4430327775344</v>
      </c>
      <c r="G21" s="33">
        <f>IF(OR(S21="",S21=0),"",S21*M!$J$63)</f>
        <v>5697.5804384507719</v>
      </c>
      <c r="H21" s="33">
        <f>IF(OR(T21="",T21=0),"",T21*M!$J$64)</f>
        <v>5613.4591334711995</v>
      </c>
      <c r="I21" s="33">
        <f>IF(OR(U21="",U21=0),"",U21*M!$J$65)</f>
        <v>4980.009388152549</v>
      </c>
      <c r="J21" s="33">
        <f>IF(OR(V21="",V21=0),"",V21*M!$J$66)</f>
        <v>4425.9433277562612</v>
      </c>
      <c r="K21" s="33">
        <f>IF(OR(W21="",W21=0),"",W21*M!$J$67)</f>
        <v>3545.982274982463</v>
      </c>
      <c r="L21" s="33">
        <f>IF(OR(X21="",X21=0),"",X21*M!$J$68)</f>
        <v>3143.4424372802941</v>
      </c>
      <c r="N21" s="46" t="str">
        <f>'2.3'!N21</f>
        <v>BCI Seguros Generales</v>
      </c>
      <c r="O21" s="33">
        <v>122996.86830642761</v>
      </c>
      <c r="P21" s="33">
        <v>100495.04742527779</v>
      </c>
      <c r="Q21" s="33">
        <v>135995.81619927986</v>
      </c>
      <c r="R21" s="33">
        <v>181112.66460273543</v>
      </c>
      <c r="S21" s="33">
        <v>127296.07869961127</v>
      </c>
      <c r="T21" s="33">
        <v>124924.36101751408</v>
      </c>
      <c r="U21" s="33">
        <v>111273.21153046815</v>
      </c>
      <c r="V21" s="33">
        <v>98781.490860493461</v>
      </c>
      <c r="W21" s="33">
        <v>79069.232730825606</v>
      </c>
      <c r="X21" s="33">
        <v>70080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20504.332267088394</v>
      </c>
      <c r="D24" s="33">
        <f>IF(OR(P24="",P24=0),"",P24*M!$J$60)</f>
        <v>12981.323877068557</v>
      </c>
      <c r="E24" s="33">
        <f>IF(OR(Q24="",Q24=0),"",Q24*M!$J$61)</f>
        <v>17580.996763305528</v>
      </c>
      <c r="F24" s="33">
        <f>IF(OR(R24="",R24=0),"",R24*M!$J$62)</f>
        <v>17043.518123418264</v>
      </c>
      <c r="G24" s="33">
        <f>IF(OR(S24="",S24=0),"",S24*M!$J$63)</f>
        <v>15610.005900837567</v>
      </c>
      <c r="H24" s="33">
        <f>IF(OR(T24="",T24=0),"",T24*M!$J$64)</f>
        <v>12725.033201411019</v>
      </c>
      <c r="I24" s="33">
        <f>IF(OR(U24="",U24=0),"",U24*M!$J$65)</f>
        <v>21630.182304497732</v>
      </c>
      <c r="J24" s="33">
        <f>IF(OR(V24="",V24=0),"",V24*M!$J$66)</f>
        <v>11710.949019428088</v>
      </c>
      <c r="K24" s="33">
        <f>IF(OR(W24="",W24=0),"",W24*M!$J$67)</f>
        <v>8871.5041096592704</v>
      </c>
      <c r="L24" s="33">
        <f>IF(OR(X24="",X24=0),"",X24*M!$J$68)</f>
        <v>7573.5970571493799</v>
      </c>
      <c r="N24" s="46" t="str">
        <f>'2.3'!N24</f>
        <v>Chartis Chile</v>
      </c>
      <c r="O24" s="50">
        <v>458000.95232200157</v>
      </c>
      <c r="P24" s="50">
        <v>290241.20914488588</v>
      </c>
      <c r="Q24" s="50">
        <v>392563.47467727575</v>
      </c>
      <c r="R24" s="50">
        <v>381206.38441570872</v>
      </c>
      <c r="S24" s="50">
        <v>348760.76978997863</v>
      </c>
      <c r="T24" s="50">
        <v>283188.42336167849</v>
      </c>
      <c r="U24" s="50">
        <v>483304.27985475067</v>
      </c>
      <c r="V24" s="50">
        <v>261373.65932265442</v>
      </c>
      <c r="W24" s="50">
        <v>197819.1002442599</v>
      </c>
      <c r="X24" s="50">
        <v>168846</v>
      </c>
    </row>
    <row r="25" spans="2:24">
      <c r="B25" s="46" t="str">
        <f t="shared" si="2"/>
        <v>Chilena Consolidada</v>
      </c>
      <c r="C25" s="33">
        <f>IF(OR(O25="",O25=0),"",O25*M!$J$59)</f>
        <v>16539.238849219913</v>
      </c>
      <c r="D25" s="33">
        <f>IF(OR(P25="",P25=0),"",P25*M!$J$60)</f>
        <v>18826.182033096928</v>
      </c>
      <c r="E25" s="33">
        <f>IF(OR(Q25="",Q25=0),"",Q25*M!$J$61)</f>
        <v>12501.609685252395</v>
      </c>
      <c r="F25" s="33">
        <f>IF(OR(R25="",R25=0),"",R25*M!$J$62)</f>
        <v>13679.532634837302</v>
      </c>
      <c r="G25" s="33">
        <f>IF(OR(S25="",S25=0),"",S25*M!$J$63)</f>
        <v>19815.906956553034</v>
      </c>
      <c r="H25" s="33">
        <f>IF(OR(T25="",T25=0),"",T25*M!$J$64)</f>
        <v>14871.735024711224</v>
      </c>
      <c r="I25" s="33">
        <f>IF(OR(U25="",U25=0),"",U25*M!$J$65)</f>
        <v>17647.955466407944</v>
      </c>
      <c r="J25" s="33">
        <f>IF(OR(V25="",V25=0),"",V25*M!$J$66)</f>
        <v>13171.397630125377</v>
      </c>
      <c r="K25" s="33">
        <f>IF(OR(W25="",W25=0),"",W25*M!$J$67)</f>
        <v>23973.097869781941</v>
      </c>
      <c r="L25" s="33">
        <f>IF(OR(X25="",X25=0),"",X25*M!$J$68)</f>
        <v>17266.191890833554</v>
      </c>
      <c r="N25" s="46" t="str">
        <f>'2.3'!N25</f>
        <v>Chilena Consolidada</v>
      </c>
      <c r="O25" s="50">
        <v>369433.49556339445</v>
      </c>
      <c r="P25" s="50">
        <v>420922.69545174378</v>
      </c>
      <c r="Q25" s="50">
        <v>279146.59237893159</v>
      </c>
      <c r="R25" s="50">
        <v>305965.30237837718</v>
      </c>
      <c r="S25" s="50">
        <v>442729.55488653685</v>
      </c>
      <c r="T25" s="50">
        <v>330962.05940222071</v>
      </c>
      <c r="U25" s="50">
        <v>394325.49793292454</v>
      </c>
      <c r="V25" s="50">
        <v>293969.03626412788</v>
      </c>
      <c r="W25" s="50">
        <v>534558.35583781148</v>
      </c>
      <c r="X25" s="50">
        <v>384933</v>
      </c>
    </row>
    <row r="26" spans="2:24">
      <c r="B26" s="46" t="str">
        <f t="shared" si="2"/>
        <v>Chubb de Chile</v>
      </c>
      <c r="C26" s="33">
        <f>IF(OR(O26="",O26=0),"",O26*M!$J$59)</f>
        <v>9405.8690453723502</v>
      </c>
      <c r="D26" s="33">
        <f>IF(OR(P26="",P26=0),"",P26*M!$J$60)</f>
        <v>11402.009456264774</v>
      </c>
      <c r="E26" s="33">
        <f>IF(OR(Q26="",Q26=0),"",Q26*M!$J$61)</f>
        <v>12340.150314285633</v>
      </c>
      <c r="F26" s="33">
        <f>IF(OR(R26="",R26=0),"",R26*M!$J$62)</f>
        <v>12228.390731251116</v>
      </c>
      <c r="G26" s="33">
        <f>IF(OR(S26="",S26=0),"",S26*M!$J$63)</f>
        <v>21242.688033297734</v>
      </c>
      <c r="H26" s="33">
        <f>IF(OR(T26="",T26=0),"",T26*M!$J$64)</f>
        <v>20404.369234344369</v>
      </c>
      <c r="I26" s="33">
        <f>IF(OR(U26="",U26=0),"",U26*M!$J$65)</f>
        <v>21716.745359646833</v>
      </c>
      <c r="J26" s="33">
        <f>IF(OR(V26="",V26=0),"",V26*M!$J$66)</f>
        <v>19140.060965827059</v>
      </c>
      <c r="K26" s="33">
        <f>IF(OR(W26="",W26=0),"",W26*M!$J$67)</f>
        <v>17219.600522941615</v>
      </c>
      <c r="L26" s="33">
        <f>IF(OR(X26="",X26=0),"",X26*M!$J$68)</f>
        <v>19257.352753181007</v>
      </c>
      <c r="N26" s="46" t="str">
        <f>'2.3'!N26</f>
        <v>Chubb de Chile</v>
      </c>
      <c r="O26" s="50">
        <v>210096.91630442408</v>
      </c>
      <c r="P26" s="50">
        <v>254930.31701594251</v>
      </c>
      <c r="Q26" s="50">
        <v>275541.38998118072</v>
      </c>
      <c r="R26" s="50">
        <v>273508.12104208209</v>
      </c>
      <c r="S26" s="50">
        <v>474606.88214754424</v>
      </c>
      <c r="T26" s="50">
        <v>454087.70741146628</v>
      </c>
      <c r="U26" s="50">
        <v>485238.44270376948</v>
      </c>
      <c r="V26" s="50">
        <v>427182.09822257672</v>
      </c>
      <c r="W26" s="50">
        <v>383967.11988275533</v>
      </c>
      <c r="X26" s="50">
        <v>429324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23226.601338260843</v>
      </c>
      <c r="D30" s="33">
        <f>IF(OR(P30="",P30=0),"",P30*M!$J$60)</f>
        <v>20682.565011820327</v>
      </c>
      <c r="E30" s="33">
        <f>IF(OR(Q30="",Q30=0),"",Q30*M!$J$61)</f>
        <v>16835.60421665353</v>
      </c>
      <c r="F30" s="33">
        <f>IF(OR(R30="",R30=0),"",R30*M!$J$62)</f>
        <v>17133.811150159578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518807.70334578207</v>
      </c>
      <c r="P30" s="50">
        <v>462428.38820565853</v>
      </c>
      <c r="Q30" s="50">
        <v>375919.71482385346</v>
      </c>
      <c r="R30" s="50">
        <v>383225.93683515384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6018.5306842043683</v>
      </c>
      <c r="D33" s="33">
        <f>IF(OR(P33="",P33=0),"",P33*M!$J$60)</f>
        <v>3557.2104018912519</v>
      </c>
      <c r="E33" s="33">
        <f>IF(OR(Q33="",Q33=0),"",Q33*M!$J$61)</f>
        <v>5073.9011552198563</v>
      </c>
      <c r="F33" s="33">
        <f>IF(OR(R33="",R33=0),"",R33*M!$J$62)</f>
        <v>3282.0931069646895</v>
      </c>
      <c r="G33" s="33">
        <f>IF(OR(S33="",S33=0),"",S33*M!$J$63)</f>
        <v>1640.7273409473403</v>
      </c>
      <c r="H33" s="33">
        <f>IF(OR(T33="",T33=0),"",T33*M!$J$64)</f>
        <v>3091.374971588968</v>
      </c>
      <c r="I33" s="33">
        <f>IF(OR(U33="",U33=0),"",U33*M!$J$65)</f>
        <v>7217.7832306338878</v>
      </c>
      <c r="J33" s="33">
        <f>IF(OR(V33="",V33=0),"",V33*M!$J$66)</f>
        <v>6485.163454119016</v>
      </c>
      <c r="K33" s="33">
        <f>IF(OR(W33="",W33=0),"",W33*M!$J$67)</f>
        <v>6440.0120248606991</v>
      </c>
      <c r="L33" s="33">
        <f>IF(OR(X33="",X33=0),"",X33*M!$J$68)</f>
        <v>5596.1618424304625</v>
      </c>
      <c r="N33" s="46" t="str">
        <f>'2.3'!N33</f>
        <v>HDI Seguros</v>
      </c>
      <c r="O33" s="50">
        <v>134434.65259140619</v>
      </c>
      <c r="P33" s="50">
        <v>79533.417238861017</v>
      </c>
      <c r="Q33" s="50">
        <v>113294.38793933617</v>
      </c>
      <c r="R33" s="50">
        <v>73409.423897206289</v>
      </c>
      <c r="S33" s="50">
        <v>36657.342353314307</v>
      </c>
      <c r="T33" s="50">
        <v>68796.803149162704</v>
      </c>
      <c r="U33" s="50">
        <v>161273.9771362833</v>
      </c>
      <c r="V33" s="50">
        <v>144740.69526701872</v>
      </c>
      <c r="W33" s="50">
        <v>143601.05891548609</v>
      </c>
      <c r="X33" s="50">
        <v>124761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8577.6380006832278</v>
      </c>
      <c r="D35" s="33">
        <f>IF(OR(P35="",P35=0),"",P35*M!$J$60)</f>
        <v>5787.825059101654</v>
      </c>
      <c r="E35" s="33">
        <f>IF(OR(Q35="",Q35=0),"",Q35*M!$J$61)</f>
        <v>3555.859687417892</v>
      </c>
      <c r="F35" s="33">
        <f>IF(OR(R35="",R35=0),"",R35*M!$J$62)</f>
        <v>1241.7377429858782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191596.89385701527</v>
      </c>
      <c r="P35" s="50">
        <v>129406.31936933708</v>
      </c>
      <c r="Q35" s="50">
        <v>79398.264680367647</v>
      </c>
      <c r="R35" s="50">
        <v>27773.512016029232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10576.608385510859</v>
      </c>
      <c r="D36" s="33">
        <f>IF(OR(P36="",P36=0),"",P36*M!$J$60)</f>
        <v>4856.1465721040186</v>
      </c>
      <c r="E36" s="33">
        <f>IF(OR(Q36="",Q36=0),"",Q36*M!$J$61)</f>
        <v>6027.0658108627049</v>
      </c>
      <c r="F36" s="33">
        <f>IF(OR(R36="",R36=0),"",R36*M!$J$62)</f>
        <v>4188.0275785947097</v>
      </c>
      <c r="G36" s="33">
        <f>IF(OR(S36="",S36=0),"",S36*M!$J$63)</f>
        <v>5532.7714630695909</v>
      </c>
      <c r="H36" s="33">
        <f>IF(OR(T36="",T36=0),"",T36*M!$J$64)</f>
        <v>5206.276824854529</v>
      </c>
      <c r="I36" s="33">
        <f>IF(OR(U36="",U36=0),"",U36*M!$J$65)</f>
        <v>4891.0223810014249</v>
      </c>
      <c r="J36" s="33">
        <f>IF(OR(V36="",V36=0),"",V36*M!$J$66)</f>
        <v>3567.3221639048706</v>
      </c>
      <c r="K36" s="33">
        <f>IF(OR(W36="",W36=0),"",W36*M!$J$67)</f>
        <v>5027.4637564639443</v>
      </c>
      <c r="L36" s="33">
        <f>IF(OR(X36="",X36=0),"",X36*M!$J$68)</f>
        <v>5541.7975126076353</v>
      </c>
      <c r="N36" s="46" t="str">
        <f>'2.3'!N36</f>
        <v>Liberty Seguros</v>
      </c>
      <c r="O36" s="50">
        <v>236247.47442647157</v>
      </c>
      <c r="P36" s="50">
        <v>108575.50941796131</v>
      </c>
      <c r="Q36" s="50">
        <v>134577.46046339787</v>
      </c>
      <c r="R36" s="50">
        <v>93672.142072341594</v>
      </c>
      <c r="S36" s="50">
        <v>123613.89526628186</v>
      </c>
      <c r="T36" s="50">
        <v>115862.74882579601</v>
      </c>
      <c r="U36" s="50">
        <v>109284.88795546709</v>
      </c>
      <c r="V36" s="50">
        <v>79618.145926158308</v>
      </c>
      <c r="W36" s="50">
        <v>112103.69115779191</v>
      </c>
      <c r="X36" s="50">
        <v>123549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17492.289830698784</v>
      </c>
      <c r="D38" s="33">
        <f>IF(OR(P38="",P38=0),"",P38*M!$J$60)</f>
        <v>24433.392434988175</v>
      </c>
      <c r="E38" s="33">
        <f>IF(OR(Q38="",Q38=0),"",Q38*M!$J$61)</f>
        <v>29646.215723809772</v>
      </c>
      <c r="F38" s="33">
        <f>IF(OR(R38="",R38=0),"",R38*M!$J$62)</f>
        <v>23980.781994357643</v>
      </c>
      <c r="G38" s="33">
        <f>IF(OR(S38="",S38=0),"",S38*M!$J$63)</f>
        <v>20278.375557225576</v>
      </c>
      <c r="H38" s="33">
        <f>IF(OR(T38="",T38=0),"",T38*M!$J$64)</f>
        <v>10295.13837573499</v>
      </c>
      <c r="I38" s="33">
        <f>IF(OR(U38="",U38=0),"",U38*M!$J$65)</f>
        <v>11333.374043296415</v>
      </c>
      <c r="J38" s="33">
        <f>IF(OR(V38="",V38=0),"",V38*M!$J$66)</f>
        <v>7647.1812854774553</v>
      </c>
      <c r="K38" s="33">
        <f>IF(OR(W38="",W38=0),"",W38*M!$J$67)</f>
        <v>5118.3959395121537</v>
      </c>
      <c r="L38" s="33">
        <f>IF(OR(X38="",X38=0),"",X38*M!$J$68)</f>
        <v>2296.5340945535645</v>
      </c>
      <c r="N38" s="46" t="str">
        <f>'2.3'!N38</f>
        <v>Mapfre Seguros Generales</v>
      </c>
      <c r="O38" s="50">
        <v>390721.59465596359</v>
      </c>
      <c r="P38" s="50">
        <v>546290.76594951237</v>
      </c>
      <c r="Q38" s="50">
        <v>661965.96315069823</v>
      </c>
      <c r="R38" s="50">
        <v>536369.72914468625</v>
      </c>
      <c r="S38" s="50">
        <v>453062.08814750094</v>
      </c>
      <c r="T38" s="50">
        <v>229112.48707715917</v>
      </c>
      <c r="U38" s="50">
        <v>253232.64053955409</v>
      </c>
      <c r="V38" s="50">
        <v>170675.47239536821</v>
      </c>
      <c r="W38" s="50">
        <v>114131.32056668297</v>
      </c>
      <c r="X38" s="50">
        <v>51199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503.32141520172985</v>
      </c>
      <c r="K40" s="33">
        <f>IF(OR(W40="",W40=0),"",W40*M!$J$67)</f>
        <v>1119.5238528026546</v>
      </c>
      <c r="L40" s="33">
        <f>IF(OR(X40="",X40=0),"",X40*M!$J$68)</f>
        <v>1257.9600906610424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11233.501220822309</v>
      </c>
      <c r="W40" s="50">
        <v>24963.433317049345</v>
      </c>
      <c r="X40" s="50">
        <v>28045</v>
      </c>
    </row>
    <row r="41" spans="2:24">
      <c r="B41" s="46" t="str">
        <f t="shared" si="2"/>
        <v>Penta Security</v>
      </c>
      <c r="C41" s="33">
        <f>IF(OR(O41="",O41=0),"",O41*M!$J$59)</f>
        <v>2293.4618242105298</v>
      </c>
      <c r="D41" s="33">
        <f>IF(OR(P41="",P41=0),"",P41*M!$J$60)</f>
        <v>3812.1158392434982</v>
      </c>
      <c r="E41" s="33">
        <f>IF(OR(Q41="",Q41=0),"",Q41*M!$J$61)</f>
        <v>1674.5923814968485</v>
      </c>
      <c r="F41" s="33">
        <f>IF(OR(R41="",R41=0),"",R41*M!$J$62)</f>
        <v>952.49963699198997</v>
      </c>
      <c r="G41" s="33">
        <f>IF(OR(S41="",S41=0),"",S41*M!$J$63)</f>
        <v>1011.1592364468884</v>
      </c>
      <c r="H41" s="33">
        <f>IF(OR(T41="",T41=0),"",T41*M!$J$64)</f>
        <v>1315.4689527311787</v>
      </c>
      <c r="I41" s="33">
        <f>IF(OR(U41="",U41=0),"",U41*M!$J$65)</f>
        <v>3912.6780614164081</v>
      </c>
      <c r="J41" s="33">
        <f>IF(OR(V41="",V41=0),"",V41*M!$J$66)</f>
        <v>3232.6976996478052</v>
      </c>
      <c r="K41" s="33">
        <f>IF(OR(W41="",W41=0),"",W41*M!$J$67)</f>
        <v>4545.7236006534431</v>
      </c>
      <c r="L41" s="33">
        <f>IF(OR(X41="",X41=0),"",X41*M!$J$68)</f>
        <v>4911.5390981352402</v>
      </c>
      <c r="N41" s="46" t="str">
        <f>'2.3'!N41</f>
        <v>Penta Security</v>
      </c>
      <c r="O41" s="50">
        <v>51228.57384088495</v>
      </c>
      <c r="P41" s="50">
        <v>85232.686670495357</v>
      </c>
      <c r="Q41" s="50">
        <v>37391.725440764916</v>
      </c>
      <c r="R41" s="50">
        <v>21304.2248757364</v>
      </c>
      <c r="S41" s="50">
        <v>22591.450376360332</v>
      </c>
      <c r="T41" s="50">
        <v>29275.018210865906</v>
      </c>
      <c r="U41" s="50">
        <v>87424.785707105475</v>
      </c>
      <c r="V41" s="50">
        <v>72149.748567698698</v>
      </c>
      <c r="W41" s="50">
        <v>101361.72418172937</v>
      </c>
      <c r="X41" s="50">
        <v>109498</v>
      </c>
    </row>
    <row r="42" spans="2:24">
      <c r="B42" s="46" t="str">
        <f t="shared" si="2"/>
        <v>RSA Seguros</v>
      </c>
      <c r="C42" s="33">
        <f>IF(OR(O42="",O42=0),"",O42*M!$J$59)</f>
        <v>12782.636531510767</v>
      </c>
      <c r="D42" s="33">
        <f>IF(OR(P42="",P42=0),"",P42*M!$J$60)</f>
        <v>11113.120567375885</v>
      </c>
      <c r="E42" s="33">
        <f>IF(OR(Q42="",Q42=0),"",Q42*M!$J$61)</f>
        <v>8327.111141909274</v>
      </c>
      <c r="F42" s="33">
        <f>IF(OR(R42="",R42=0),"",R42*M!$J$62)</f>
        <v>7827.5653539592313</v>
      </c>
      <c r="G42" s="33">
        <f>IF(OR(S42="",S42=0),"",S42*M!$J$63)</f>
        <v>24323.285184971071</v>
      </c>
      <c r="H42" s="33">
        <f>IF(OR(T42="",T42=0),"",T42*M!$J$64)</f>
        <v>18978.619616300741</v>
      </c>
      <c r="I42" s="33">
        <f>IF(OR(U42="",U42=0),"",U42*M!$J$65)</f>
        <v>18745.213277476731</v>
      </c>
      <c r="J42" s="33">
        <f>IF(OR(V42="",V42=0),"",V42*M!$J$66)</f>
        <v>13470.544643334639</v>
      </c>
      <c r="K42" s="33">
        <f>IF(OR(W42="",W42=0),"",W42*M!$J$67)</f>
        <v>12174.798595235263</v>
      </c>
      <c r="L42" s="33">
        <f>IF(OR(X42="",X42=0),"",X42*M!$J$68)</f>
        <v>10277.145944452393</v>
      </c>
      <c r="N42" s="46" t="str">
        <f>'2.3'!N42</f>
        <v>RSA Seguros</v>
      </c>
      <c r="O42" s="50">
        <v>285523.06060778</v>
      </c>
      <c r="P42" s="50">
        <v>248471.23308785795</v>
      </c>
      <c r="Q42" s="50">
        <v>185934.83224537887</v>
      </c>
      <c r="R42" s="50">
        <v>175076.4053379613</v>
      </c>
      <c r="S42" s="50">
        <v>543433.98194849701</v>
      </c>
      <c r="T42" s="50">
        <v>422358.45531037787</v>
      </c>
      <c r="U42" s="50">
        <v>418842.60041168309</v>
      </c>
      <c r="V42" s="50">
        <v>300645.62151680328</v>
      </c>
      <c r="W42" s="50">
        <v>271476.81768441625</v>
      </c>
      <c r="X42" s="50">
        <v>229119</v>
      </c>
    </row>
    <row r="43" spans="2:24">
      <c r="B43" s="46" t="str">
        <f t="shared" si="2"/>
        <v>Renta Nacional</v>
      </c>
      <c r="C43" s="33">
        <f>IF(OR(O43="",O43=0),"",O43*M!$J$59)</f>
        <v>2901.1975547236893</v>
      </c>
      <c r="D43" s="33">
        <f>IF(OR(P43="",P43=0),"",P43*M!$J$60)</f>
        <v>2759.1016548463354</v>
      </c>
      <c r="E43" s="33">
        <f>IF(OR(Q43="",Q43=0),"",Q43*M!$J$61)</f>
        <v>1563.8344868207923</v>
      </c>
      <c r="F43" s="33">
        <f>IF(OR(R43="",R43=0),"",R43*M!$J$62)</f>
        <v>1726.3603899011998</v>
      </c>
      <c r="G43" s="33">
        <f>IF(OR(S43="",S43=0),"",S43*M!$J$63)</f>
        <v>1674.8671220818935</v>
      </c>
      <c r="H43" s="33">
        <f>IF(OR(T43="",T43=0),"",T43*M!$J$64)</f>
        <v>1906.0616654418916</v>
      </c>
      <c r="I43" s="33">
        <f>IF(OR(U43="",U43=0),"",U43*M!$J$65)</f>
        <v>3053.7133779309352</v>
      </c>
      <c r="J43" s="33">
        <f>IF(OR(V43="",V43=0),"",V43*M!$J$66)</f>
        <v>12134.386483616396</v>
      </c>
      <c r="K43" s="33">
        <f>IF(OR(W43="",W43=0),"",W43*M!$J$67)</f>
        <v>3825.3039423365976</v>
      </c>
      <c r="L43" s="33">
        <f>IF(OR(X43="",X43=0),"",X43*M!$J$68)</f>
        <v>10338.19367785905</v>
      </c>
      <c r="N43" s="46" t="str">
        <f>'2.3'!N43</f>
        <v>Renta Nacional</v>
      </c>
      <c r="O43" s="50">
        <v>64803.438884498435</v>
      </c>
      <c r="P43" s="50">
        <v>61689.008612663456</v>
      </c>
      <c r="Q43" s="50">
        <v>34918.628803108892</v>
      </c>
      <c r="R43" s="50">
        <v>38612.896566729527</v>
      </c>
      <c r="S43" s="50">
        <v>37420.097756776988</v>
      </c>
      <c r="T43" s="50">
        <v>42418.325305962375</v>
      </c>
      <c r="U43" s="50">
        <v>68232.099213368114</v>
      </c>
      <c r="V43" s="50">
        <v>270824.25118549977</v>
      </c>
      <c r="W43" s="50">
        <v>85297.619736199325</v>
      </c>
      <c r="X43" s="50">
        <v>230480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490.20193357429383</v>
      </c>
      <c r="D45" s="33">
        <f>IF(OR(P45="",P45=0),"",P45*M!$J$60)</f>
        <v>45.862884160756494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10949.537370084467</v>
      </c>
      <c r="P45" s="50">
        <v>1025.4192160788887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166794.25374400095</v>
      </c>
      <c r="D47" s="51">
        <f t="shared" si="3"/>
        <v>146131.7966903073</v>
      </c>
      <c r="E47" s="51">
        <f t="shared" si="3"/>
        <v>145141.58011901565</v>
      </c>
      <c r="F47" s="51">
        <f t="shared" si="3"/>
        <v>136206.78048891749</v>
      </c>
      <c r="G47" s="51">
        <f t="shared" si="3"/>
        <v>147214.17204486378</v>
      </c>
      <c r="H47" s="51">
        <f t="shared" si="3"/>
        <v>120303.31259880157</v>
      </c>
      <c r="I47" s="51">
        <f t="shared" si="3"/>
        <v>157817.36174267193</v>
      </c>
      <c r="J47" s="51">
        <f t="shared" si="3"/>
        <v>122674.10212922012</v>
      </c>
      <c r="K47" s="51">
        <f t="shared" si="3"/>
        <v>121867.20918363777</v>
      </c>
      <c r="L47" s="51">
        <f t="shared" si="3"/>
        <v>130986.32234728312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4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 codeName="Hoja45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2986.2423346225441</v>
      </c>
      <c r="D17" s="33">
        <f>IF(OR(P17="",P17=0),"",P17*M!$J$60)</f>
        <v>6656.7966903073284</v>
      </c>
      <c r="E17" s="33">
        <f>IF(OR(Q17="",Q17=0),"",Q17*M!$J$61)</f>
        <v>4684.9780996185837</v>
      </c>
      <c r="F17" s="33">
        <f>IF(OR(R17="",R17=0),"",R17*M!$J$62)</f>
        <v>4175.7882280814074</v>
      </c>
      <c r="G17" s="33">
        <f>IF(OR(S17="",S17=0),"",S17*M!$J$63)</f>
        <v>8.7803590457876606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29">
        <f>SUM('2.4.5.1:2.4.5.2'!O17)</f>
        <v>66703.066225507253</v>
      </c>
      <c r="P17" s="129">
        <f>SUM('2.4.5.1:2.4.5.2'!P17)</f>
        <v>148835.10639769779</v>
      </c>
      <c r="Q17" s="129">
        <f>SUM('2.4.5.1:2.4.5.2'!Q17)</f>
        <v>104610.18259282243</v>
      </c>
      <c r="R17" s="129">
        <f>SUM('2.4.5.1:2.4.5.2'!R17)</f>
        <v>93398.388817703308</v>
      </c>
      <c r="S17" s="129">
        <f>SUM('2.4.5.1:2.4.5.2'!S17)</f>
        <v>196.1719168650026</v>
      </c>
      <c r="T17" s="129">
        <f>SUM('2.4.5.1:2.4.5.2'!T17)</f>
        <v>0</v>
      </c>
      <c r="U17" s="129">
        <f>SUM('2.4.5.1:2.4.5.2'!U17)</f>
        <v>0</v>
      </c>
      <c r="V17" s="129">
        <f>SUM('2.4.5.1:2.4.5.2'!V17)</f>
        <v>0</v>
      </c>
      <c r="W17" s="129">
        <f>SUM('2.4.5.1:2.4.5.2'!W17)</f>
        <v>0</v>
      </c>
      <c r="X17" s="129">
        <f>SUM('2.4.5.1:2.4.5.2'!X17)</f>
        <v>0</v>
      </c>
    </row>
    <row r="18" spans="2:24" s="16" customFormat="1">
      <c r="B18" s="46" t="str">
        <f t="shared" ref="B18:B46" si="2">N18</f>
        <v>ACE Seguros</v>
      </c>
      <c r="C18" s="33">
        <f>IF(OR(O18="",O18=0),"",O18*M!$J$59)</f>
        <v>336.05827000762076</v>
      </c>
      <c r="D18" s="33" t="str">
        <f>IF(OR(P18="",P18=0),"",P18*M!$J$60)</f>
        <v/>
      </c>
      <c r="E18" s="33">
        <f>IF(OR(Q18="",Q18=0),"",Q18*M!$J$61)</f>
        <v>96.552241865675725</v>
      </c>
      <c r="F18" s="33">
        <f>IF(OR(R18="",R18=0),"",R18*M!$J$62)</f>
        <v>85.564186770263461</v>
      </c>
      <c r="G18" s="33">
        <f>IF(OR(S18="",S18=0),"",S18*M!$J$63)</f>
        <v>87.094617367222952</v>
      </c>
      <c r="H18" s="33">
        <f>IF(OR(T18="",T18=0),"",T18*M!$J$64)</f>
        <v>75.983582246239791</v>
      </c>
      <c r="I18" s="33">
        <f>IF(OR(U18="",U18=0),"",U18*M!$J$65)</f>
        <v>88.987007151124317</v>
      </c>
      <c r="J18" s="33">
        <f>IF(OR(V18="",V18=0),"",V18*M!$J$66)</f>
        <v>99.843001535605467</v>
      </c>
      <c r="K18" s="33" t="str">
        <f>IF(OR(W18="",W18=0),"",W18*M!$J$67)</f>
        <v/>
      </c>
      <c r="L18" s="33">
        <f>IF(OR(X18="",X18=0),"",X18*M!$J$68)</f>
        <v>48.039766699874363</v>
      </c>
      <c r="N18" s="46" t="str">
        <f>'2.3'!N18</f>
        <v>ACE Seguros</v>
      </c>
      <c r="O18" s="129">
        <f>SUM('2.4.5.1:2.4.5.2'!O18)</f>
        <v>7506.4628145060051</v>
      </c>
      <c r="P18" s="129">
        <f>SUM('2.4.5.1:2.4.5.2'!P18)</f>
        <v>0</v>
      </c>
      <c r="Q18" s="129">
        <f>SUM('2.4.5.1:2.4.5.2'!Q18)</f>
        <v>2155.9007185406026</v>
      </c>
      <c r="R18" s="129">
        <f>SUM('2.4.5.1:2.4.5.2'!R18)</f>
        <v>1913.7841165167094</v>
      </c>
      <c r="S18" s="129">
        <f>SUM('2.4.5.1:2.4.5.2'!S18)</f>
        <v>1945.8792002075102</v>
      </c>
      <c r="T18" s="129">
        <f>SUM('2.4.5.1:2.4.5.2'!T18)</f>
        <v>1690.971686840006</v>
      </c>
      <c r="U18" s="129">
        <f>SUM('2.4.5.1:2.4.5.2'!U18)</f>
        <v>1988.3235750010642</v>
      </c>
      <c r="V18" s="129">
        <f>SUM('2.4.5.1:2.4.5.2'!V18)</f>
        <v>2228.3702734787448</v>
      </c>
      <c r="W18" s="129">
        <f>SUM('2.4.5.1:2.4.5.2'!W18)</f>
        <v>0</v>
      </c>
      <c r="X18" s="129">
        <f>SUM('2.4.5.1:2.4.5.2'!X18)</f>
        <v>1071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129">
        <f>SUM('2.4.5.1:2.4.5.2'!O19)</f>
        <v>0</v>
      </c>
      <c r="P19" s="129">
        <f>SUM('2.4.5.1:2.4.5.2'!P19)</f>
        <v>0</v>
      </c>
      <c r="Q19" s="129">
        <f>SUM('2.4.5.1:2.4.5.2'!Q19)</f>
        <v>0</v>
      </c>
      <c r="R19" s="129">
        <f>SUM('2.4.5.1:2.4.5.2'!R19)</f>
        <v>0</v>
      </c>
      <c r="S19" s="129">
        <f>SUM('2.4.5.1:2.4.5.2'!S19)</f>
        <v>0</v>
      </c>
      <c r="T19" s="129">
        <f>SUM('2.4.5.1:2.4.5.2'!T19)</f>
        <v>0</v>
      </c>
      <c r="U19" s="129">
        <f>SUM('2.4.5.1:2.4.5.2'!U19)</f>
        <v>0</v>
      </c>
      <c r="V19" s="129">
        <f>SUM('2.4.5.1:2.4.5.2'!V19)</f>
        <v>0</v>
      </c>
      <c r="W19" s="129">
        <f>SUM('2.4.5.1:2.4.5.2'!W19)</f>
        <v>0</v>
      </c>
      <c r="X19" s="129">
        <f>SUM('2.4.5.1:2.4.5.2'!X19)</f>
        <v>0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2426.9415173804309</v>
      </c>
      <c r="D20" s="33">
        <f>IF(OR(P20="",P20=0),"",P20*M!$J$60)</f>
        <v>7073.1087470449156</v>
      </c>
      <c r="E20" s="33">
        <f>IF(OR(Q20="",Q20=0),"",Q20*M!$J$61)</f>
        <v>6296.5112418108165</v>
      </c>
      <c r="F20" s="33">
        <f>IF(OR(R20="",R20=0),"",R20*M!$J$62)</f>
        <v>2512.8499272036797</v>
      </c>
      <c r="G20" s="33">
        <f>IF(OR(S20="",S20=0),"",S20*M!$J$63)</f>
        <v>18819.418009443518</v>
      </c>
      <c r="H20" s="33">
        <f>IF(OR(T20="",T20=0),"",T20*M!$J$64)</f>
        <v>17232.016454446028</v>
      </c>
      <c r="I20" s="33">
        <f>IF(OR(U20="",U20=0),"",U20*M!$J$65)</f>
        <v>32591.806016714934</v>
      </c>
      <c r="J20" s="33">
        <f>IF(OR(V20="",V20=0),"",V20*M!$J$66)</f>
        <v>28415.146340904415</v>
      </c>
      <c r="K20" s="33">
        <f>IF(OR(W20="",W20=0),"",W20*M!$J$67)</f>
        <v>42062.636474012543</v>
      </c>
      <c r="L20" s="33">
        <f>IF(OR(X20="",X20=0),"",X20*M!$J$68)</f>
        <v>43760.594203919165</v>
      </c>
      <c r="N20" s="46" t="str">
        <f>'2.3'!N20</f>
        <v>Aseguradora Magallanes</v>
      </c>
      <c r="O20" s="129">
        <f>SUM('2.4.5.1:2.4.5.2'!O20)</f>
        <v>54210.081640853125</v>
      </c>
      <c r="P20" s="129">
        <f>SUM('2.4.5.1:2.4.5.2'!P20)</f>
        <v>158143.1643333417</v>
      </c>
      <c r="Q20" s="129">
        <f>SUM('2.4.5.1:2.4.5.2'!Q20)</f>
        <v>140593.86761214814</v>
      </c>
      <c r="R20" s="129">
        <f>SUM('2.4.5.1:2.4.5.2'!R20)</f>
        <v>56204.031843190329</v>
      </c>
      <c r="S20" s="129">
        <f>SUM('2.4.5.1:2.4.5.2'!S20)</f>
        <v>420465.87001102546</v>
      </c>
      <c r="T20" s="129">
        <f>SUM('2.4.5.1:2.4.5.2'!T20)</f>
        <v>383488.78889651631</v>
      </c>
      <c r="U20" s="129">
        <f>SUM('2.4.5.1:2.4.5.2'!U20)</f>
        <v>728230.53982299333</v>
      </c>
      <c r="V20" s="129">
        <f>SUM('2.4.5.1:2.4.5.2'!V20)</f>
        <v>634190.34332655836</v>
      </c>
      <c r="W20" s="129">
        <f>SUM('2.4.5.1:2.4.5.2'!W20)</f>
        <v>937923.58075232059</v>
      </c>
      <c r="X20" s="129">
        <f>SUM('2.4.5.1:2.4.5.2'!X20)</f>
        <v>975600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9677.6659507934783</v>
      </c>
      <c r="D21" s="33">
        <f>IF(OR(P21="",P21=0),"",P21*M!$J$60)</f>
        <v>4002.9550827423163</v>
      </c>
      <c r="E21" s="33">
        <f>IF(OR(Q21="",Q21=0),"",Q21*M!$J$61)</f>
        <v>5838.5810516225338</v>
      </c>
      <c r="F21" s="33">
        <f>IF(OR(R21="",R21=0),"",R21*M!$J$62)</f>
        <v>11693.364213585561</v>
      </c>
      <c r="G21" s="33">
        <f>IF(OR(S21="",S21=0),"",S21*M!$J$63)</f>
        <v>17198.487378642891</v>
      </c>
      <c r="H21" s="33">
        <f>IF(OR(T21="",T21=0),"",T21*M!$J$64)</f>
        <v>14983.034919832475</v>
      </c>
      <c r="I21" s="33">
        <f>IF(OR(U21="",U21=0),"",U21*M!$J$65)</f>
        <v>6774.6661588797815</v>
      </c>
      <c r="J21" s="33">
        <f>IF(OR(V21="",V21=0),"",V21*M!$J$66)</f>
        <v>1124.2961808500077</v>
      </c>
      <c r="K21" s="33">
        <f>IF(OR(W21="",W21=0),"",W21*M!$J$67)</f>
        <v>1498.4933968134114</v>
      </c>
      <c r="L21" s="33">
        <f>IF(OR(X21="",X21=0),"",X21*M!$J$68)</f>
        <v>1308.2426102413965</v>
      </c>
      <c r="N21" s="46" t="str">
        <f>'2.3'!N21</f>
        <v>BCI Seguros Generales</v>
      </c>
      <c r="O21" s="129">
        <f>SUM('2.4.5.1:2.4.5.2'!O21)</f>
        <v>216167.98654945995</v>
      </c>
      <c r="P21" s="129">
        <f>SUM('2.4.5.1:2.4.5.2'!P21)</f>
        <v>89499.540599256623</v>
      </c>
      <c r="Q21" s="129">
        <f>SUM('2.4.5.1:2.4.5.2'!Q21)</f>
        <v>130368.81217074445</v>
      </c>
      <c r="R21" s="129">
        <f>SUM('2.4.5.1:2.4.5.2'!R21)</f>
        <v>261541.37081546232</v>
      </c>
      <c r="S21" s="129">
        <f>SUM('2.4.5.1:2.4.5.2'!S21)</f>
        <v>384250.82831499062</v>
      </c>
      <c r="T21" s="129">
        <f>SUM('2.4.5.1:2.4.5.2'!T21)</f>
        <v>333438.97567590181</v>
      </c>
      <c r="U21" s="129">
        <f>SUM('2.4.5.1:2.4.5.2'!U21)</f>
        <v>151372.97980576463</v>
      </c>
      <c r="V21" s="129">
        <f>SUM('2.4.5.1:2.4.5.2'!V21)</f>
        <v>25092.877311970598</v>
      </c>
      <c r="W21" s="129">
        <f>SUM('2.4.5.1:2.4.5.2'!W21)</f>
        <v>33413.794528578408</v>
      </c>
      <c r="X21" s="129">
        <f>SUM('2.4.5.1:2.4.5.2'!X21)</f>
        <v>29166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129">
        <f>SUM('2.4.5.1:2.4.5.2'!O22)</f>
        <v>0</v>
      </c>
      <c r="P22" s="129">
        <f>SUM('2.4.5.1:2.4.5.2'!P22)</f>
        <v>0</v>
      </c>
      <c r="Q22" s="129">
        <f>SUM('2.4.5.1:2.4.5.2'!Q22)</f>
        <v>0</v>
      </c>
      <c r="R22" s="129">
        <f>SUM('2.4.5.1:2.4.5.2'!R22)</f>
        <v>0</v>
      </c>
      <c r="S22" s="129">
        <f>SUM('2.4.5.1:2.4.5.2'!S22)</f>
        <v>0</v>
      </c>
      <c r="T22" s="129">
        <f>SUM('2.4.5.1:2.4.5.2'!T22)</f>
        <v>0</v>
      </c>
      <c r="U22" s="129">
        <f>SUM('2.4.5.1:2.4.5.2'!U22)</f>
        <v>0</v>
      </c>
      <c r="V22" s="129">
        <f>SUM('2.4.5.1:2.4.5.2'!V22)</f>
        <v>0</v>
      </c>
      <c r="W22" s="129">
        <f>SUM('2.4.5.1:2.4.5.2'!W22)</f>
        <v>0</v>
      </c>
      <c r="X22" s="129">
        <f>SUM('2.4.5.1:2.4.5.2'!X22)</f>
        <v>0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129">
        <f>SUM('2.4.5.1:2.4.5.2'!O23)</f>
        <v>0</v>
      </c>
      <c r="P23" s="129">
        <f>SUM('2.4.5.1:2.4.5.2'!P23)</f>
        <v>0</v>
      </c>
      <c r="Q23" s="129">
        <f>SUM('2.4.5.1:2.4.5.2'!Q23)</f>
        <v>0</v>
      </c>
      <c r="R23" s="129">
        <f>SUM('2.4.5.1:2.4.5.2'!R23)</f>
        <v>0</v>
      </c>
      <c r="S23" s="129">
        <f>SUM('2.4.5.1:2.4.5.2'!S23)</f>
        <v>0</v>
      </c>
      <c r="T23" s="129">
        <f>SUM('2.4.5.1:2.4.5.2'!T23)</f>
        <v>0</v>
      </c>
      <c r="U23" s="129">
        <f>SUM('2.4.5.1:2.4.5.2'!U23)</f>
        <v>0</v>
      </c>
      <c r="V23" s="129">
        <f>SUM('2.4.5.1:2.4.5.2'!V23)</f>
        <v>0</v>
      </c>
      <c r="W23" s="129">
        <f>SUM('2.4.5.1:2.4.5.2'!W23)</f>
        <v>0</v>
      </c>
      <c r="X23" s="129">
        <f>SUM('2.4.5.1:2.4.5.2'!X23)</f>
        <v>0</v>
      </c>
    </row>
    <row r="24" spans="2:24">
      <c r="B24" s="46" t="str">
        <f t="shared" si="2"/>
        <v>Chartis Chile</v>
      </c>
      <c r="C24" s="33">
        <f>IF(OR(O24="",O24=0),"",O24*M!$J$59)</f>
        <v>38.102928072660752</v>
      </c>
      <c r="D24" s="33">
        <f>IF(OR(P24="",P24=0),"",P24*M!$J$60)</f>
        <v>14383.865248226948</v>
      </c>
      <c r="E24" s="33">
        <f>IF(OR(Q24="",Q24=0),"",Q24*M!$J$61)</f>
        <v>8690.7412059213311</v>
      </c>
      <c r="F24" s="33">
        <f>IF(OR(R24="",R24=0),"",R24*M!$J$62)</f>
        <v>9491.7832232997134</v>
      </c>
      <c r="G24" s="33">
        <f>IF(OR(S24="",S24=0),"",S24*M!$J$63)</f>
        <v>5250.2729546399005</v>
      </c>
      <c r="H24" s="33">
        <f>IF(OR(T24="",T24=0),"",T24*M!$J$64)</f>
        <v>4599.7841271264942</v>
      </c>
      <c r="I24" s="33">
        <f>IF(OR(U24="",U24=0),"",U24*M!$J$65)</f>
        <v>3849.0027069017742</v>
      </c>
      <c r="J24" s="33">
        <f>IF(OR(V24="",V24=0),"",V24*M!$J$66)</f>
        <v>20053.259150603939</v>
      </c>
      <c r="K24" s="33">
        <f>IF(OR(W24="",W24=0),"",W24*M!$J$67)</f>
        <v>13596.109165227645</v>
      </c>
      <c r="L24" s="33">
        <f>IF(OR(X24="",X24=0),"",X24*M!$J$68)</f>
        <v>15257.268425672703</v>
      </c>
      <c r="N24" s="46" t="str">
        <f>'2.3'!N24</f>
        <v>Chartis Chile</v>
      </c>
      <c r="O24" s="129">
        <f>SUM('2.4.5.1:2.4.5.2'!O24)</f>
        <v>851.09708115422632</v>
      </c>
      <c r="P24" s="129">
        <f>SUM('2.4.5.1:2.4.5.2'!P24)</f>
        <v>321599.7444757726</v>
      </c>
      <c r="Q24" s="129">
        <f>SUM('2.4.5.1:2.4.5.2'!Q24)</f>
        <v>194054.2741261505</v>
      </c>
      <c r="R24" s="129">
        <f>SUM('2.4.5.1:2.4.5.2'!R24)</f>
        <v>212299.38197091376</v>
      </c>
      <c r="S24" s="129">
        <f>SUM('2.4.5.1:2.4.5.2'!S24)</f>
        <v>117302.27707149481</v>
      </c>
      <c r="T24" s="129">
        <f>SUM('2.4.5.1:2.4.5.2'!T24)</f>
        <v>102365.59654874509</v>
      </c>
      <c r="U24" s="129">
        <f>SUM('2.4.5.1:2.4.5.2'!U24)</f>
        <v>86002.025097649501</v>
      </c>
      <c r="V24" s="129">
        <f>SUM('2.4.5.1:2.4.5.2'!V24)</f>
        <v>447563.53365073598</v>
      </c>
      <c r="W24" s="129">
        <f>SUM('2.4.5.1:2.4.5.2'!W24)</f>
        <v>303169.56951636547</v>
      </c>
      <c r="X24" s="129">
        <f>SUM('2.4.5.1:2.4.5.2'!X24)</f>
        <v>340146</v>
      </c>
    </row>
    <row r="25" spans="2:24">
      <c r="B25" s="46" t="str">
        <f t="shared" si="2"/>
        <v>Chilena Consolidada</v>
      </c>
      <c r="C25" s="33">
        <f>IF(OR(O25="",O25=0),"",O25*M!$J$59)</f>
        <v>131547.43277042932</v>
      </c>
      <c r="D25" s="33">
        <f>IF(OR(P25="",P25=0),"",P25*M!$J$60)</f>
        <v>126346.86761229314</v>
      </c>
      <c r="E25" s="33">
        <f>IF(OR(Q25="",Q25=0),"",Q25*M!$J$61)</f>
        <v>105740.81613207793</v>
      </c>
      <c r="F25" s="33">
        <f>IF(OR(R25="",R25=0),"",R25*M!$J$62)</f>
        <v>92963.87555695996</v>
      </c>
      <c r="G25" s="33">
        <f>IF(OR(S25="",S25=0),"",S25*M!$J$63)</f>
        <v>119140.63735590117</v>
      </c>
      <c r="H25" s="33">
        <f>IF(OR(T25="",T25=0),"",T25*M!$J$64)</f>
        <v>97669.429119191758</v>
      </c>
      <c r="I25" s="33">
        <f>IF(OR(U25="",U25=0),"",U25*M!$J$65)</f>
        <v>116601.18111722716</v>
      </c>
      <c r="J25" s="33">
        <f>IF(OR(V25="",V25=0),"",V25*M!$J$66)</f>
        <v>37602.516941318499</v>
      </c>
      <c r="K25" s="33">
        <f>IF(OR(W25="",W25=0),"",W25*M!$J$67)</f>
        <v>1128.2395464110682</v>
      </c>
      <c r="L25" s="33">
        <f>IF(OR(X25="",X25=0),"",X25*M!$J$68)</f>
        <v>3299.4931827040691</v>
      </c>
      <c r="N25" s="46" t="str">
        <f>'2.3'!N25</f>
        <v>Chilena Consolidada</v>
      </c>
      <c r="O25" s="129">
        <f>SUM('2.4.5.1:2.4.5.2'!O25)</f>
        <v>2938347.3062947206</v>
      </c>
      <c r="P25" s="129">
        <f>SUM('2.4.5.1:2.4.5.2'!P25)</f>
        <v>2824909.6913944222</v>
      </c>
      <c r="Q25" s="129">
        <f>SUM('2.4.5.1:2.4.5.2'!Q25)</f>
        <v>2361071.0333931521</v>
      </c>
      <c r="R25" s="129">
        <f>SUM('2.4.5.1:2.4.5.2'!R25)</f>
        <v>2079290.3569391118</v>
      </c>
      <c r="S25" s="129">
        <f>SUM('2.4.5.1:2.4.5.2'!S25)</f>
        <v>2661855.5214821091</v>
      </c>
      <c r="T25" s="129">
        <f>SUM('2.4.5.1:2.4.5.2'!T25)</f>
        <v>2173577.9549739929</v>
      </c>
      <c r="U25" s="129">
        <f>SUM('2.4.5.1:2.4.5.2'!U25)</f>
        <v>2605334.022467149</v>
      </c>
      <c r="V25" s="129">
        <f>SUM('2.4.5.1:2.4.5.2'!V25)</f>
        <v>839240.90493346669</v>
      </c>
      <c r="W25" s="129">
        <f>SUM('2.4.5.1:2.4.5.2'!W25)</f>
        <v>25157.778114313631</v>
      </c>
      <c r="X25" s="129">
        <f>SUM('2.4.5.1:2.4.5.2'!X25)</f>
        <v>73559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129">
        <f>SUM('2.4.5.1:2.4.5.2'!O26)</f>
        <v>0</v>
      </c>
      <c r="P26" s="129">
        <f>SUM('2.4.5.1:2.4.5.2'!P26)</f>
        <v>0</v>
      </c>
      <c r="Q26" s="129">
        <f>SUM('2.4.5.1:2.4.5.2'!Q26)</f>
        <v>0</v>
      </c>
      <c r="R26" s="129">
        <f>SUM('2.4.5.1:2.4.5.2'!R26)</f>
        <v>0</v>
      </c>
      <c r="S26" s="129">
        <f>SUM('2.4.5.1:2.4.5.2'!S26)</f>
        <v>0</v>
      </c>
      <c r="T26" s="129">
        <f>SUM('2.4.5.1:2.4.5.2'!T26)</f>
        <v>0</v>
      </c>
      <c r="U26" s="129">
        <f>SUM('2.4.5.1:2.4.5.2'!U26)</f>
        <v>0</v>
      </c>
      <c r="V26" s="129">
        <f>SUM('2.4.5.1:2.4.5.2'!V26)</f>
        <v>0</v>
      </c>
      <c r="W26" s="129">
        <f>SUM('2.4.5.1:2.4.5.2'!W26)</f>
        <v>0</v>
      </c>
      <c r="X26" s="129">
        <f>SUM('2.4.5.1:2.4.5.2'!X26)</f>
        <v>0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129">
        <f>SUM('2.4.5.1:2.4.5.2'!O27)</f>
        <v>0</v>
      </c>
      <c r="P27" s="129">
        <f>SUM('2.4.5.1:2.4.5.2'!P27)</f>
        <v>0</v>
      </c>
      <c r="Q27" s="129">
        <f>SUM('2.4.5.1:2.4.5.2'!Q27)</f>
        <v>0</v>
      </c>
      <c r="R27" s="129">
        <f>SUM('2.4.5.1:2.4.5.2'!R27)</f>
        <v>0</v>
      </c>
      <c r="S27" s="129">
        <f>SUM('2.4.5.1:2.4.5.2'!S27)</f>
        <v>0</v>
      </c>
      <c r="T27" s="129">
        <f>SUM('2.4.5.1:2.4.5.2'!T27)</f>
        <v>0</v>
      </c>
      <c r="U27" s="129">
        <f>SUM('2.4.5.1:2.4.5.2'!U27)</f>
        <v>0</v>
      </c>
      <c r="V27" s="129">
        <f>SUM('2.4.5.1:2.4.5.2'!V27)</f>
        <v>0</v>
      </c>
      <c r="W27" s="129">
        <f>SUM('2.4.5.1:2.4.5.2'!W27)</f>
        <v>0</v>
      </c>
      <c r="X27" s="129">
        <f>SUM('2.4.5.1:2.4.5.2'!X27)</f>
        <v>0</v>
      </c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129">
        <f>SUM('2.4.5.1:2.4.5.2'!O28)</f>
        <v>0</v>
      </c>
      <c r="P28" s="129">
        <f>SUM('2.4.5.1:2.4.5.2'!P28)</f>
        <v>0</v>
      </c>
      <c r="Q28" s="129">
        <f>SUM('2.4.5.1:2.4.5.2'!Q28)</f>
        <v>0</v>
      </c>
      <c r="R28" s="129">
        <f>SUM('2.4.5.1:2.4.5.2'!R28)</f>
        <v>0</v>
      </c>
      <c r="S28" s="129">
        <f>SUM('2.4.5.1:2.4.5.2'!S28)</f>
        <v>0</v>
      </c>
      <c r="T28" s="129">
        <f>SUM('2.4.5.1:2.4.5.2'!T28)</f>
        <v>0</v>
      </c>
      <c r="U28" s="129">
        <f>SUM('2.4.5.1:2.4.5.2'!U28)</f>
        <v>0</v>
      </c>
      <c r="V28" s="129">
        <f>SUM('2.4.5.1:2.4.5.2'!V28)</f>
        <v>0</v>
      </c>
      <c r="W28" s="129">
        <f>SUM('2.4.5.1:2.4.5.2'!W28)</f>
        <v>0</v>
      </c>
      <c r="X28" s="129">
        <f>SUM('2.4.5.1:2.4.5.2'!X28)</f>
        <v>0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129">
        <f>SUM('2.4.5.1:2.4.5.2'!O29)</f>
        <v>0</v>
      </c>
      <c r="P29" s="129">
        <f>SUM('2.4.5.1:2.4.5.2'!P29)</f>
        <v>0</v>
      </c>
      <c r="Q29" s="129">
        <f>SUM('2.4.5.1:2.4.5.2'!Q29)</f>
        <v>0</v>
      </c>
      <c r="R29" s="129">
        <f>SUM('2.4.5.1:2.4.5.2'!R29)</f>
        <v>0</v>
      </c>
      <c r="S29" s="129">
        <f>SUM('2.4.5.1:2.4.5.2'!S29)</f>
        <v>0</v>
      </c>
      <c r="T29" s="129">
        <f>SUM('2.4.5.1:2.4.5.2'!T29)</f>
        <v>0</v>
      </c>
      <c r="U29" s="129">
        <f>SUM('2.4.5.1:2.4.5.2'!U29)</f>
        <v>0</v>
      </c>
      <c r="V29" s="129">
        <f>SUM('2.4.5.1:2.4.5.2'!V29)</f>
        <v>0</v>
      </c>
      <c r="W29" s="129">
        <f>SUM('2.4.5.1:2.4.5.2'!W29)</f>
        <v>0</v>
      </c>
      <c r="X29" s="129">
        <f>SUM('2.4.5.1:2.4.5.2'!X29)</f>
        <v>0</v>
      </c>
    </row>
    <row r="30" spans="2:24">
      <c r="B30" s="46" t="str">
        <f t="shared" si="2"/>
        <v>Cruz del Sur</v>
      </c>
      <c r="C30" s="33">
        <f>IF(OR(O30="",O30=0),"",O30*M!$J$59)</f>
        <v>712695.20285330049</v>
      </c>
      <c r="D30" s="33">
        <f>IF(OR(P30="",P30=0),"",P30*M!$J$60)</f>
        <v>700416.13475177286</v>
      </c>
      <c r="E30" s="33">
        <f>IF(OR(Q30="",Q30=0),"",Q30*M!$J$61)</f>
        <v>528456.63666733075</v>
      </c>
      <c r="F30" s="33">
        <f>IF(OR(R30="",R30=0),"",R30*M!$J$62)</f>
        <v>439421.27900100173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29">
        <f>SUM('2.4.5.1:2.4.5.2'!O30)</f>
        <v>15919322.676313834</v>
      </c>
      <c r="P30" s="129">
        <f>SUM('2.4.5.1:2.4.5.2'!P30)</f>
        <v>15660161.304044805</v>
      </c>
      <c r="Q30" s="129">
        <f>SUM('2.4.5.1:2.4.5.2'!Q30)</f>
        <v>11799830.026667347</v>
      </c>
      <c r="R30" s="129">
        <f>SUM('2.4.5.1:2.4.5.2'!R30)</f>
        <v>9828381.4286637586</v>
      </c>
      <c r="S30" s="129">
        <f>SUM('2.4.5.1:2.4.5.2'!S30)</f>
        <v>0</v>
      </c>
      <c r="T30" s="129">
        <f>SUM('2.4.5.1:2.4.5.2'!T30)</f>
        <v>0</v>
      </c>
      <c r="U30" s="129">
        <f>SUM('2.4.5.1:2.4.5.2'!U30)</f>
        <v>0</v>
      </c>
      <c r="V30" s="129">
        <f>SUM('2.4.5.1:2.4.5.2'!V30)</f>
        <v>0</v>
      </c>
      <c r="W30" s="129">
        <f>SUM('2.4.5.1:2.4.5.2'!W30)</f>
        <v>0</v>
      </c>
      <c r="X30" s="129">
        <f>SUM('2.4.5.1:2.4.5.2'!X30)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129">
        <f>SUM('2.4.5.1:2.4.5.2'!O31)</f>
        <v>0</v>
      </c>
      <c r="P31" s="129">
        <f>SUM('2.4.5.1:2.4.5.2'!P31)</f>
        <v>0</v>
      </c>
      <c r="Q31" s="129">
        <f>SUM('2.4.5.1:2.4.5.2'!Q31)</f>
        <v>0</v>
      </c>
      <c r="R31" s="129">
        <f>SUM('2.4.5.1:2.4.5.2'!R31)</f>
        <v>0</v>
      </c>
      <c r="S31" s="129">
        <f>SUM('2.4.5.1:2.4.5.2'!S31)</f>
        <v>0</v>
      </c>
      <c r="T31" s="129">
        <f>SUM('2.4.5.1:2.4.5.2'!T31)</f>
        <v>0</v>
      </c>
      <c r="U31" s="129">
        <f>SUM('2.4.5.1:2.4.5.2'!U31)</f>
        <v>0</v>
      </c>
      <c r="V31" s="129">
        <f>SUM('2.4.5.1:2.4.5.2'!V31)</f>
        <v>0</v>
      </c>
      <c r="W31" s="129">
        <f>SUM('2.4.5.1:2.4.5.2'!W31)</f>
        <v>0</v>
      </c>
      <c r="X31" s="129">
        <f>SUM('2.4.5.1:2.4.5.2'!X31)</f>
        <v>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129">
        <f>SUM('2.4.5.1:2.4.5.2'!O32)</f>
        <v>0</v>
      </c>
      <c r="P32" s="129">
        <f>SUM('2.4.5.1:2.4.5.2'!P32)</f>
        <v>0</v>
      </c>
      <c r="Q32" s="129">
        <f>SUM('2.4.5.1:2.4.5.2'!Q32)</f>
        <v>0</v>
      </c>
      <c r="R32" s="129">
        <f>SUM('2.4.5.1:2.4.5.2'!R32)</f>
        <v>0</v>
      </c>
      <c r="S32" s="129">
        <f>SUM('2.4.5.1:2.4.5.2'!S32)</f>
        <v>0</v>
      </c>
      <c r="T32" s="129">
        <f>SUM('2.4.5.1:2.4.5.2'!T32)</f>
        <v>0</v>
      </c>
      <c r="U32" s="129">
        <f>SUM('2.4.5.1:2.4.5.2'!U32)</f>
        <v>0</v>
      </c>
      <c r="V32" s="129">
        <f>SUM('2.4.5.1:2.4.5.2'!V32)</f>
        <v>0</v>
      </c>
      <c r="W32" s="129">
        <f>SUM('2.4.5.1:2.4.5.2'!W32)</f>
        <v>0</v>
      </c>
      <c r="X32" s="129">
        <f>SUM('2.4.5.1:2.4.5.2'!X32)</f>
        <v>0</v>
      </c>
    </row>
    <row r="33" spans="2:24">
      <c r="B33" s="46" t="str">
        <f t="shared" si="2"/>
        <v>HDI Seguros</v>
      </c>
      <c r="C33" s="33">
        <f>IF(OR(O33="",O33=0),"",O33*M!$J$59)</f>
        <v>5318.7029237726474</v>
      </c>
      <c r="D33" s="33">
        <f>IF(OR(P33="",P33=0),"",P33*M!$J$60)</f>
        <v>506.02836879432624</v>
      </c>
      <c r="E33" s="33">
        <f>IF(OR(Q33="",Q33=0),"",Q33*M!$J$61)</f>
        <v>1475.8864818199406</v>
      </c>
      <c r="F33" s="33">
        <f>IF(OR(R33="",R33=0),"",R33*M!$J$62)</f>
        <v>135.57862364052798</v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129">
        <f>SUM('2.4.5.1:2.4.5.2'!O33)</f>
        <v>118802.74726700931</v>
      </c>
      <c r="P33" s="129">
        <f>SUM('2.4.5.1:2.4.5.2'!P33)</f>
        <v>11313.968206272482</v>
      </c>
      <c r="Q33" s="129">
        <f>SUM('2.4.5.1:2.4.5.2'!Q33)</f>
        <v>32954.850816065031</v>
      </c>
      <c r="R33" s="129">
        <f>SUM('2.4.5.1:2.4.5.2'!R33)</f>
        <v>3032.4394616067757</v>
      </c>
      <c r="S33" s="129">
        <f>SUM('2.4.5.1:2.4.5.2'!S33)</f>
        <v>0</v>
      </c>
      <c r="T33" s="129">
        <f>SUM('2.4.5.1:2.4.5.2'!T33)</f>
        <v>0</v>
      </c>
      <c r="U33" s="129">
        <f>SUM('2.4.5.1:2.4.5.2'!U33)</f>
        <v>0</v>
      </c>
      <c r="V33" s="129">
        <f>SUM('2.4.5.1:2.4.5.2'!V33)</f>
        <v>0</v>
      </c>
      <c r="W33" s="129">
        <f>SUM('2.4.5.1:2.4.5.2'!W33)</f>
        <v>0</v>
      </c>
      <c r="X33" s="129">
        <f>SUM('2.4.5.1:2.4.5.2'!X33)</f>
        <v>0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129">
        <f>SUM('2.4.5.1:2.4.5.2'!O34)</f>
        <v>0</v>
      </c>
      <c r="P34" s="129">
        <f>SUM('2.4.5.1:2.4.5.2'!P34)</f>
        <v>0</v>
      </c>
      <c r="Q34" s="129">
        <f>SUM('2.4.5.1:2.4.5.2'!Q34)</f>
        <v>0</v>
      </c>
      <c r="R34" s="129">
        <f>SUM('2.4.5.1:2.4.5.2'!R34)</f>
        <v>0</v>
      </c>
      <c r="S34" s="129">
        <f>SUM('2.4.5.1:2.4.5.2'!S34)</f>
        <v>0</v>
      </c>
      <c r="T34" s="129">
        <f>SUM('2.4.5.1:2.4.5.2'!T34)</f>
        <v>0</v>
      </c>
      <c r="U34" s="129">
        <f>SUM('2.4.5.1:2.4.5.2'!U34)</f>
        <v>0</v>
      </c>
      <c r="V34" s="129">
        <f>SUM('2.4.5.1:2.4.5.2'!V34)</f>
        <v>0</v>
      </c>
      <c r="W34" s="129">
        <f>SUM('2.4.5.1:2.4.5.2'!W34)</f>
        <v>0</v>
      </c>
      <c r="X34" s="129">
        <f>SUM('2.4.5.1:2.4.5.2'!X34)</f>
        <v>0</v>
      </c>
    </row>
    <row r="35" spans="2:24">
      <c r="B35" s="46" t="str">
        <f t="shared" si="2"/>
        <v>ING Generales</v>
      </c>
      <c r="C35" s="33">
        <f>IF(OR(O35="",O35=0),"",O35*M!$J$59)</f>
        <v>6965.7288648194153</v>
      </c>
      <c r="D35" s="33">
        <f>IF(OR(P35="",P35=0),"",P35*M!$J$60)</f>
        <v>-924.23167848699745</v>
      </c>
      <c r="E35" s="33">
        <f>IF(OR(Q35="",Q35=0),"",Q35*M!$J$61)</f>
        <v>634.0571864145453</v>
      </c>
      <c r="F35" s="33">
        <f>IF(OR(R35="",R35=0),"",R35*M!$J$62)</f>
        <v>237.22086631235587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29">
        <f>SUM('2.4.5.1:2.4.5.2'!O35)</f>
        <v>155592.01890348463</v>
      </c>
      <c r="P35" s="129">
        <f>SUM('2.4.5.1:2.4.5.2'!P35)</f>
        <v>-20664.311470414512</v>
      </c>
      <c r="Q35" s="129">
        <f>SUM('2.4.5.1:2.4.5.2'!Q35)</f>
        <v>14157.769072712812</v>
      </c>
      <c r="R35" s="129">
        <f>SUM('2.4.5.1:2.4.5.2'!R35)</f>
        <v>5305.8358080801354</v>
      </c>
      <c r="S35" s="129">
        <f>SUM('2.4.5.1:2.4.5.2'!S35)</f>
        <v>0</v>
      </c>
      <c r="T35" s="129">
        <f>SUM('2.4.5.1:2.4.5.2'!T35)</f>
        <v>0</v>
      </c>
      <c r="U35" s="129">
        <f>SUM('2.4.5.1:2.4.5.2'!U35)</f>
        <v>0</v>
      </c>
      <c r="V35" s="129">
        <f>SUM('2.4.5.1:2.4.5.2'!V35)</f>
        <v>0</v>
      </c>
      <c r="W35" s="129">
        <f>SUM('2.4.5.1:2.4.5.2'!W35)</f>
        <v>0</v>
      </c>
      <c r="X35" s="129">
        <f>SUM('2.4.5.1:2.4.5.2'!X35)</f>
        <v>0</v>
      </c>
    </row>
    <row r="36" spans="2:24">
      <c r="B36" s="46" t="str">
        <f t="shared" si="2"/>
        <v>Liberty Seguros</v>
      </c>
      <c r="C36" s="33">
        <f>IF(OR(O36="",O36=0),"",O36*M!$J$59)</f>
        <v>23688.076769636162</v>
      </c>
      <c r="D36" s="33">
        <f>IF(OR(P36="",P36=0),"",P36*M!$J$60)</f>
        <v>45325.650118203303</v>
      </c>
      <c r="E36" s="33">
        <f>IF(OR(Q36="",Q36=0),"",Q36*M!$J$61)</f>
        <v>43260.428306206893</v>
      </c>
      <c r="F36" s="33">
        <f>IF(OR(R36="",R36=0),"",R36*M!$J$62)</f>
        <v>43477.17722746441</v>
      </c>
      <c r="G36" s="33">
        <f>IF(OR(S36="",S36=0),"",S36*M!$J$63)</f>
        <v>42914.686541182054</v>
      </c>
      <c r="H36" s="33">
        <f>IF(OR(T36="",T36=0),"",T36*M!$J$64)</f>
        <v>9522.1035272485969</v>
      </c>
      <c r="I36" s="33">
        <f>IF(OR(U36="",U36=0),"",U36*M!$J$65)</f>
        <v>22791.162084542728</v>
      </c>
      <c r="J36" s="33">
        <f>IF(OR(V36="",V36=0),"",V36*M!$J$66)</f>
        <v>18905.804741277236</v>
      </c>
      <c r="K36" s="33">
        <f>IF(OR(W36="",W36=0),"",W36*M!$J$67)</f>
        <v>23467.960504391634</v>
      </c>
      <c r="L36" s="33">
        <f>IF(OR(X36="",X36=0),"",X36*M!$J$68)</f>
        <v>17471.583199627883</v>
      </c>
      <c r="N36" s="46" t="str">
        <f>'2.3'!N36</f>
        <v>Liberty Seguros</v>
      </c>
      <c r="O36" s="129">
        <f>SUM('2.4.5.1:2.4.5.2'!O36)</f>
        <v>529115.58288509049</v>
      </c>
      <c r="P36" s="129">
        <f>SUM('2.4.5.1:2.4.5.2'!P36)</f>
        <v>1013407.5399523976</v>
      </c>
      <c r="Q36" s="129">
        <f>SUM('2.4.5.1:2.4.5.2'!Q36)</f>
        <v>965955.70095075539</v>
      </c>
      <c r="R36" s="129">
        <f>SUM('2.4.5.1:2.4.5.2'!R36)</f>
        <v>972438.75445585779</v>
      </c>
      <c r="S36" s="129">
        <f>SUM('2.4.5.1:2.4.5.2'!S36)</f>
        <v>958805.47441658727</v>
      </c>
      <c r="T36" s="129">
        <f>SUM('2.4.5.1:2.4.5.2'!T36)</f>
        <v>211909.03334297001</v>
      </c>
      <c r="U36" s="129">
        <f>SUM('2.4.5.1:2.4.5.2'!U36)</f>
        <v>509245.18449538789</v>
      </c>
      <c r="V36" s="129">
        <f>SUM('2.4.5.1:2.4.5.2'!V36)</f>
        <v>421953.79379326699</v>
      </c>
      <c r="W36" s="129">
        <f>SUM('2.4.5.1:2.4.5.2'!W36)</f>
        <v>523294.67181240849</v>
      </c>
      <c r="X36" s="129">
        <f>SUM('2.4.5.1:2.4.5.2'!X36)</f>
        <v>389512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129">
        <f>SUM('2.4.5.1:2.4.5.2'!O37)</f>
        <v>0</v>
      </c>
      <c r="P37" s="129">
        <f>SUM('2.4.5.1:2.4.5.2'!P37)</f>
        <v>0</v>
      </c>
      <c r="Q37" s="129">
        <f>SUM('2.4.5.1:2.4.5.2'!Q37)</f>
        <v>0</v>
      </c>
      <c r="R37" s="129">
        <f>SUM('2.4.5.1:2.4.5.2'!R37)</f>
        <v>0</v>
      </c>
      <c r="S37" s="129">
        <f>SUM('2.4.5.1:2.4.5.2'!S37)</f>
        <v>0</v>
      </c>
      <c r="T37" s="129">
        <f>SUM('2.4.5.1:2.4.5.2'!T37)</f>
        <v>0</v>
      </c>
      <c r="U37" s="129">
        <f>SUM('2.4.5.1:2.4.5.2'!U37)</f>
        <v>0</v>
      </c>
      <c r="V37" s="129">
        <f>SUM('2.4.5.1:2.4.5.2'!V37)</f>
        <v>0</v>
      </c>
      <c r="W37" s="129">
        <f>SUM('2.4.5.1:2.4.5.2'!W37)</f>
        <v>0</v>
      </c>
      <c r="X37" s="129">
        <f>SUM('2.4.5.1:2.4.5.2'!X37)</f>
        <v>0</v>
      </c>
    </row>
    <row r="38" spans="2:24">
      <c r="B38" s="46" t="str">
        <f t="shared" si="2"/>
        <v>Mapfre Seguros Generales</v>
      </c>
      <c r="C38" s="33">
        <f>IF(OR(O38="",O38=0),"",O38*M!$J$59)</f>
        <v>49958.851226579864</v>
      </c>
      <c r="D38" s="33">
        <f>IF(OR(P38="",P38=0),"",P38*M!$J$60)</f>
        <v>84680.319148936163</v>
      </c>
      <c r="E38" s="33">
        <f>IF(OR(Q38="",Q38=0),"",Q38*M!$J$61)</f>
        <v>122546.85411198791</v>
      </c>
      <c r="F38" s="33">
        <f>IF(OR(R38="",R38=0),"",R38*M!$J$62)</f>
        <v>130938.18516023252</v>
      </c>
      <c r="G38" s="33">
        <f>IF(OR(S38="",S38=0),"",S38*M!$J$63)</f>
        <v>255151.28940390627</v>
      </c>
      <c r="H38" s="33">
        <f>IF(OR(T38="",T38=0),"",T38*M!$J$64)</f>
        <v>300598.95039714279</v>
      </c>
      <c r="I38" s="33">
        <f>IF(OR(U38="",U38=0),"",U38*M!$J$65)</f>
        <v>357373.4522250705</v>
      </c>
      <c r="J38" s="33">
        <f>IF(OR(V38="",V38=0),"",V38*M!$J$66)</f>
        <v>329580.22010344343</v>
      </c>
      <c r="K38" s="33">
        <f>IF(OR(W38="",W38=0),"",W38*M!$J$67)</f>
        <v>332119.52152240329</v>
      </c>
      <c r="L38" s="33">
        <f>IF(OR(X38="",X38=0),"",X38*M!$J$68)</f>
        <v>339317.79045780416</v>
      </c>
      <c r="N38" s="46" t="str">
        <f>'2.3'!N38</f>
        <v>Mapfre Seguros Generales</v>
      </c>
      <c r="O38" s="129">
        <f>SUM('2.4.5.1:2.4.5.2'!O38)</f>
        <v>1115920.3401816457</v>
      </c>
      <c r="P38" s="129">
        <f>SUM('2.4.5.1:2.4.5.2'!P38)</f>
        <v>1893313.6907537205</v>
      </c>
      <c r="Q38" s="129">
        <f>SUM('2.4.5.1:2.4.5.2'!Q38)</f>
        <v>2736330.568092668</v>
      </c>
      <c r="R38" s="129">
        <f>SUM('2.4.5.1:2.4.5.2'!R38)</f>
        <v>2928648.4037766228</v>
      </c>
      <c r="S38" s="129">
        <f>SUM('2.4.5.1:2.4.5.2'!S38)</f>
        <v>5700623.0920538809</v>
      </c>
      <c r="T38" s="129">
        <f>SUM('2.4.5.1:2.4.5.2'!T38)</f>
        <v>6689659.781610867</v>
      </c>
      <c r="U38" s="129">
        <f>SUM('2.4.5.1:2.4.5.2'!U38)</f>
        <v>7985143.9315390699</v>
      </c>
      <c r="V38" s="129">
        <f>SUM('2.4.5.1:2.4.5.2'!V38)</f>
        <v>7355816.1704822937</v>
      </c>
      <c r="W38" s="129">
        <f>SUM('2.4.5.1:2.4.5.2'!W38)</f>
        <v>7405687.2553981449</v>
      </c>
      <c r="X38" s="129">
        <f>SUM('2.4.5.1:2.4.5.2'!X38)</f>
        <v>7564761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129">
        <f>SUM('2.4.5.1:2.4.5.2'!O39)</f>
        <v>0</v>
      </c>
      <c r="P39" s="129">
        <f>SUM('2.4.5.1:2.4.5.2'!P39)</f>
        <v>0</v>
      </c>
      <c r="Q39" s="129">
        <f>SUM('2.4.5.1:2.4.5.2'!Q39)</f>
        <v>0</v>
      </c>
      <c r="R39" s="129">
        <f>SUM('2.4.5.1:2.4.5.2'!R39)</f>
        <v>0</v>
      </c>
      <c r="S39" s="129">
        <f>SUM('2.4.5.1:2.4.5.2'!S39)</f>
        <v>0</v>
      </c>
      <c r="T39" s="129">
        <f>SUM('2.4.5.1:2.4.5.2'!T39)</f>
        <v>0</v>
      </c>
      <c r="U39" s="129">
        <f>SUM('2.4.5.1:2.4.5.2'!U39)</f>
        <v>0</v>
      </c>
      <c r="V39" s="129">
        <f>SUM('2.4.5.1:2.4.5.2'!V39)</f>
        <v>0</v>
      </c>
      <c r="W39" s="129">
        <f>SUM('2.4.5.1:2.4.5.2'!W39)</f>
        <v>0</v>
      </c>
      <c r="X39" s="129">
        <f>SUM('2.4.5.1:2.4.5.2'!X39)</f>
        <v>0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4838.7805306624523</v>
      </c>
      <c r="K40" s="33">
        <f>IF(OR(W40="",W40=0),"",W40*M!$J$67)</f>
        <v>26505.542854879033</v>
      </c>
      <c r="L40" s="33">
        <f>IF(OR(X40="",X40=0),"",X40*M!$J$68)</f>
        <v>49892.729129726657</v>
      </c>
      <c r="N40" s="46" t="str">
        <f>'2.3'!N40</f>
        <v>Orion Seguros Generales</v>
      </c>
      <c r="O40" s="129">
        <f>SUM('2.4.5.1:2.4.5.2'!O40)</f>
        <v>0</v>
      </c>
      <c r="P40" s="129">
        <f>SUM('2.4.5.1:2.4.5.2'!P40)</f>
        <v>0</v>
      </c>
      <c r="Q40" s="129">
        <f>SUM('2.4.5.1:2.4.5.2'!Q40)</f>
        <v>0</v>
      </c>
      <c r="R40" s="129">
        <f>SUM('2.4.5.1:2.4.5.2'!R40)</f>
        <v>0</v>
      </c>
      <c r="S40" s="129">
        <f>SUM('2.4.5.1:2.4.5.2'!S40)</f>
        <v>0</v>
      </c>
      <c r="T40" s="129">
        <f>SUM('2.4.5.1:2.4.5.2'!T40)</f>
        <v>0</v>
      </c>
      <c r="U40" s="129">
        <f>SUM('2.4.5.1:2.4.5.2'!U40)</f>
        <v>0</v>
      </c>
      <c r="V40" s="129">
        <f>SUM('2.4.5.1:2.4.5.2'!V40)</f>
        <v>107995.49821797659</v>
      </c>
      <c r="W40" s="129">
        <f>SUM('2.4.5.1:2.4.5.2'!W40)</f>
        <v>591027.47112848074</v>
      </c>
      <c r="X40" s="129">
        <f>SUM('2.4.5.1:2.4.5.2'!X40)</f>
        <v>1112310</v>
      </c>
    </row>
    <row r="41" spans="2:24">
      <c r="B41" s="46" t="str">
        <f t="shared" si="2"/>
        <v>Penta Security</v>
      </c>
      <c r="C41" s="33">
        <f>IF(OR(O41="",O41=0),"",O41*M!$J$59)</f>
        <v>825859.52561257361</v>
      </c>
      <c r="D41" s="33">
        <f>IF(OR(P41="",P41=0),"",P41*M!$J$60)</f>
        <v>613408.56973995268</v>
      </c>
      <c r="E41" s="33">
        <f>IF(OR(Q41="",Q41=0),"",Q41*M!$J$61)</f>
        <v>495897.049439714</v>
      </c>
      <c r="F41" s="33">
        <f>IF(OR(R41="",R41=0),"",R41*M!$J$62)</f>
        <v>486898.33160962455</v>
      </c>
      <c r="G41" s="33">
        <f>IF(OR(S41="",S41=0),"",S41*M!$J$63)</f>
        <v>336678.3956266176</v>
      </c>
      <c r="H41" s="33">
        <f>IF(OR(T41="",T41=0),"",T41*M!$J$64)</f>
        <v>380709.19029326289</v>
      </c>
      <c r="I41" s="33">
        <f>IF(OR(U41="",U41=0),"",U41*M!$J$65)</f>
        <v>608501.91841816471</v>
      </c>
      <c r="J41" s="33">
        <f>IF(OR(V41="",V41=0),"",V41*M!$J$66)</f>
        <v>593565.73689960537</v>
      </c>
      <c r="K41" s="33">
        <f>IF(OR(W41="",W41=0),"",W41*M!$J$67)</f>
        <v>534827.02610746387</v>
      </c>
      <c r="L41" s="33">
        <f>IF(OR(X41="",X41=0),"",X41*M!$J$68)</f>
        <v>533116.17504775943</v>
      </c>
      <c r="N41" s="46" t="str">
        <f>'2.3'!N41</f>
        <v>Penta Security</v>
      </c>
      <c r="O41" s="129">
        <f>SUM('2.4.5.1:2.4.5.2'!O41)</f>
        <v>18447050.325158708</v>
      </c>
      <c r="P41" s="129">
        <f>SUM('2.4.5.1:2.4.5.2'!P41)</f>
        <v>13714814.19515766</v>
      </c>
      <c r="Q41" s="129">
        <f>SUM('2.4.5.1:2.4.5.2'!Q41)</f>
        <v>11072811.822397573</v>
      </c>
      <c r="R41" s="129">
        <f>SUM('2.4.5.1:2.4.5.2'!R41)</f>
        <v>10890283.991068382</v>
      </c>
      <c r="S41" s="129">
        <f>SUM('2.4.5.1:2.4.5.2'!S41)</f>
        <v>7522112.2385414252</v>
      </c>
      <c r="T41" s="129">
        <f>SUM('2.4.5.1:2.4.5.2'!T41)</f>
        <v>8472467.9025981277</v>
      </c>
      <c r="U41" s="129">
        <f>SUM('2.4.5.1:2.4.5.2'!U41)</f>
        <v>13596352.417712752</v>
      </c>
      <c r="V41" s="129">
        <f>SUM('2.4.5.1:2.4.5.2'!V41)</f>
        <v>13247641.027607707</v>
      </c>
      <c r="W41" s="129">
        <f>SUM('2.4.5.1:2.4.5.2'!W41)</f>
        <v>11925711.7827064</v>
      </c>
      <c r="X41" s="129">
        <f>SUM('2.4.5.1:2.4.5.2'!X41)</f>
        <v>11885308</v>
      </c>
    </row>
    <row r="42" spans="2:24">
      <c r="B42" s="46" t="str">
        <f t="shared" si="2"/>
        <v>RSA Seguros</v>
      </c>
      <c r="C42" s="33">
        <f>IF(OR(O42="",O42=0),"",O42*M!$J$59)</f>
        <v>11868.2857026825</v>
      </c>
      <c r="D42" s="33">
        <f>IF(OR(P42="",P42=0),"",P42*M!$J$60)</f>
        <v>3603.4869976359332</v>
      </c>
      <c r="E42" s="33">
        <f>IF(OR(Q42="",Q42=0),"",Q42*M!$J$61)</f>
        <v>2421.5440851646208</v>
      </c>
      <c r="F42" s="33">
        <f>IF(OR(R42="",R42=0),"",R42*M!$J$62)</f>
        <v>2199.3000204174609</v>
      </c>
      <c r="G42" s="33">
        <f>IF(OR(S42="",S42=0),"",S42*M!$J$63)</f>
        <v>292432.0394756216</v>
      </c>
      <c r="H42" s="33">
        <f>IF(OR(T42="",T42=0),"",T42*M!$J$64)</f>
        <v>228341.77425486653</v>
      </c>
      <c r="I42" s="33">
        <f>IF(OR(U42="",U42=0),"",U42*M!$J$65)</f>
        <v>238209.3147813986</v>
      </c>
      <c r="J42" s="33">
        <f>IF(OR(V42="",V42=0),"",V42*M!$J$66)</f>
        <v>316707.44424835569</v>
      </c>
      <c r="K42" s="33">
        <f>IF(OR(W42="",W42=0),"",W42*M!$J$67)</f>
        <v>292122.55104157195</v>
      </c>
      <c r="L42" s="33">
        <f>IF(OR(X42="",X42=0),"",X42*M!$J$68)</f>
        <v>249421.79587988355</v>
      </c>
      <c r="N42" s="46" t="str">
        <f>'2.3'!N42</f>
        <v>RSA Seguros</v>
      </c>
      <c r="O42" s="129">
        <f>SUM('2.4.5.1:2.4.5.2'!O42)</f>
        <v>265099.398676007</v>
      </c>
      <c r="P42" s="129">
        <f>SUM('2.4.5.1:2.4.5.2'!P42)</f>
        <v>80568.086370548874</v>
      </c>
      <c r="Q42" s="129">
        <f>SUM('2.4.5.1:2.4.5.2'!Q42)</f>
        <v>54070.299480431597</v>
      </c>
      <c r="R42" s="129">
        <f>SUM('2.4.5.1:2.4.5.2'!R42)</f>
        <v>49190.971192547826</v>
      </c>
      <c r="S42" s="129">
        <f>SUM('2.4.5.1:2.4.5.2'!S42)</f>
        <v>6533554.4295533504</v>
      </c>
      <c r="T42" s="129">
        <f>SUM('2.4.5.1:2.4.5.2'!T42)</f>
        <v>5081617.1569339167</v>
      </c>
      <c r="U42" s="129">
        <f>SUM('2.4.5.1:2.4.5.2'!U42)</f>
        <v>5322543.2737651076</v>
      </c>
      <c r="V42" s="129">
        <f>SUM('2.4.5.1:2.4.5.2'!V42)</f>
        <v>7068511.9968151702</v>
      </c>
      <c r="W42" s="129">
        <f>SUM('2.4.5.1:2.4.5.2'!W42)</f>
        <v>6513824.4308744511</v>
      </c>
      <c r="X42" s="129">
        <f>SUM('2.4.5.1:2.4.5.2'!X42)</f>
        <v>5560617</v>
      </c>
    </row>
    <row r="43" spans="2:24">
      <c r="B43" s="46" t="str">
        <f t="shared" si="2"/>
        <v>Renta Nacional</v>
      </c>
      <c r="C43" s="33">
        <f>IF(OR(O43="",O43=0),"",O43*M!$J$59)</f>
        <v>7124.5308800940302</v>
      </c>
      <c r="D43" s="33">
        <f>IF(OR(P43="",P43=0),"",P43*M!$J$60)</f>
        <v>6664.0661938534258</v>
      </c>
      <c r="E43" s="33">
        <f>IF(OR(Q43="",Q43=0),"",Q43*M!$J$61)</f>
        <v>8836.3202739496628</v>
      </c>
      <c r="F43" s="33">
        <f>IF(OR(R43="",R43=0),"",R43*M!$J$62)</f>
        <v>7774.9917801634574</v>
      </c>
      <c r="G43" s="33">
        <f>IF(OR(S43="",S43=0),"",S43*M!$J$63)</f>
        <v>8612.986860001809</v>
      </c>
      <c r="H43" s="33">
        <f>IF(OR(T43="",T43=0),"",T43*M!$J$64)</f>
        <v>7544.5428907191972</v>
      </c>
      <c r="I43" s="33">
        <f>IF(OR(U43="",U43=0),"",U43*M!$J$65)</f>
        <v>7363.4068086014686</v>
      </c>
      <c r="J43" s="33">
        <f>IF(OR(V43="",V43=0),"",V43*M!$J$66)</f>
        <v>6300.4228644770947</v>
      </c>
      <c r="K43" s="33">
        <f>IF(OR(W43="",W43=0),"",W43*M!$J$67)</f>
        <v>3872.4712253938951</v>
      </c>
      <c r="L43" s="33">
        <f>IF(OR(X43="",X43=0),"",X43*M!$J$68)</f>
        <v>371.17560171938408</v>
      </c>
      <c r="N43" s="46" t="str">
        <f>'2.3'!N43</f>
        <v>Renta Nacional</v>
      </c>
      <c r="O43" s="129">
        <f>SUM('2.4.5.1:2.4.5.2'!O43)</f>
        <v>159139.14608027</v>
      </c>
      <c r="P43" s="129">
        <f>SUM('2.4.5.1:2.4.5.2'!P43)</f>
        <v>148997.64062911231</v>
      </c>
      <c r="Q43" s="129">
        <f>SUM('2.4.5.1:2.4.5.2'!Q43)</f>
        <v>197304.88758993094</v>
      </c>
      <c r="R43" s="129">
        <f>SUM('2.4.5.1:2.4.5.2'!R43)</f>
        <v>173900.51067599232</v>
      </c>
      <c r="S43" s="129">
        <f>SUM('2.4.5.1:2.4.5.2'!S43)</f>
        <v>192432.46585345792</v>
      </c>
      <c r="T43" s="129">
        <f>SUM('2.4.5.1:2.4.5.2'!T43)</f>
        <v>167899.53883738554</v>
      </c>
      <c r="U43" s="129">
        <f>SUM('2.4.5.1:2.4.5.2'!U43)</f>
        <v>164527.78690490735</v>
      </c>
      <c r="V43" s="129">
        <f>SUM('2.4.5.1:2.4.5.2'!V43)</f>
        <v>140617.51755870247</v>
      </c>
      <c r="W43" s="129">
        <f>SUM('2.4.5.1:2.4.5.2'!W43)</f>
        <v>86349.368050806064</v>
      </c>
      <c r="X43" s="129">
        <f>SUM('2.4.5.1:2.4.5.2'!X43)</f>
        <v>8275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129">
        <f>SUM('2.4.5.1:2.4.5.2'!O44)</f>
        <v>0</v>
      </c>
      <c r="P44" s="129">
        <f>SUM('2.4.5.1:2.4.5.2'!P44)</f>
        <v>0</v>
      </c>
      <c r="Q44" s="129">
        <f>SUM('2.4.5.1:2.4.5.2'!Q44)</f>
        <v>0</v>
      </c>
      <c r="R44" s="129">
        <f>SUM('2.4.5.1:2.4.5.2'!R44)</f>
        <v>0</v>
      </c>
      <c r="S44" s="129">
        <f>SUM('2.4.5.1:2.4.5.2'!S44)</f>
        <v>0</v>
      </c>
      <c r="T44" s="129">
        <f>SUM('2.4.5.1:2.4.5.2'!T44)</f>
        <v>0</v>
      </c>
      <c r="U44" s="129">
        <f>SUM('2.4.5.1:2.4.5.2'!U44)</f>
        <v>0</v>
      </c>
      <c r="V44" s="129">
        <f>SUM('2.4.5.1:2.4.5.2'!V44)</f>
        <v>0</v>
      </c>
      <c r="W44" s="129">
        <f>SUM('2.4.5.1:2.4.5.2'!W44)</f>
        <v>0</v>
      </c>
      <c r="X44" s="129">
        <f>SUM('2.4.5.1:2.4.5.2'!X44)</f>
        <v>0</v>
      </c>
    </row>
    <row r="45" spans="2:24">
      <c r="B45" s="46" t="str">
        <f t="shared" si="2"/>
        <v>Security Previsión</v>
      </c>
      <c r="C45" s="33">
        <f>IF(OR(O45="",O45=0),"",O45*M!$J$59)</f>
        <v>20763.826346203932</v>
      </c>
      <c r="D45" s="33">
        <f>IF(OR(P45="",P45=0),"",P45*M!$J$60)</f>
        <v>12195.744680851061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29">
        <f>SUM('2.4.5.1:2.4.5.2'!O45)</f>
        <v>463797.21692641405</v>
      </c>
      <c r="P45" s="129">
        <f>SUM('2.4.5.1:2.4.5.2'!P45)</f>
        <v>272676.9408199882</v>
      </c>
      <c r="Q45" s="129">
        <f>SUM('2.4.5.1:2.4.5.2'!Q45)</f>
        <v>0</v>
      </c>
      <c r="R45" s="129">
        <f>SUM('2.4.5.1:2.4.5.2'!R45)</f>
        <v>0</v>
      </c>
      <c r="S45" s="129">
        <f>SUM('2.4.5.1:2.4.5.2'!S45)</f>
        <v>0</v>
      </c>
      <c r="T45" s="129">
        <f>SUM('2.4.5.1:2.4.5.2'!T45)</f>
        <v>0</v>
      </c>
      <c r="U45" s="129">
        <f>SUM('2.4.5.1:2.4.5.2'!U45)</f>
        <v>0</v>
      </c>
      <c r="V45" s="129">
        <f>SUM('2.4.5.1:2.4.5.2'!V45)</f>
        <v>0</v>
      </c>
      <c r="W45" s="129">
        <f>SUM('2.4.5.1:2.4.5.2'!W45)</f>
        <v>0</v>
      </c>
      <c r="X45" s="129">
        <f>SUM('2.4.5.1:2.4.5.2'!X45)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129">
        <f>SUM('2.4.5.1:2.4.5.2'!O46)</f>
        <v>0</v>
      </c>
      <c r="P46" s="129">
        <f>SUM('2.4.5.1:2.4.5.2'!P46)</f>
        <v>0</v>
      </c>
      <c r="Q46" s="129">
        <f>SUM('2.4.5.1:2.4.5.2'!Q46)</f>
        <v>0</v>
      </c>
      <c r="R46" s="129">
        <f>SUM('2.4.5.1:2.4.5.2'!R46)</f>
        <v>0</v>
      </c>
      <c r="S46" s="129">
        <f>SUM('2.4.5.1:2.4.5.2'!S46)</f>
        <v>0</v>
      </c>
      <c r="T46" s="129">
        <f>SUM('2.4.5.1:2.4.5.2'!T46)</f>
        <v>0</v>
      </c>
      <c r="U46" s="129">
        <f>SUM('2.4.5.1:2.4.5.2'!U46)</f>
        <v>0</v>
      </c>
      <c r="V46" s="129">
        <f>SUM('2.4.5.1:2.4.5.2'!V46)</f>
        <v>0</v>
      </c>
      <c r="W46" s="129">
        <f>SUM('2.4.5.1:2.4.5.2'!W46)</f>
        <v>0</v>
      </c>
      <c r="X46" s="129">
        <f>SUM('2.4.5.1:2.4.5.2'!X46)</f>
        <v>0</v>
      </c>
    </row>
    <row r="47" spans="2:24">
      <c r="B47" s="51" t="s">
        <v>29</v>
      </c>
      <c r="C47" s="51">
        <f t="shared" ref="C47:L47" si="3">SUM(C17:C46)</f>
        <v>1811255.1749509687</v>
      </c>
      <c r="D47" s="51">
        <f t="shared" si="3"/>
        <v>1624339.3617021276</v>
      </c>
      <c r="E47" s="51">
        <f t="shared" si="3"/>
        <v>1334876.9565255051</v>
      </c>
      <c r="F47" s="51">
        <f t="shared" si="3"/>
        <v>1232005.2896247576</v>
      </c>
      <c r="G47" s="51">
        <f t="shared" si="3"/>
        <v>1096294.08858237</v>
      </c>
      <c r="H47" s="51">
        <f t="shared" si="3"/>
        <v>1061276.8095660829</v>
      </c>
      <c r="I47" s="51">
        <f t="shared" si="3"/>
        <v>1394144.8973246526</v>
      </c>
      <c r="J47" s="51">
        <f t="shared" si="3"/>
        <v>1357193.4710030337</v>
      </c>
      <c r="K47" s="51">
        <f t="shared" si="3"/>
        <v>1271200.5518385684</v>
      </c>
      <c r="L47" s="51">
        <f t="shared" si="3"/>
        <v>1253264.8875057583</v>
      </c>
    </row>
    <row r="49" spans="2:2">
      <c r="B49" s="14" t="s">
        <v>112</v>
      </c>
    </row>
  </sheetData>
  <mergeCells count="2">
    <mergeCell ref="B15:L15"/>
    <mergeCell ref="N15:X15"/>
  </mergeCells>
  <conditionalFormatting sqref="C17:L47">
    <cfRule type="cellIs" dxfId="14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Pr codeName="Hoja4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>
        <f>IF(OR(Q17="",Q17=0),"",Q17*M!$J$61)</f>
        <v>7621.3327327691495</v>
      </c>
      <c r="F17" s="33">
        <f>IF(OR(R17="",R17=0),"",R17*M!$J$62)</f>
        <v>4167.7213834249133</v>
      </c>
      <c r="G17" s="33">
        <f>IF(OR(S17="",S17=0),"",S17*M!$J$63)</f>
        <v>8.7803590457876606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/>
      <c r="P17" s="33"/>
      <c r="Q17" s="33">
        <v>170175.61060542476</v>
      </c>
      <c r="R17" s="33">
        <v>93217.960536237166</v>
      </c>
      <c r="S17" s="33">
        <v>196.1719168650026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1843.7517170206627</v>
      </c>
      <c r="D20" s="33">
        <f>IF(OR(P20="",P20=0),"",P20*M!$J$60)</f>
        <v>5398.5224586288414</v>
      </c>
      <c r="E20" s="33">
        <f>IF(OR(Q20="",Q20=0),"",Q20*M!$J$61)</f>
        <v>4758.9514380336141</v>
      </c>
      <c r="F20" s="33">
        <f>IF(OR(R20="",R20=0),"",R20*M!$J$62)</f>
        <v>1319.7357858024641</v>
      </c>
      <c r="G20" s="33">
        <f>IF(OR(S20="",S20=0),"",S20*M!$J$63)</f>
        <v>4048.0727384576444</v>
      </c>
      <c r="H20" s="33">
        <f>IF(OR(T20="",T20=0),"",T20*M!$J$64)</f>
        <v>8008.4962996861768</v>
      </c>
      <c r="I20" s="33">
        <f>IF(OR(U20="",U20=0),"",U20*M!$J$65)</f>
        <v>3989.0791639416534</v>
      </c>
      <c r="J20" s="33">
        <f>IF(OR(V20="",V20=0),"",V20*M!$J$66)</f>
        <v>12418.588083396366</v>
      </c>
      <c r="K20" s="33">
        <f>IF(OR(W20="",W20=0),"",W20*M!$J$67)</f>
        <v>11575.23344775594</v>
      </c>
      <c r="L20" s="33">
        <f>IF(OR(X20="",X20=0),"",X20*M!$J$68)</f>
        <v>9505.9977940282661</v>
      </c>
      <c r="N20" s="46" t="str">
        <f>'2.3'!N20</f>
        <v>Aseguradora Magallanes</v>
      </c>
      <c r="O20" s="33">
        <v>41183.493870522376</v>
      </c>
      <c r="P20" s="33">
        <v>120702.14878130662</v>
      </c>
      <c r="Q20" s="33">
        <v>106261.92231797226</v>
      </c>
      <c r="R20" s="33">
        <v>29518.066847860457</v>
      </c>
      <c r="S20" s="33">
        <v>90442.564429431979</v>
      </c>
      <c r="T20" s="33">
        <v>178224.55978774864</v>
      </c>
      <c r="U20" s="33">
        <v>89131.890127968101</v>
      </c>
      <c r="V20" s="33">
        <v>277167.27359953389</v>
      </c>
      <c r="W20" s="33">
        <v>258107.55847581828</v>
      </c>
      <c r="X20" s="33">
        <v>211927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275.97747746671678</v>
      </c>
      <c r="D21" s="33" t="str">
        <f>IF(OR(P21="",P21=0),"",P21*M!$J$60)</f>
        <v/>
      </c>
      <c r="E21" s="33">
        <f>IF(OR(Q21="",Q21=0),"",Q21*M!$J$61)</f>
        <v>3852.7924790885286</v>
      </c>
      <c r="F21" s="33">
        <f>IF(OR(R21="",R21=0),"",R21*M!$J$62)</f>
        <v>11063.09329556195</v>
      </c>
      <c r="G21" s="33">
        <f>IF(OR(S21="",S21=0),"",S21*M!$J$63)</f>
        <v>16486.569322843436</v>
      </c>
      <c r="H21" s="33">
        <f>IF(OR(T21="",T21=0),"",T21*M!$J$64)</f>
        <v>13757.869728161215</v>
      </c>
      <c r="I21" s="33">
        <f>IF(OR(U21="",U21=0),"",U21*M!$J$65)</f>
        <v>5887.2200393705589</v>
      </c>
      <c r="J21" s="33">
        <f>IF(OR(V21="",V21=0),"",V21*M!$J$66)</f>
        <v>244.61774120846809</v>
      </c>
      <c r="K21" s="33">
        <f>IF(OR(W21="",W21=0),"",W21*M!$J$67)</f>
        <v>698.56051231499532</v>
      </c>
      <c r="L21" s="33">
        <f>IF(OR(X21="",X21=0),"",X21*M!$J$68)</f>
        <v>637.4800787475391</v>
      </c>
      <c r="N21" s="46" t="str">
        <f>'2.3'!N21</f>
        <v>BCI Seguros Generales</v>
      </c>
      <c r="O21" s="33">
        <v>6164.450802529278</v>
      </c>
      <c r="P21" s="33"/>
      <c r="Q21" s="33">
        <v>86028.433038463205</v>
      </c>
      <c r="R21" s="33">
        <v>247444.32253456648</v>
      </c>
      <c r="S21" s="33">
        <v>368345.06308048288</v>
      </c>
      <c r="T21" s="33">
        <v>306173.61663946952</v>
      </c>
      <c r="U21" s="33">
        <v>131543.9047817362</v>
      </c>
      <c r="V21" s="33">
        <v>5459.5604548214296</v>
      </c>
      <c r="W21" s="33">
        <v>15576.683536883245</v>
      </c>
      <c r="X21" s="33">
        <v>14212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38.102928072660752</v>
      </c>
      <c r="D24" s="33">
        <f>IF(OR(P24="",P24=0),"",P24*M!$J$60)</f>
        <v>14383.865248226948</v>
      </c>
      <c r="E24" s="33">
        <f>IF(OR(Q24="",Q24=0),"",Q24*M!$J$61)</f>
        <v>8690.7412059213311</v>
      </c>
      <c r="F24" s="33">
        <f>IF(OR(R24="",R24=0),"",R24*M!$J$62)</f>
        <v>9491.7832232997134</v>
      </c>
      <c r="G24" s="33">
        <f>IF(OR(S24="",S24=0),"",S24*M!$J$63)</f>
        <v>5250.2729546399005</v>
      </c>
      <c r="H24" s="33">
        <f>IF(OR(T24="",T24=0),"",T24*M!$J$64)</f>
        <v>4599.7841271264942</v>
      </c>
      <c r="I24" s="33">
        <f>IF(OR(U24="",U24=0),"",U24*M!$J$65)</f>
        <v>3849.0027069017742</v>
      </c>
      <c r="J24" s="33">
        <f>IF(OR(V24="",V24=0),"",V24*M!$J$66)</f>
        <v>20053.259150603939</v>
      </c>
      <c r="K24" s="33">
        <f>IF(OR(W24="",W24=0),"",W24*M!$J$67)</f>
        <v>13596.109165227645</v>
      </c>
      <c r="L24" s="33">
        <f>IF(OR(X24="",X24=0),"",X24*M!$J$68)</f>
        <v>15257.268425672703</v>
      </c>
      <c r="N24" s="46" t="str">
        <f>'2.3'!N24</f>
        <v>Chartis Chile</v>
      </c>
      <c r="O24" s="50">
        <v>851.09708115422632</v>
      </c>
      <c r="P24" s="50">
        <v>321599.7444757726</v>
      </c>
      <c r="Q24" s="50">
        <v>194054.2741261505</v>
      </c>
      <c r="R24" s="50">
        <v>212299.38197091376</v>
      </c>
      <c r="S24" s="50">
        <v>117302.27707149481</v>
      </c>
      <c r="T24" s="50">
        <v>102365.59654874509</v>
      </c>
      <c r="U24" s="50">
        <v>86002.025097649501</v>
      </c>
      <c r="V24" s="50">
        <v>447563.53365073598</v>
      </c>
      <c r="W24" s="50">
        <v>303169.56951636547</v>
      </c>
      <c r="X24" s="50">
        <v>340146</v>
      </c>
    </row>
    <row r="25" spans="2:24">
      <c r="B25" s="46" t="str">
        <f t="shared" si="2"/>
        <v>Chilena Consolidada</v>
      </c>
      <c r="C25" s="33">
        <f>IF(OR(O25="",O25=0),"",O25*M!$J$59)</f>
        <v>16428.632857385168</v>
      </c>
      <c r="D25" s="33">
        <f>IF(OR(P25="",P25=0),"",P25*M!$J$60)</f>
        <v>8808.2742316784843</v>
      </c>
      <c r="E25" s="33">
        <f>IF(OR(Q25="",Q25=0),"",Q25*M!$J$61)</f>
        <v>4659.2808821363915</v>
      </c>
      <c r="F25" s="33">
        <f>IF(OR(R25="",R25=0),"",R25*M!$J$62)</f>
        <v>8293.6620748703299</v>
      </c>
      <c r="G25" s="33">
        <f>IF(OR(S25="",S25=0),"",S25*M!$J$63)</f>
        <v>10103.13922377263</v>
      </c>
      <c r="H25" s="33">
        <f>IF(OR(T25="",T25=0),"",T25*M!$J$64)</f>
        <v>3106.7653417018882</v>
      </c>
      <c r="I25" s="33">
        <f>IF(OR(U25="",U25=0),"",U25*M!$J$65)</f>
        <v>-1132.9644886370229</v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50">
        <v>366962.91281371162</v>
      </c>
      <c r="P25" s="50">
        <v>196938.63181383151</v>
      </c>
      <c r="Q25" s="50">
        <v>104036.39322694291</v>
      </c>
      <c r="R25" s="50">
        <v>185501.42700777733</v>
      </c>
      <c r="S25" s="50">
        <v>225725.64260140411</v>
      </c>
      <c r="T25" s="50">
        <v>69139.307139387834</v>
      </c>
      <c r="U25" s="50">
        <v>-25314.931634573531</v>
      </c>
      <c r="V25" s="50"/>
      <c r="W25" s="50"/>
      <c r="X25" s="50"/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261932.90540201587</v>
      </c>
      <c r="D30" s="33">
        <f>IF(OR(P30="",P30=0),"",P30*M!$J$60)</f>
        <v>186123.99527186758</v>
      </c>
      <c r="E30" s="33">
        <f>IF(OR(Q30="",Q30=0),"",Q30*M!$J$61)</f>
        <v>115890.11985297727</v>
      </c>
      <c r="F30" s="33">
        <f>IF(OR(R30="",R30=0),"",R30*M!$J$62)</f>
        <v>102389.95572136779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5850740.1536381301</v>
      </c>
      <c r="P30" s="50">
        <v>4161428.6763163991</v>
      </c>
      <c r="Q30" s="50">
        <v>2587693.3340437631</v>
      </c>
      <c r="R30" s="50">
        <v>2290120.181665808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6196.5633308886981</v>
      </c>
      <c r="D35" s="33">
        <f>IF(OR(P35="",P35=0),"",P35*M!$J$60)</f>
        <v>-1308.7470449172572</v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138411.33033266131</v>
      </c>
      <c r="P35" s="50">
        <v>-29261.447320684161</v>
      </c>
      <c r="Q35" s="50"/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9971.7393329718179</v>
      </c>
      <c r="D36" s="33">
        <f>IF(OR(P36="",P36=0),"",P36*M!$J$60)</f>
        <v>48008.628841607555</v>
      </c>
      <c r="E36" s="33">
        <f>IF(OR(Q36="",Q36=0),"",Q36*M!$J$61)</f>
        <v>42848.522121261994</v>
      </c>
      <c r="F36" s="33">
        <f>IF(OR(R36="",R36=0),"",R36*M!$J$62)</f>
        <v>42342.422534647078</v>
      </c>
      <c r="G36" s="33">
        <f>IF(OR(S36="",S36=0),"",S36*M!$J$63)</f>
        <v>41980.859908008009</v>
      </c>
      <c r="H36" s="33">
        <f>IF(OR(T36="",T36=0),"",T36*M!$J$64)</f>
        <v>7691.4139061676642</v>
      </c>
      <c r="I36" s="33">
        <f>IF(OR(U36="",U36=0),"",U36*M!$J$65)</f>
        <v>18650.632534936329</v>
      </c>
      <c r="J36" s="33">
        <f>IF(OR(V36="",V36=0),"",V36*M!$J$66)</f>
        <v>15505.412818103345</v>
      </c>
      <c r="K36" s="33">
        <f>IF(OR(W36="",W36=0),"",W36*M!$J$67)</f>
        <v>21179.415116368491</v>
      </c>
      <c r="L36" s="33">
        <f>IF(OR(X36="",X36=0),"",X36*M!$J$68)</f>
        <v>16118.978937410599</v>
      </c>
      <c r="N36" s="46" t="str">
        <f>'2.3'!N36</f>
        <v>Liberty Seguros</v>
      </c>
      <c r="O36" s="50">
        <v>222736.64176513927</v>
      </c>
      <c r="P36" s="50">
        <v>1073394.5640930126</v>
      </c>
      <c r="Q36" s="50">
        <v>956758.30871071341</v>
      </c>
      <c r="R36" s="50">
        <v>947058.09475196223</v>
      </c>
      <c r="S36" s="50">
        <v>937941.79905957216</v>
      </c>
      <c r="T36" s="50">
        <v>171168.07029377247</v>
      </c>
      <c r="U36" s="50">
        <v>416729.29054595385</v>
      </c>
      <c r="V36" s="50">
        <v>346061.32097857766</v>
      </c>
      <c r="W36" s="50">
        <v>472264.09301416716</v>
      </c>
      <c r="X36" s="50">
        <v>359357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12862.60490249712</v>
      </c>
      <c r="D38" s="33">
        <f>IF(OR(P38="",P38=0),"",P38*M!$J$60)</f>
        <v>30944.385342789592</v>
      </c>
      <c r="E38" s="33">
        <f>IF(OR(Q38="",Q38=0),"",Q38*M!$J$61)</f>
        <v>14462.682731758583</v>
      </c>
      <c r="F38" s="33">
        <f>IF(OR(R38="",R38=0),"",R38*M!$J$62)</f>
        <v>21775.807365974928</v>
      </c>
      <c r="G38" s="33">
        <f>IF(OR(S38="",S38=0),"",S38*M!$J$63)</f>
        <v>109253.02595168726</v>
      </c>
      <c r="H38" s="33">
        <f>IF(OR(T38="",T38=0),"",T38*M!$J$64)</f>
        <v>113887.6686443122</v>
      </c>
      <c r="I38" s="33">
        <f>IF(OR(U38="",U38=0),"",U38*M!$J$65)</f>
        <v>93816.964587459457</v>
      </c>
      <c r="J38" s="33">
        <f>IF(OR(V38="",V38=0),"",V38*M!$J$66)</f>
        <v>88937.194884371245</v>
      </c>
      <c r="K38" s="33">
        <f>IF(OR(W38="",W38=0),"",W38*M!$J$67)</f>
        <v>103508.64927722662</v>
      </c>
      <c r="L38" s="33">
        <f>IF(OR(X38="",X38=0),"",X38*M!$J$68)</f>
        <v>115599.15367477303</v>
      </c>
      <c r="N38" s="46" t="str">
        <f>'2.3'!N38</f>
        <v>Mapfre Seguros Generales</v>
      </c>
      <c r="O38" s="50">
        <v>287309.29727183253</v>
      </c>
      <c r="P38" s="50">
        <v>691865.93780330988</v>
      </c>
      <c r="Q38" s="50">
        <v>322935.10218852421</v>
      </c>
      <c r="R38" s="50">
        <v>487051.83598862437</v>
      </c>
      <c r="S38" s="50">
        <v>2440945.2292872299</v>
      </c>
      <c r="T38" s="50">
        <v>2534505.7111633946</v>
      </c>
      <c r="U38" s="50">
        <v>2096244.0292827489</v>
      </c>
      <c r="V38" s="50">
        <v>1984966.3796039138</v>
      </c>
      <c r="W38" s="50">
        <v>2308062.7156814854</v>
      </c>
      <c r="X38" s="50">
        <v>2577171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1707.0240578182186</v>
      </c>
      <c r="K40" s="33">
        <f>IF(OR(W40="",W40=0),"",W40*M!$J$67)</f>
        <v>22719.296405825065</v>
      </c>
      <c r="L40" s="33">
        <f>IF(OR(X40="",X40=0),"",X40*M!$J$68)</f>
        <v>33125.056349166123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38098.630931068925</v>
      </c>
      <c r="W40" s="50">
        <v>506600.76551050326</v>
      </c>
      <c r="X40" s="50">
        <v>738491</v>
      </c>
    </row>
    <row r="41" spans="2:24">
      <c r="B41" s="46" t="str">
        <f t="shared" si="2"/>
        <v>Penta Security</v>
      </c>
      <c r="C41" s="33">
        <f>IF(OR(O41="",O41=0),"",O41*M!$J$59)</f>
        <v>772675.1838854478</v>
      </c>
      <c r="D41" s="33">
        <f>IF(OR(P41="",P41=0),"",P41*M!$J$60)</f>
        <v>516855.79196217487</v>
      </c>
      <c r="E41" s="33">
        <f>IF(OR(Q41="",Q41=0),"",Q41*M!$J$61)</f>
        <v>403922.83905168599</v>
      </c>
      <c r="F41" s="33">
        <f>IF(OR(R41="",R41=0),"",R41*M!$J$62)</f>
        <v>410714.38307275553</v>
      </c>
      <c r="G41" s="33">
        <f>IF(OR(S41="",S41=0),"",S41*M!$J$63)</f>
        <v>247945.06876493606</v>
      </c>
      <c r="H41" s="33">
        <f>IF(OR(T41="",T41=0),"",T41*M!$J$64)</f>
        <v>282183.81198063865</v>
      </c>
      <c r="I41" s="33">
        <f>IF(OR(U41="",U41=0),"",U41*M!$J$65)</f>
        <v>466640.50041556678</v>
      </c>
      <c r="J41" s="33">
        <f>IF(OR(V41="",V41=0),"",V41*M!$J$66)</f>
        <v>445054.11863124865</v>
      </c>
      <c r="K41" s="33">
        <f>IF(OR(W41="",W41=0),"",W41*M!$J$67)</f>
        <v>414496.15600625472</v>
      </c>
      <c r="L41" s="33">
        <f>IF(OR(X41="",X41=0),"",X41*M!$J$68)</f>
        <v>422723.39276478952</v>
      </c>
      <c r="N41" s="46" t="str">
        <f>'2.3'!N41</f>
        <v>Penta Security</v>
      </c>
      <c r="O41" s="50">
        <v>17259082.882847004</v>
      </c>
      <c r="P41" s="50">
        <v>11556051.711924095</v>
      </c>
      <c r="Q41" s="50">
        <v>9019133.2911562901</v>
      </c>
      <c r="R41" s="50">
        <v>9186304.3689064514</v>
      </c>
      <c r="S41" s="50">
        <v>5539620.7789677065</v>
      </c>
      <c r="T41" s="50">
        <v>6279841.2819955871</v>
      </c>
      <c r="U41" s="50">
        <v>10426604.26202279</v>
      </c>
      <c r="V41" s="50">
        <v>9933048.4139490388</v>
      </c>
      <c r="W41" s="50">
        <v>9242542.8227650225</v>
      </c>
      <c r="X41" s="50">
        <v>9424208</v>
      </c>
    </row>
    <row r="42" spans="2:24">
      <c r="B42" s="46" t="str">
        <f t="shared" si="2"/>
        <v>RSA Seguros</v>
      </c>
      <c r="C42" s="33">
        <f>IF(OR(O42="",O42=0),"",O42*M!$J$59)</f>
        <v>1804.9918419122662</v>
      </c>
      <c r="D42" s="33">
        <f>IF(OR(P42="",P42=0),"",P42*M!$J$60)</f>
        <v>586.17021276595744</v>
      </c>
      <c r="E42" s="33">
        <f>IF(OR(Q42="",Q42=0),"",Q42*M!$J$61)</f>
        <v>517.9866085736312</v>
      </c>
      <c r="F42" s="33">
        <f>IF(OR(R42="",R42=0),"",R42*M!$J$62)</f>
        <v>451.29823347228682</v>
      </c>
      <c r="G42" s="33">
        <f>IF(OR(S42="",S42=0),"",S42*M!$J$63)</f>
        <v>21291.279958203304</v>
      </c>
      <c r="H42" s="33">
        <f>IF(OR(T42="",T42=0),"",T42*M!$J$64)</f>
        <v>6395.3103198037352</v>
      </c>
      <c r="I42" s="33">
        <f>IF(OR(U42="",U42=0),"",U42*M!$J$65)</f>
        <v>6991.0038750601743</v>
      </c>
      <c r="J42" s="33" t="str">
        <f>IF(OR(V42="",V42=0),"",V42*M!$J$66)</f>
        <v/>
      </c>
      <c r="K42" s="33">
        <f>IF(OR(W42="",W42=0),"",W42*M!$J$67)</f>
        <v>1358.9024751171605</v>
      </c>
      <c r="L42" s="33" t="str">
        <f>IF(OR(X42="",X42=0),"",X42*M!$J$68)</f>
        <v/>
      </c>
      <c r="N42" s="46" t="str">
        <f>'2.3'!N42</f>
        <v>RSA Seguros</v>
      </c>
      <c r="O42" s="50">
        <v>40317.722701762039</v>
      </c>
      <c r="P42" s="50">
        <v>13105.809001379406</v>
      </c>
      <c r="Q42" s="50">
        <v>11566.046318964836</v>
      </c>
      <c r="R42" s="50">
        <v>10094.029098298795</v>
      </c>
      <c r="S42" s="50">
        <v>475692.52921541204</v>
      </c>
      <c r="T42" s="50">
        <v>142324.01736862029</v>
      </c>
      <c r="U42" s="50">
        <v>156206.82459967767</v>
      </c>
      <c r="V42" s="50"/>
      <c r="W42" s="50">
        <v>30301.159941377628</v>
      </c>
      <c r="X42" s="50"/>
    </row>
    <row r="43" spans="2:24">
      <c r="B43" s="46" t="str">
        <f t="shared" si="2"/>
        <v>Renta Nacional</v>
      </c>
      <c r="C43" s="33">
        <f>IF(OR(O43="",O43=0),"",O43*M!$J$59)</f>
        <v>485.36441449296848</v>
      </c>
      <c r="D43" s="33">
        <f>IF(OR(P43="",P43=0),"",P43*M!$J$60)</f>
        <v>-25.945626477541367</v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>
        <f>IF(OR(V43="",V43=0),"",V43*M!$J$66)</f>
        <v>1082.4203738931806</v>
      </c>
      <c r="K43" s="33">
        <f>IF(OR(W43="",W43=0),"",W43*M!$J$67)</f>
        <v>1185.613978667524</v>
      </c>
      <c r="L43" s="33">
        <f>IF(OR(X43="",X43=0),"",X43*M!$J$68)</f>
        <v>16.013255566624785</v>
      </c>
      <c r="N43" s="46" t="str">
        <f>'2.3'!N43</f>
        <v>Renta Nacional</v>
      </c>
      <c r="O43" s="50">
        <v>10841.482724984948</v>
      </c>
      <c r="P43" s="50">
        <v>-580.10185033328889</v>
      </c>
      <c r="Q43" s="50"/>
      <c r="R43" s="50"/>
      <c r="S43" s="50"/>
      <c r="T43" s="50"/>
      <c r="U43" s="50"/>
      <c r="V43" s="50">
        <v>24158.261946193052</v>
      </c>
      <c r="W43" s="50">
        <v>26437.128089887643</v>
      </c>
      <c r="X43" s="50">
        <v>357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8304.4674787328368</v>
      </c>
      <c r="D45" s="33">
        <f>IF(OR(P45="",P45=0),"",P45*M!$J$60)</f>
        <v>9089.0070921985807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185495.14142880301</v>
      </c>
      <c r="P45" s="50">
        <v>203215.36026276802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1092820.2855689044</v>
      </c>
      <c r="D47" s="51">
        <f t="shared" si="3"/>
        <v>818863.94799054356</v>
      </c>
      <c r="E47" s="51">
        <f t="shared" si="3"/>
        <v>607225.24910420645</v>
      </c>
      <c r="F47" s="51">
        <f t="shared" si="3"/>
        <v>612009.86269117694</v>
      </c>
      <c r="G47" s="51">
        <f t="shared" si="3"/>
        <v>456367.06918159407</v>
      </c>
      <c r="H47" s="51">
        <f t="shared" si="3"/>
        <v>439631.12034759804</v>
      </c>
      <c r="I47" s="51">
        <f t="shared" si="3"/>
        <v>598691.43883459968</v>
      </c>
      <c r="J47" s="51">
        <f t="shared" si="3"/>
        <v>585002.63574064348</v>
      </c>
      <c r="K47" s="51">
        <f t="shared" si="3"/>
        <v>590317.93638475821</v>
      </c>
      <c r="L47" s="51">
        <f t="shared" si="3"/>
        <v>612983.34128015442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4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sheetPr codeName="Hoja47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2986.2423346225441</v>
      </c>
      <c r="D17" s="33">
        <f>IF(OR(P17="",P17=0),"",P17*M!$J$60)</f>
        <v>6656.7966903073284</v>
      </c>
      <c r="E17" s="33">
        <f>IF(OR(Q17="",Q17=0),"",Q17*M!$J$61)</f>
        <v>-2936.3546331505654</v>
      </c>
      <c r="F17" s="33">
        <f>IF(OR(R17="",R17=0),"",R17*M!$J$62)</f>
        <v>8.0668446564942791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66703.066225507253</v>
      </c>
      <c r="P17" s="33">
        <v>148835.10639769779</v>
      </c>
      <c r="Q17" s="33">
        <v>-65565.428012602337</v>
      </c>
      <c r="R17" s="33">
        <v>180.42828146613971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336.05827000762076</v>
      </c>
      <c r="D18" s="33" t="str">
        <f>IF(OR(P18="",P18=0),"",P18*M!$J$60)</f>
        <v/>
      </c>
      <c r="E18" s="33">
        <f>IF(OR(Q18="",Q18=0),"",Q18*M!$J$61)</f>
        <v>96.552241865675725</v>
      </c>
      <c r="F18" s="33">
        <f>IF(OR(R18="",R18=0),"",R18*M!$J$62)</f>
        <v>85.564186770263461</v>
      </c>
      <c r="G18" s="33">
        <f>IF(OR(S18="",S18=0),"",S18*M!$J$63)</f>
        <v>87.094617367222952</v>
      </c>
      <c r="H18" s="33">
        <f>IF(OR(T18="",T18=0),"",T18*M!$J$64)</f>
        <v>75.983582246239791</v>
      </c>
      <c r="I18" s="33">
        <f>IF(OR(U18="",U18=0),"",U18*M!$J$65)</f>
        <v>88.987007151124317</v>
      </c>
      <c r="J18" s="33">
        <f>IF(OR(V18="",V18=0),"",V18*M!$J$66)</f>
        <v>99.843001535605467</v>
      </c>
      <c r="K18" s="33" t="str">
        <f>IF(OR(W18="",W18=0),"",W18*M!$J$67)</f>
        <v/>
      </c>
      <c r="L18" s="33">
        <f>IF(OR(X18="",X18=0),"",X18*M!$J$68)</f>
        <v>48.039766699874363</v>
      </c>
      <c r="N18" s="46" t="str">
        <f>'2.3'!N18</f>
        <v>ACE Seguros</v>
      </c>
      <c r="O18" s="33">
        <v>7506.4628145060051</v>
      </c>
      <c r="P18" s="33"/>
      <c r="Q18" s="33">
        <v>2155.9007185406026</v>
      </c>
      <c r="R18" s="33">
        <v>1913.7841165167094</v>
      </c>
      <c r="S18" s="33">
        <v>1945.8792002075102</v>
      </c>
      <c r="T18" s="33">
        <v>1690.971686840006</v>
      </c>
      <c r="U18" s="33">
        <v>1988.3235750010642</v>
      </c>
      <c r="V18" s="33">
        <v>2228.3702734787448</v>
      </c>
      <c r="W18" s="33"/>
      <c r="X18" s="33">
        <v>1071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583.18980035976836</v>
      </c>
      <c r="D20" s="33">
        <f>IF(OR(P20="",P20=0),"",P20*M!$J$60)</f>
        <v>1674.5862884160754</v>
      </c>
      <c r="E20" s="33">
        <f>IF(OR(Q20="",Q20=0),"",Q20*M!$J$61)</f>
        <v>1537.559803777202</v>
      </c>
      <c r="F20" s="33">
        <f>IF(OR(R20="",R20=0),"",R20*M!$J$62)</f>
        <v>1193.1141414012159</v>
      </c>
      <c r="G20" s="33">
        <f>IF(OR(S20="",S20=0),"",S20*M!$J$63)</f>
        <v>14771.345270985872</v>
      </c>
      <c r="H20" s="33">
        <f>IF(OR(T20="",T20=0),"",T20*M!$J$64)</f>
        <v>9223.5201547598517</v>
      </c>
      <c r="I20" s="33">
        <f>IF(OR(U20="",U20=0),"",U20*M!$J$65)</f>
        <v>28602.726852773278</v>
      </c>
      <c r="J20" s="33">
        <f>IF(OR(V20="",V20=0),"",V20*M!$J$66)</f>
        <v>15996.55825750805</v>
      </c>
      <c r="K20" s="33">
        <f>IF(OR(W20="",W20=0),"",W20*M!$J$67)</f>
        <v>30487.403026256608</v>
      </c>
      <c r="L20" s="33">
        <f>IF(OR(X20="",X20=0),"",X20*M!$J$68)</f>
        <v>34254.596409890895</v>
      </c>
      <c r="N20" s="46" t="str">
        <f>'2.3'!N20</f>
        <v>Aseguradora Magallanes</v>
      </c>
      <c r="O20" s="33">
        <v>13026.587770330752</v>
      </c>
      <c r="P20" s="33">
        <v>37441.015552035096</v>
      </c>
      <c r="Q20" s="33">
        <v>34331.945294175886</v>
      </c>
      <c r="R20" s="33">
        <v>26685.964995329876</v>
      </c>
      <c r="S20" s="33">
        <v>330023.30558159348</v>
      </c>
      <c r="T20" s="33">
        <v>205264.2291087677</v>
      </c>
      <c r="U20" s="33">
        <v>639098.64969502517</v>
      </c>
      <c r="V20" s="33">
        <v>357023.06972702453</v>
      </c>
      <c r="W20" s="33">
        <v>679816.02227650234</v>
      </c>
      <c r="X20" s="33">
        <v>763673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9401.6884733267598</v>
      </c>
      <c r="D21" s="33">
        <f>IF(OR(P21="",P21=0),"",P21*M!$J$60)</f>
        <v>4002.9550827423163</v>
      </c>
      <c r="E21" s="33">
        <f>IF(OR(Q21="",Q21=0),"",Q21*M!$J$61)</f>
        <v>1985.7885725340054</v>
      </c>
      <c r="F21" s="33">
        <f>IF(OR(R21="",R21=0),"",R21*M!$J$62)</f>
        <v>630.27091802361167</v>
      </c>
      <c r="G21" s="33">
        <f>IF(OR(S21="",S21=0),"",S21*M!$J$63)</f>
        <v>711.91805579945424</v>
      </c>
      <c r="H21" s="33">
        <f>IF(OR(T21="",T21=0),"",T21*M!$J$64)</f>
        <v>1225.1651916712613</v>
      </c>
      <c r="I21" s="33">
        <f>IF(OR(U21="",U21=0),"",U21*M!$J$65)</f>
        <v>887.44611950922206</v>
      </c>
      <c r="J21" s="33">
        <f>IF(OR(V21="",V21=0),"",V21*M!$J$66)</f>
        <v>879.67843964153963</v>
      </c>
      <c r="K21" s="33">
        <f>IF(OR(W21="",W21=0),"",W21*M!$J$67)</f>
        <v>799.93288449841634</v>
      </c>
      <c r="L21" s="33">
        <f>IF(OR(X21="",X21=0),"",X21*M!$J$68)</f>
        <v>670.7625314938573</v>
      </c>
      <c r="N21" s="46" t="str">
        <f>'2.3'!N21</f>
        <v>BCI Seguros Generales</v>
      </c>
      <c r="O21" s="33">
        <v>210003.53574693066</v>
      </c>
      <c r="P21" s="33">
        <v>89499.540599256623</v>
      </c>
      <c r="Q21" s="33">
        <v>44340.379132281247</v>
      </c>
      <c r="R21" s="33">
        <v>14097.04828089584</v>
      </c>
      <c r="S21" s="33">
        <v>15905.765234507728</v>
      </c>
      <c r="T21" s="33">
        <v>27265.35903643231</v>
      </c>
      <c r="U21" s="33">
        <v>19829.075024028425</v>
      </c>
      <c r="V21" s="33">
        <v>19633.31685714917</v>
      </c>
      <c r="W21" s="33">
        <v>17837.110991695165</v>
      </c>
      <c r="X21" s="33">
        <v>14954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/>
      <c r="P24" s="50"/>
      <c r="Q24" s="50"/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>
        <f>IF(OR(O25="",O25=0),"",O25*M!$J$59)</f>
        <v>115118.79991304416</v>
      </c>
      <c r="D25" s="33">
        <f>IF(OR(P25="",P25=0),"",P25*M!$J$60)</f>
        <v>117538.59338061465</v>
      </c>
      <c r="E25" s="33">
        <f>IF(OR(Q25="",Q25=0),"",Q25*M!$J$61)</f>
        <v>101081.53524994153</v>
      </c>
      <c r="F25" s="33">
        <f>IF(OR(R25="",R25=0),"",R25*M!$J$62)</f>
        <v>84670.213482089632</v>
      </c>
      <c r="G25" s="33">
        <f>IF(OR(S25="",S25=0),"",S25*M!$J$63)</f>
        <v>109037.49813212856</v>
      </c>
      <c r="H25" s="33">
        <f>IF(OR(T25="",T25=0),"",T25*M!$J$64)</f>
        <v>94562.66377748987</v>
      </c>
      <c r="I25" s="33">
        <f>IF(OR(U25="",U25=0),"",U25*M!$J$65)</f>
        <v>117734.14560586419</v>
      </c>
      <c r="J25" s="33">
        <f>IF(OR(V25="",V25=0),"",V25*M!$J$66)</f>
        <v>37602.516941318499</v>
      </c>
      <c r="K25" s="33">
        <f>IF(OR(W25="",W25=0),"",W25*M!$J$67)</f>
        <v>1128.2395464110682</v>
      </c>
      <c r="L25" s="33">
        <f>IF(OR(X25="",X25=0),"",X25*M!$J$68)</f>
        <v>3299.4931827040691</v>
      </c>
      <c r="N25" s="46" t="str">
        <f>'2.3'!N25</f>
        <v>Chilena Consolidada</v>
      </c>
      <c r="O25" s="50">
        <v>2571384.3934810092</v>
      </c>
      <c r="P25" s="50">
        <v>2627971.0595805906</v>
      </c>
      <c r="Q25" s="50">
        <v>2257034.6401662091</v>
      </c>
      <c r="R25" s="50">
        <v>1893788.9299313345</v>
      </c>
      <c r="S25" s="50">
        <v>2436129.8788807052</v>
      </c>
      <c r="T25" s="50">
        <v>2104438.6478346051</v>
      </c>
      <c r="U25" s="50">
        <v>2630648.9541017227</v>
      </c>
      <c r="V25" s="50">
        <v>839240.90493346669</v>
      </c>
      <c r="W25" s="50">
        <v>25157.778114313631</v>
      </c>
      <c r="X25" s="50">
        <v>73559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450762.29745128466</v>
      </c>
      <c r="D30" s="33">
        <f>IF(OR(P30="",P30=0),"",P30*M!$J$60)</f>
        <v>514292.13947990531</v>
      </c>
      <c r="E30" s="33">
        <f>IF(OR(Q30="",Q30=0),"",Q30*M!$J$61)</f>
        <v>412566.51681435347</v>
      </c>
      <c r="F30" s="33">
        <f>IF(OR(R30="",R30=0),"",R30*M!$J$62)</f>
        <v>337031.32327963394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10068582.522675704</v>
      </c>
      <c r="P30" s="50">
        <v>11498732.627728406</v>
      </c>
      <c r="Q30" s="50">
        <v>9212136.6926235836</v>
      </c>
      <c r="R30" s="50">
        <v>7538261.2469979506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5318.7029237726474</v>
      </c>
      <c r="D33" s="33">
        <f>IF(OR(P33="",P33=0),"",P33*M!$J$60)</f>
        <v>506.02836879432624</v>
      </c>
      <c r="E33" s="33">
        <f>IF(OR(Q33="",Q33=0),"",Q33*M!$J$61)</f>
        <v>1475.8864818199406</v>
      </c>
      <c r="F33" s="33">
        <f>IF(OR(R33="",R33=0),"",R33*M!$J$62)</f>
        <v>135.57862364052798</v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>
        <v>118802.74726700931</v>
      </c>
      <c r="P33" s="50">
        <v>11313.968206272482</v>
      </c>
      <c r="Q33" s="50">
        <v>32954.850816065031</v>
      </c>
      <c r="R33" s="50">
        <v>3032.4394616067757</v>
      </c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769.1655339307174</v>
      </c>
      <c r="D35" s="33">
        <f>IF(OR(P35="",P35=0),"",P35*M!$J$60)</f>
        <v>384.51536643025992</v>
      </c>
      <c r="E35" s="33">
        <f>IF(OR(Q35="",Q35=0),"",Q35*M!$J$61)</f>
        <v>634.0571864145453</v>
      </c>
      <c r="F35" s="33">
        <f>IF(OR(R35="",R35=0),"",R35*M!$J$62)</f>
        <v>237.22086631235587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17180.68857082332</v>
      </c>
      <c r="P35" s="50">
        <v>8597.1358502696512</v>
      </c>
      <c r="Q35" s="50">
        <v>14157.769072712812</v>
      </c>
      <c r="R35" s="50">
        <v>5305.8358080801354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13716.337436664342</v>
      </c>
      <c r="D36" s="33">
        <f>IF(OR(P36="",P36=0),"",P36*M!$J$60)</f>
        <v>-2682.9787234042551</v>
      </c>
      <c r="E36" s="33">
        <f>IF(OR(Q36="",Q36=0),"",Q36*M!$J$61)</f>
        <v>411.90618494489536</v>
      </c>
      <c r="F36" s="33">
        <f>IF(OR(R36="",R36=0),"",R36*M!$J$62)</f>
        <v>1134.7546928173367</v>
      </c>
      <c r="G36" s="33">
        <f>IF(OR(S36="",S36=0),"",S36*M!$J$63)</f>
        <v>933.82663317405047</v>
      </c>
      <c r="H36" s="33">
        <f>IF(OR(T36="",T36=0),"",T36*M!$J$64)</f>
        <v>1830.6896210809336</v>
      </c>
      <c r="I36" s="33">
        <f>IF(OR(U36="",U36=0),"",U36*M!$J$65)</f>
        <v>4140.5295496064009</v>
      </c>
      <c r="J36" s="33">
        <f>IF(OR(V36="",V36=0),"",V36*M!$J$66)</f>
        <v>3400.3919231738919</v>
      </c>
      <c r="K36" s="33">
        <f>IF(OR(W36="",W36=0),"",W36*M!$J$67)</f>
        <v>2288.5453880231448</v>
      </c>
      <c r="L36" s="33">
        <f>IF(OR(X36="",X36=0),"",X36*M!$J$68)</f>
        <v>1352.6042622172843</v>
      </c>
      <c r="N36" s="46" t="str">
        <f>'2.3'!N36</f>
        <v>Liberty Seguros</v>
      </c>
      <c r="O36" s="50">
        <v>306378.9411199512</v>
      </c>
      <c r="P36" s="50">
        <v>-59987.024140614994</v>
      </c>
      <c r="Q36" s="50">
        <v>9197.3922400419378</v>
      </c>
      <c r="R36" s="50">
        <v>25380.65970389553</v>
      </c>
      <c r="S36" s="50">
        <v>20863.675357015152</v>
      </c>
      <c r="T36" s="50">
        <v>40740.96304919754</v>
      </c>
      <c r="U36" s="50">
        <v>92515.89394943403</v>
      </c>
      <c r="V36" s="50">
        <v>75892.472814689303</v>
      </c>
      <c r="W36" s="50">
        <v>51030.578798241331</v>
      </c>
      <c r="X36" s="50">
        <v>30155.000000000004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37096.246324082742</v>
      </c>
      <c r="D38" s="33">
        <f>IF(OR(P38="",P38=0),"",P38*M!$J$60)</f>
        <v>53735.933806146568</v>
      </c>
      <c r="E38" s="33">
        <f>IF(OR(Q38="",Q38=0),"",Q38*M!$J$61)</f>
        <v>108084.17138022932</v>
      </c>
      <c r="F38" s="33">
        <f>IF(OR(R38="",R38=0),"",R38*M!$J$62)</f>
        <v>109162.37779425758</v>
      </c>
      <c r="G38" s="33">
        <f>IF(OR(S38="",S38=0),"",S38*M!$J$63)</f>
        <v>145898.26345221899</v>
      </c>
      <c r="H38" s="33">
        <f>IF(OR(T38="",T38=0),"",T38*M!$J$64)</f>
        <v>186711.2817528306</v>
      </c>
      <c r="I38" s="33">
        <f>IF(OR(U38="",U38=0),"",U38*M!$J$65)</f>
        <v>263556.48763761105</v>
      </c>
      <c r="J38" s="33">
        <f>IF(OR(V38="",V38=0),"",V38*M!$J$66)</f>
        <v>240643.02521907218</v>
      </c>
      <c r="K38" s="33">
        <f>IF(OR(W38="",W38=0),"",W38*M!$J$67)</f>
        <v>228610.87224517661</v>
      </c>
      <c r="L38" s="33">
        <f>IF(OR(X38="",X38=0),"",X38*M!$J$68)</f>
        <v>223718.63678303116</v>
      </c>
      <c r="N38" s="46" t="str">
        <f>'2.3'!N38</f>
        <v>Mapfre Seguros Generales</v>
      </c>
      <c r="O38" s="50">
        <v>828611.04290981311</v>
      </c>
      <c r="P38" s="50">
        <v>1201447.7529504106</v>
      </c>
      <c r="Q38" s="50">
        <v>2413395.4659041436</v>
      </c>
      <c r="R38" s="50">
        <v>2441596.5677879984</v>
      </c>
      <c r="S38" s="50">
        <v>3259677.8627666505</v>
      </c>
      <c r="T38" s="50">
        <v>4155154.0704474729</v>
      </c>
      <c r="U38" s="50">
        <v>5888899.9022563212</v>
      </c>
      <c r="V38" s="50">
        <v>5370849.7908783797</v>
      </c>
      <c r="W38" s="50">
        <v>5097624.5397166591</v>
      </c>
      <c r="X38" s="50">
        <v>4987590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3131.7564728442335</v>
      </c>
      <c r="K40" s="33">
        <f>IF(OR(W40="",W40=0),"",W40*M!$J$67)</f>
        <v>3786.2464490539737</v>
      </c>
      <c r="L40" s="33">
        <f>IF(OR(X40="",X40=0),"",X40*M!$J$68)</f>
        <v>16767.672780560537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69896.867286907669</v>
      </c>
      <c r="W40" s="50">
        <v>84426.705617977539</v>
      </c>
      <c r="X40" s="50">
        <v>373819</v>
      </c>
    </row>
    <row r="41" spans="2:24">
      <c r="B41" s="46" t="str">
        <f t="shared" si="2"/>
        <v>Penta Security</v>
      </c>
      <c r="C41" s="33">
        <f>IF(OR(O41="",O41=0),"",O41*M!$J$59)</f>
        <v>53184.341727125728</v>
      </c>
      <c r="D41" s="33">
        <f>IF(OR(P41="",P41=0),"",P41*M!$J$60)</f>
        <v>96552.777777777766</v>
      </c>
      <c r="E41" s="33">
        <f>IF(OR(Q41="",Q41=0),"",Q41*M!$J$61)</f>
        <v>91974.21038802799</v>
      </c>
      <c r="F41" s="33">
        <f>IF(OR(R41="",R41=0),"",R41*M!$J$62)</f>
        <v>76183.948536869066</v>
      </c>
      <c r="G41" s="33">
        <f>IF(OR(S41="",S41=0),"",S41*M!$J$63)</f>
        <v>88733.326861681504</v>
      </c>
      <c r="H41" s="33">
        <f>IF(OR(T41="",T41=0),"",T41*M!$J$64)</f>
        <v>98525.378312624249</v>
      </c>
      <c r="I41" s="33">
        <f>IF(OR(U41="",U41=0),"",U41*M!$J$65)</f>
        <v>141861.41800259796</v>
      </c>
      <c r="J41" s="33">
        <f>IF(OR(V41="",V41=0),"",V41*M!$J$66)</f>
        <v>148511.61826835669</v>
      </c>
      <c r="K41" s="33">
        <f>IF(OR(W41="",W41=0),"",W41*M!$J$67)</f>
        <v>120330.87010120922</v>
      </c>
      <c r="L41" s="33">
        <f>IF(OR(X41="",X41=0),"",X41*M!$J$68)</f>
        <v>110392.78228296993</v>
      </c>
      <c r="N41" s="46" t="str">
        <f>'2.3'!N41</f>
        <v>Penta Security</v>
      </c>
      <c r="O41" s="50">
        <v>1187967.4423117044</v>
      </c>
      <c r="P41" s="50">
        <v>2158762.483233565</v>
      </c>
      <c r="Q41" s="50">
        <v>2053678.5312412835</v>
      </c>
      <c r="R41" s="50">
        <v>1703979.6221619309</v>
      </c>
      <c r="S41" s="50">
        <v>1982491.459573719</v>
      </c>
      <c r="T41" s="50">
        <v>2192626.6206025407</v>
      </c>
      <c r="U41" s="50">
        <v>3169748.1556899631</v>
      </c>
      <c r="V41" s="50">
        <v>3314592.613658668</v>
      </c>
      <c r="W41" s="50">
        <v>2683168.9599413779</v>
      </c>
      <c r="X41" s="50">
        <v>2461100</v>
      </c>
    </row>
    <row r="42" spans="2:24">
      <c r="B42" s="46" t="str">
        <f t="shared" si="2"/>
        <v>RSA Seguros</v>
      </c>
      <c r="C42" s="33">
        <f>IF(OR(O42="",O42=0),"",O42*M!$J$59)</f>
        <v>10063.293860770233</v>
      </c>
      <c r="D42" s="33">
        <f>IF(OR(P42="",P42=0),"",P42*M!$J$60)</f>
        <v>3017.3167848699763</v>
      </c>
      <c r="E42" s="33">
        <f>IF(OR(Q42="",Q42=0),"",Q42*M!$J$61)</f>
        <v>1903.5574765909896</v>
      </c>
      <c r="F42" s="33">
        <f>IF(OR(R42="",R42=0),"",R42*M!$J$62)</f>
        <v>1748.0017869451742</v>
      </c>
      <c r="G42" s="33">
        <f>IF(OR(S42="",S42=0),"",S42*M!$J$63)</f>
        <v>271140.75951741834</v>
      </c>
      <c r="H42" s="33">
        <f>IF(OR(T42="",T42=0),"",T42*M!$J$64)</f>
        <v>221946.46393506278</v>
      </c>
      <c r="I42" s="33">
        <f>IF(OR(U42="",U42=0),"",U42*M!$J$65)</f>
        <v>231218.31090633842</v>
      </c>
      <c r="J42" s="33">
        <f>IF(OR(V42="",V42=0),"",V42*M!$J$66)</f>
        <v>316707.44424835569</v>
      </c>
      <c r="K42" s="33">
        <f>IF(OR(W42="",W42=0),"",W42*M!$J$67)</f>
        <v>290763.64856645477</v>
      </c>
      <c r="L42" s="33">
        <f>IF(OR(X42="",X42=0),"",X42*M!$J$68)</f>
        <v>249421.79587988355</v>
      </c>
      <c r="N42" s="46" t="str">
        <f>'2.3'!N42</f>
        <v>RSA Seguros</v>
      </c>
      <c r="O42" s="50">
        <v>224781.67597424495</v>
      </c>
      <c r="P42" s="50">
        <v>67462.277369169475</v>
      </c>
      <c r="Q42" s="50">
        <v>42504.253161466761</v>
      </c>
      <c r="R42" s="50">
        <v>39096.942094249032</v>
      </c>
      <c r="S42" s="50">
        <v>6057861.9003379382</v>
      </c>
      <c r="T42" s="50">
        <v>4939293.1395652965</v>
      </c>
      <c r="U42" s="50">
        <v>5166336.4491654299</v>
      </c>
      <c r="V42" s="50">
        <v>7068511.9968151702</v>
      </c>
      <c r="W42" s="50">
        <v>6483523.270933073</v>
      </c>
      <c r="X42" s="50">
        <v>5560617</v>
      </c>
    </row>
    <row r="43" spans="2:24">
      <c r="B43" s="46" t="str">
        <f t="shared" si="2"/>
        <v>Renta Nacional</v>
      </c>
      <c r="C43" s="33">
        <f>IF(OR(O43="",O43=0),"",O43*M!$J$59)</f>
        <v>6639.1664656010626</v>
      </c>
      <c r="D43" s="33">
        <f>IF(OR(P43="",P43=0),"",P43*M!$J$60)</f>
        <v>6690.0118203309676</v>
      </c>
      <c r="E43" s="33">
        <f>IF(OR(Q43="",Q43=0),"",Q43*M!$J$61)</f>
        <v>8836.3202739496628</v>
      </c>
      <c r="F43" s="33">
        <f>IF(OR(R43="",R43=0),"",R43*M!$J$62)</f>
        <v>7774.9917801634574</v>
      </c>
      <c r="G43" s="33">
        <f>IF(OR(S43="",S43=0),"",S43*M!$J$63)</f>
        <v>8612.986860001809</v>
      </c>
      <c r="H43" s="33">
        <f>IF(OR(T43="",T43=0),"",T43*M!$J$64)</f>
        <v>7544.5428907191972</v>
      </c>
      <c r="I43" s="33">
        <f>IF(OR(U43="",U43=0),"",U43*M!$J$65)</f>
        <v>7363.4068086014686</v>
      </c>
      <c r="J43" s="33">
        <f>IF(OR(V43="",V43=0),"",V43*M!$J$66)</f>
        <v>5218.0024905839136</v>
      </c>
      <c r="K43" s="33">
        <f>IF(OR(W43="",W43=0),"",W43*M!$J$67)</f>
        <v>2686.8572467263712</v>
      </c>
      <c r="L43" s="33">
        <f>IF(OR(X43="",X43=0),"",X43*M!$J$68)</f>
        <v>355.16234615275926</v>
      </c>
      <c r="N43" s="46" t="str">
        <f>'2.3'!N43</f>
        <v>Renta Nacional</v>
      </c>
      <c r="O43" s="50">
        <v>148297.66335528507</v>
      </c>
      <c r="P43" s="50">
        <v>149577.74247944562</v>
      </c>
      <c r="Q43" s="50">
        <v>197304.88758993094</v>
      </c>
      <c r="R43" s="50">
        <v>173900.51067599232</v>
      </c>
      <c r="S43" s="50">
        <v>192432.46585345792</v>
      </c>
      <c r="T43" s="50">
        <v>167899.53883738554</v>
      </c>
      <c r="U43" s="50">
        <v>164527.78690490735</v>
      </c>
      <c r="V43" s="50">
        <v>116459.25561250943</v>
      </c>
      <c r="W43" s="50">
        <v>59912.239960918421</v>
      </c>
      <c r="X43" s="50">
        <v>7918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12459.358867471094</v>
      </c>
      <c r="D45" s="33">
        <f>IF(OR(P45="",P45=0),"",P45*M!$J$60)</f>
        <v>3106.7375886524819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278302.07549761102</v>
      </c>
      <c r="P45" s="50">
        <v>69461.580557220193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718434.88938206399</v>
      </c>
      <c r="D47" s="51">
        <f t="shared" si="3"/>
        <v>805475.41371158394</v>
      </c>
      <c r="E47" s="51">
        <f t="shared" si="3"/>
        <v>727651.7074212986</v>
      </c>
      <c r="F47" s="51">
        <f t="shared" si="3"/>
        <v>619995.42693358054</v>
      </c>
      <c r="G47" s="51">
        <f t="shared" si="3"/>
        <v>639927.01940077578</v>
      </c>
      <c r="H47" s="51">
        <f t="shared" si="3"/>
        <v>621645.68921848503</v>
      </c>
      <c r="I47" s="51">
        <f t="shared" si="3"/>
        <v>795453.45849005308</v>
      </c>
      <c r="J47" s="51">
        <f t="shared" si="3"/>
        <v>772190.83526239032</v>
      </c>
      <c r="K47" s="51">
        <f t="shared" si="3"/>
        <v>680882.6154538102</v>
      </c>
      <c r="L47" s="51">
        <f t="shared" si="3"/>
        <v>640281.5462256039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4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sheetPr codeName="Hoja48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12929.732945057734</v>
      </c>
      <c r="D17" s="33">
        <f>IF(OR(P17="",P17=0),"",P17*M!$J$60)</f>
        <v>15372.931442080373</v>
      </c>
      <c r="E17" s="33">
        <f>IF(OR(Q17="",Q17=0),"",Q17*M!$J$61)</f>
        <v>7408.7099130625602</v>
      </c>
      <c r="F17" s="33">
        <f>IF(OR(R17="",R17=0),"",R17*M!$J$62)</f>
        <v>4119.3759488973719</v>
      </c>
      <c r="G17" s="33">
        <f>IF(OR(S17="",S17=0),"",S17*M!$J$63)</f>
        <v>-36.266700406514254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29">
        <f>SUM('2.4.6.1:2.4.6.4'!O17)</f>
        <v>288808.7222235839</v>
      </c>
      <c r="P17" s="129">
        <f>SUM('2.4.6.1:2.4.6.4'!P17)</f>
        <v>343713.64986376249</v>
      </c>
      <c r="Q17" s="129">
        <f>SUM('2.4.6.1:2.4.6.4'!Q17)</f>
        <v>165427.98713313619</v>
      </c>
      <c r="R17" s="129">
        <f>SUM('2.4.6.1:2.4.6.4'!R17)</f>
        <v>92136.635180415964</v>
      </c>
      <c r="S17" s="129">
        <f>SUM('2.4.6.1:2.4.6.4'!S17)</f>
        <v>-810.27530879022811</v>
      </c>
      <c r="T17" s="129">
        <f>SUM('2.4.6.1:2.4.6.4'!T17)</f>
        <v>0</v>
      </c>
      <c r="U17" s="129">
        <f>SUM('2.4.6.1:2.4.6.4'!U17)</f>
        <v>0</v>
      </c>
      <c r="V17" s="129">
        <f>SUM('2.4.6.1:2.4.6.4'!V17)</f>
        <v>0</v>
      </c>
      <c r="W17" s="129">
        <f>SUM('2.4.6.1:2.4.6.4'!W17)</f>
        <v>0</v>
      </c>
      <c r="X17" s="129">
        <f>SUM('2.4.6.1:2.4.6.4'!X17)</f>
        <v>0</v>
      </c>
    </row>
    <row r="18" spans="2:24" s="16" customFormat="1">
      <c r="B18" s="46" t="str">
        <f t="shared" ref="B18:B46" si="2">N18</f>
        <v>ACE Seguros</v>
      </c>
      <c r="C18" s="33">
        <f>IF(OR(O18="",O18=0),"",O18*M!$J$59)</f>
        <v>97847.841510930448</v>
      </c>
      <c r="D18" s="33">
        <f>IF(OR(P18="",P18=0),"",P18*M!$J$60)</f>
        <v>32583.510638297867</v>
      </c>
      <c r="E18" s="33">
        <f>IF(OR(Q18="",Q18=0),"",Q18*M!$J$61)</f>
        <v>31376.071559532367</v>
      </c>
      <c r="F18" s="33">
        <f>IF(OR(R18="",R18=0),"",R18*M!$J$62)</f>
        <v>30714.038145604864</v>
      </c>
      <c r="G18" s="33">
        <f>IF(OR(S18="",S18=0),"",S18*M!$J$63)</f>
        <v>35099.294408165617</v>
      </c>
      <c r="H18" s="33">
        <f>IF(OR(T18="",T18=0),"",T18*M!$J$64)</f>
        <v>13986.279128313894</v>
      </c>
      <c r="I18" s="33">
        <f>IF(OR(U18="",U18=0),"",U18*M!$J$65)</f>
        <v>102731.70067735449</v>
      </c>
      <c r="J18" s="33">
        <f>IF(OR(V18="",V18=0),"",V18*M!$J$66)</f>
        <v>36769.011711856263</v>
      </c>
      <c r="K18" s="33">
        <f>IF(OR(W18="",W18=0),"",W18*M!$J$67)</f>
        <v>156326.12540811117</v>
      </c>
      <c r="L18" s="33">
        <f>IF(OR(X18="",X18=0),"",X18*M!$J$68)</f>
        <v>337519.77547352365</v>
      </c>
      <c r="N18" s="46" t="str">
        <f>'2.3'!N18</f>
        <v>ACE Seguros</v>
      </c>
      <c r="O18" s="129">
        <f>SUM('2.4.6.1:2.4.6.4'!O18)</f>
        <v>2185606.6323403395</v>
      </c>
      <c r="P18" s="129">
        <f>SUM('2.4.6.1:2.4.6.4'!P18)</f>
        <v>728514.10344600561</v>
      </c>
      <c r="Q18" s="129">
        <f>SUM('2.4.6.1:2.4.6.4'!Q18)</f>
        <v>700591.65808168042</v>
      </c>
      <c r="R18" s="129">
        <f>SUM('2.4.6.1:2.4.6.4'!R18)</f>
        <v>686970.10485203413</v>
      </c>
      <c r="S18" s="129">
        <f>SUM('2.4.6.1:2.4.6.4'!S18)</f>
        <v>784192.9730609596</v>
      </c>
      <c r="T18" s="129">
        <f>SUM('2.4.6.1:2.4.6.4'!T18)</f>
        <v>311256.73877254588</v>
      </c>
      <c r="U18" s="129">
        <f>SUM('2.4.6.1:2.4.6.4'!U18)</f>
        <v>2295434.680816276</v>
      </c>
      <c r="V18" s="129">
        <f>SUM('2.4.6.1:2.4.6.4'!V18)</f>
        <v>820638.11607940402</v>
      </c>
      <c r="W18" s="129">
        <f>SUM('2.4.6.1:2.4.6.4'!W18)</f>
        <v>3485800.5013190038</v>
      </c>
      <c r="X18" s="129">
        <f>SUM('2.4.6.1:2.4.6.4'!X18)</f>
        <v>7524676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129">
        <f>SUM('2.4.6.1:2.4.6.4'!O19)</f>
        <v>0</v>
      </c>
      <c r="P19" s="129">
        <f>SUM('2.4.6.1:2.4.6.4'!P19)</f>
        <v>0</v>
      </c>
      <c r="Q19" s="129">
        <f>SUM('2.4.6.1:2.4.6.4'!Q19)</f>
        <v>0</v>
      </c>
      <c r="R19" s="129">
        <f>SUM('2.4.6.1:2.4.6.4'!R19)</f>
        <v>0</v>
      </c>
      <c r="S19" s="129">
        <f>SUM('2.4.6.1:2.4.6.4'!S19)</f>
        <v>0</v>
      </c>
      <c r="T19" s="129">
        <f>SUM('2.4.6.1:2.4.6.4'!T19)</f>
        <v>0</v>
      </c>
      <c r="U19" s="129">
        <f>SUM('2.4.6.1:2.4.6.4'!U19)</f>
        <v>0</v>
      </c>
      <c r="V19" s="129">
        <f>SUM('2.4.6.1:2.4.6.4'!V19)</f>
        <v>0</v>
      </c>
      <c r="W19" s="129">
        <f>SUM('2.4.6.1:2.4.6.4'!W19)</f>
        <v>0</v>
      </c>
      <c r="X19" s="129">
        <f>SUM('2.4.6.1:2.4.6.4'!X19)</f>
        <v>0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37579.699619926294</v>
      </c>
      <c r="D20" s="33">
        <f>IF(OR(P20="",P20=0),"",P20*M!$J$60)</f>
        <v>70944.739952718664</v>
      </c>
      <c r="E20" s="33">
        <f>IF(OR(Q20="",Q20=0),"",Q20*M!$J$61)</f>
        <v>71681.955067404662</v>
      </c>
      <c r="F20" s="33">
        <f>IF(OR(R20="",R20=0),"",R20*M!$J$62)</f>
        <v>79404.622357621542</v>
      </c>
      <c r="G20" s="33">
        <f>IF(OR(S20="",S20=0),"",S20*M!$J$63)</f>
        <v>81706.749096604646</v>
      </c>
      <c r="H20" s="33">
        <f>IF(OR(T20="",T20=0),"",T20*M!$J$64)</f>
        <v>120953.93794725076</v>
      </c>
      <c r="I20" s="33">
        <f>IF(OR(U20="",U20=0),"",U20*M!$J$65)</f>
        <v>177889.17598217793</v>
      </c>
      <c r="J20" s="33">
        <f>IF(OR(V20="",V20=0),"",V20*M!$J$66)</f>
        <v>149514.67992940807</v>
      </c>
      <c r="K20" s="33">
        <f>IF(OR(W20="",W20=0),"",W20*M!$J$67)</f>
        <v>212064.19784158407</v>
      </c>
      <c r="L20" s="33">
        <f>IF(OR(X20="",X20=0),"",X20*M!$J$68)</f>
        <v>280885.95915588166</v>
      </c>
      <c r="N20" s="46" t="str">
        <f>'2.3'!N20</f>
        <v>Aseguradora Magallanes</v>
      </c>
      <c r="O20" s="129">
        <f>SUM('2.4.6.1:2.4.6.4'!O20)</f>
        <v>839409.83737994381</v>
      </c>
      <c r="P20" s="129">
        <f>SUM('2.4.6.1:2.4.6.4'!P20)</f>
        <v>1586208.5640371868</v>
      </c>
      <c r="Q20" s="129">
        <f>SUM('2.4.6.1:2.4.6.4'!Q20)</f>
        <v>1600575.765513649</v>
      </c>
      <c r="R20" s="129">
        <f>SUM('2.4.6.1:2.4.6.4'!R20)</f>
        <v>1776015.3024540432</v>
      </c>
      <c r="S20" s="129">
        <f>SUM('2.4.6.1:2.4.6.4'!S20)</f>
        <v>1825502.7507990564</v>
      </c>
      <c r="T20" s="129">
        <f>SUM('2.4.6.1:2.4.6.4'!T20)</f>
        <v>2691761.5415628236</v>
      </c>
      <c r="U20" s="129">
        <f>SUM('2.4.6.1:2.4.6.4'!U20)</f>
        <v>3974751.5245927512</v>
      </c>
      <c r="V20" s="129">
        <f>SUM('2.4.6.1:2.4.6.4'!V20)</f>
        <v>3336979.688902555</v>
      </c>
      <c r="W20" s="129">
        <f>SUM('2.4.6.1:2.4.6.4'!W20)</f>
        <v>4728662.5010258919</v>
      </c>
      <c r="X20" s="129">
        <f>SUM('2.4.6.1:2.4.6.4'!X20)</f>
        <v>6262080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21097.137383153022</v>
      </c>
      <c r="D21" s="33">
        <f>IF(OR(P21="",P21=0),"",P21*M!$J$60)</f>
        <v>22059.988179669028</v>
      </c>
      <c r="E21" s="33">
        <f>IF(OR(Q21="",Q21=0),"",Q21*M!$J$61)</f>
        <v>27828.700615867019</v>
      </c>
      <c r="F21" s="33">
        <f>IF(OR(R21="",R21=0),"",R21*M!$J$62)</f>
        <v>40694.338354619591</v>
      </c>
      <c r="G21" s="33">
        <f>IF(OR(S21="",S21=0),"",S21*M!$J$63)</f>
        <v>65816.153461042995</v>
      </c>
      <c r="H21" s="33">
        <f>IF(OR(T21="",T21=0),"",T21*M!$J$64)</f>
        <v>76396.778010728405</v>
      </c>
      <c r="I21" s="33">
        <f>IF(OR(U21="",U21=0),"",U21*M!$J$65)</f>
        <v>83551.854160130722</v>
      </c>
      <c r="J21" s="33">
        <f>IF(OR(V21="",V21=0),"",V21*M!$J$66)</f>
        <v>109528.67991412838</v>
      </c>
      <c r="K21" s="33">
        <f>IF(OR(W21="",W21=0),"",W21*M!$J$67)</f>
        <v>180243.0140453169</v>
      </c>
      <c r="L21" s="33">
        <f>IF(OR(X21="",X21=0),"",X21*M!$J$68)</f>
        <v>210360.03809091492</v>
      </c>
      <c r="N21" s="46" t="str">
        <f>'2.3'!N21</f>
        <v>BCI Seguros Generales</v>
      </c>
      <c r="O21" s="129">
        <f>SUM('2.4.6.1:2.4.6.4'!O21)</f>
        <v>471242.31537456723</v>
      </c>
      <c r="P21" s="129">
        <f>SUM('2.4.6.1:2.4.6.4'!P21)</f>
        <v>493225.3215174299</v>
      </c>
      <c r="Q21" s="129">
        <f>SUM('2.4.6.1:2.4.6.4'!Q21)</f>
        <v>621382.93730419874</v>
      </c>
      <c r="R21" s="129">
        <f>SUM('2.4.6.1:2.4.6.4'!R21)</f>
        <v>910195.97468194226</v>
      </c>
      <c r="S21" s="129">
        <f>SUM('2.4.6.1:2.4.6.4'!S21)</f>
        <v>1470473.0088831743</v>
      </c>
      <c r="T21" s="129">
        <f>SUM('2.4.6.1:2.4.6.4'!T21)</f>
        <v>1700167.1250941299</v>
      </c>
      <c r="U21" s="129">
        <f>SUM('2.4.6.1:2.4.6.4'!U21)</f>
        <v>1866880.6456150119</v>
      </c>
      <c r="V21" s="129">
        <f>SUM('2.4.6.1:2.4.6.4'!V21)</f>
        <v>2444542.4382296149</v>
      </c>
      <c r="W21" s="129">
        <f>SUM('2.4.6.1:2.4.6.4'!W21)</f>
        <v>4019105.4891060088</v>
      </c>
      <c r="X21" s="129">
        <f>SUM('2.4.6.1:2.4.6.4'!X21)</f>
        <v>4689773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129">
        <f>SUM('2.4.6.1:2.4.6.4'!O22)</f>
        <v>0</v>
      </c>
      <c r="P22" s="129">
        <f>SUM('2.4.6.1:2.4.6.4'!P22)</f>
        <v>0</v>
      </c>
      <c r="Q22" s="129">
        <f>SUM('2.4.6.1:2.4.6.4'!Q22)</f>
        <v>0</v>
      </c>
      <c r="R22" s="129">
        <f>SUM('2.4.6.1:2.4.6.4'!R22)</f>
        <v>0</v>
      </c>
      <c r="S22" s="129">
        <f>SUM('2.4.6.1:2.4.6.4'!S22)</f>
        <v>0</v>
      </c>
      <c r="T22" s="129">
        <f>SUM('2.4.6.1:2.4.6.4'!T22)</f>
        <v>0</v>
      </c>
      <c r="U22" s="129">
        <f>SUM('2.4.6.1:2.4.6.4'!U22)</f>
        <v>0</v>
      </c>
      <c r="V22" s="129">
        <f>SUM('2.4.6.1:2.4.6.4'!V22)</f>
        <v>0</v>
      </c>
      <c r="W22" s="129">
        <f>SUM('2.4.6.1:2.4.6.4'!W22)</f>
        <v>0</v>
      </c>
      <c r="X22" s="129">
        <f>SUM('2.4.6.1:2.4.6.4'!X22)</f>
        <v>0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129">
        <f>SUM('2.4.6.1:2.4.6.4'!O23)</f>
        <v>0</v>
      </c>
      <c r="P23" s="129">
        <f>SUM('2.4.6.1:2.4.6.4'!P23)</f>
        <v>0</v>
      </c>
      <c r="Q23" s="129">
        <f>SUM('2.4.6.1:2.4.6.4'!Q23)</f>
        <v>0</v>
      </c>
      <c r="R23" s="129">
        <f>SUM('2.4.6.1:2.4.6.4'!R23)</f>
        <v>0</v>
      </c>
      <c r="S23" s="129">
        <f>SUM('2.4.6.1:2.4.6.4'!S23)</f>
        <v>0</v>
      </c>
      <c r="T23" s="129">
        <f>SUM('2.4.6.1:2.4.6.4'!T23)</f>
        <v>0</v>
      </c>
      <c r="U23" s="129">
        <f>SUM('2.4.6.1:2.4.6.4'!U23)</f>
        <v>0</v>
      </c>
      <c r="V23" s="129">
        <f>SUM('2.4.6.1:2.4.6.4'!V23)</f>
        <v>0</v>
      </c>
      <c r="W23" s="129">
        <f>SUM('2.4.6.1:2.4.6.4'!W23)</f>
        <v>0</v>
      </c>
      <c r="X23" s="129">
        <f>SUM('2.4.6.1:2.4.6.4'!X23)</f>
        <v>0</v>
      </c>
    </row>
    <row r="24" spans="2:24">
      <c r="B24" s="46" t="str">
        <f t="shared" si="2"/>
        <v>Chartis Chile</v>
      </c>
      <c r="C24" s="33">
        <f>IF(OR(O24="",O24=0),"",O24*M!$J$59)</f>
        <v>327945.92967561161</v>
      </c>
      <c r="D24" s="33">
        <f>IF(OR(P24="",P24=0),"",P24*M!$J$60)</f>
        <v>82885.697399527184</v>
      </c>
      <c r="E24" s="33">
        <f>IF(OR(Q24="",Q24=0),"",Q24*M!$J$61)</f>
        <v>19798.753251852944</v>
      </c>
      <c r="F24" s="33">
        <f>IF(OR(R24="",R24=0),"",R24*M!$J$62)</f>
        <v>56596.370142438202</v>
      </c>
      <c r="G24" s="33">
        <f>IF(OR(S24="",S24=0),"",S24*M!$J$63)</f>
        <v>31001.975308103334</v>
      </c>
      <c r="H24" s="33">
        <f>IF(OR(T24="",T24=0),"",T24*M!$J$64)</f>
        <v>208429.79494115469</v>
      </c>
      <c r="I24" s="33">
        <f>IF(OR(U24="",U24=0),"",U24*M!$J$65)</f>
        <v>81430.196941438524</v>
      </c>
      <c r="J24" s="33">
        <f>IF(OR(V24="",V24=0),"",V24*M!$J$66)</f>
        <v>49825.477680242671</v>
      </c>
      <c r="K24" s="33">
        <f>IF(OR(W24="",W24=0),"",W24*M!$J$67)</f>
        <v>72857.419175924166</v>
      </c>
      <c r="L24" s="33">
        <f>IF(OR(X24="",X24=0),"",X24*M!$J$68)</f>
        <v>44248.482665538708</v>
      </c>
      <c r="N24" s="46" t="str">
        <f>'2.3'!N24</f>
        <v>Chartis Chile</v>
      </c>
      <c r="O24" s="129">
        <f>SUM('2.4.6.1:2.4.6.4'!O24)</f>
        <v>7325259.1766980058</v>
      </c>
      <c r="P24" s="129">
        <f>SUM('2.4.6.1:2.4.6.4'!P24)</f>
        <v>1853188.8782585717</v>
      </c>
      <c r="Q24" s="129">
        <f>SUM('2.4.6.1:2.4.6.4'!Q24)</f>
        <v>442083.43107413693</v>
      </c>
      <c r="R24" s="129">
        <f>SUM('2.4.6.1:2.4.6.4'!R24)</f>
        <v>1265871.1351037044</v>
      </c>
      <c r="S24" s="129">
        <f>SUM('2.4.6.1:2.4.6.4'!S24)</f>
        <v>692650.14005432813</v>
      </c>
      <c r="T24" s="129">
        <f>SUM('2.4.6.1:2.4.6.4'!T24)</f>
        <v>4638487.3089713082</v>
      </c>
      <c r="U24" s="129">
        <f>SUM('2.4.6.1:2.4.6.4'!U24)</f>
        <v>1819474.3870942297</v>
      </c>
      <c r="V24" s="129">
        <f>SUM('2.4.6.1:2.4.6.4'!V24)</f>
        <v>1112042.0221435018</v>
      </c>
      <c r="W24" s="129">
        <f>SUM('2.4.6.1:2.4.6.4'!W24)</f>
        <v>1624593.6347826088</v>
      </c>
      <c r="X24" s="129">
        <f>SUM('2.4.6.1:2.4.6.4'!X24)</f>
        <v>986477</v>
      </c>
    </row>
    <row r="25" spans="2:24">
      <c r="B25" s="46" t="str">
        <f t="shared" si="2"/>
        <v>Chilena Consolidada</v>
      </c>
      <c r="C25" s="33">
        <f>IF(OR(O25="",O25=0),"",O25*M!$J$59)</f>
        <v>413913.24238001177</v>
      </c>
      <c r="D25" s="33">
        <f>IF(OR(P25="",P25=0),"",P25*M!$J$60)</f>
        <v>720545.98108747043</v>
      </c>
      <c r="E25" s="33">
        <f>IF(OR(Q25="",Q25=0),"",Q25*M!$J$61)</f>
        <v>582073.27460508572</v>
      </c>
      <c r="F25" s="33">
        <f>IF(OR(R25="",R25=0),"",R25*M!$J$62)</f>
        <v>680296.92664345237</v>
      </c>
      <c r="G25" s="33">
        <f>IF(OR(S25="",S25=0),"",S25*M!$J$63)</f>
        <v>638355.33513157989</v>
      </c>
      <c r="H25" s="33">
        <f>IF(OR(T25="",T25=0),"",T25*M!$J$64)</f>
        <v>942771.31642702851</v>
      </c>
      <c r="I25" s="33">
        <f>IF(OR(U25="",U25=0),"",U25*M!$J$65)</f>
        <v>959300.86698236864</v>
      </c>
      <c r="J25" s="33">
        <f>IF(OR(V25="",V25=0),"",V25*M!$J$66)</f>
        <v>596965.5558356829</v>
      </c>
      <c r="K25" s="33">
        <f>IF(OR(W25="",W25=0),"",W25*M!$J$67)</f>
        <v>572635.2855088776</v>
      </c>
      <c r="L25" s="33">
        <f>IF(OR(X25="",X25=0),"",X25*M!$J$68)</f>
        <v>815120.72963030904</v>
      </c>
      <c r="N25" s="46" t="str">
        <f>'2.3'!N25</f>
        <v>Chilena Consolidada</v>
      </c>
      <c r="O25" s="129">
        <f>SUM('2.4.6.1:2.4.6.4'!O25)</f>
        <v>9245492.9387296792</v>
      </c>
      <c r="P25" s="129">
        <f>SUM('2.4.6.1:2.4.6.4'!P25)</f>
        <v>16110231.804996897</v>
      </c>
      <c r="Q25" s="129">
        <f>SUM('2.4.6.1:2.4.6.4'!Q25)</f>
        <v>12997027.999724772</v>
      </c>
      <c r="R25" s="129">
        <f>SUM('2.4.6.1:2.4.6.4'!R25)</f>
        <v>15215962.447244836</v>
      </c>
      <c r="S25" s="129">
        <f>SUM('2.4.6.1:2.4.6.4'!S25)</f>
        <v>14262217.419666961</v>
      </c>
      <c r="T25" s="129">
        <f>SUM('2.4.6.1:2.4.6.4'!T25)</f>
        <v>20980842.915205907</v>
      </c>
      <c r="U25" s="129">
        <f>SUM('2.4.6.1:2.4.6.4'!U25)</f>
        <v>21434595.795549285</v>
      </c>
      <c r="V25" s="129">
        <f>SUM('2.4.6.1:2.4.6.4'!V25)</f>
        <v>13323520.712070756</v>
      </c>
      <c r="W25" s="129">
        <f>SUM('2.4.6.1:2.4.6.4'!W25)</f>
        <v>12768770.159745973</v>
      </c>
      <c r="X25" s="129">
        <f>SUM('2.4.6.1:2.4.6.4'!X25)</f>
        <v>18172326</v>
      </c>
    </row>
    <row r="26" spans="2:24">
      <c r="B26" s="46" t="str">
        <f t="shared" si="2"/>
        <v>Chubb de Chile</v>
      </c>
      <c r="C26" s="33">
        <f>IF(OR(O26="",O26=0),"",O26*M!$J$59)</f>
        <v>7351.2373298805824</v>
      </c>
      <c r="D26" s="33">
        <f>IF(OR(P26="",P26=0),"",P26*M!$J$60)</f>
        <v>3352.423167848699</v>
      </c>
      <c r="E26" s="33">
        <f>IF(OR(Q26="",Q26=0),"",Q26*M!$J$61)</f>
        <v>1224.053750494455</v>
      </c>
      <c r="F26" s="33">
        <f>IF(OR(R26="",R26=0),"",R26*M!$J$62)</f>
        <v>511.9942853359783</v>
      </c>
      <c r="G26" s="33">
        <f>IF(OR(S26="",S26=0),"",S26*M!$J$63)</f>
        <v>12721.758602297723</v>
      </c>
      <c r="H26" s="33">
        <f>IF(OR(T26="",T26=0),"",T26*M!$J$64)</f>
        <v>274.1728185679209</v>
      </c>
      <c r="I26" s="33">
        <f>IF(OR(U26="",U26=0),"",U26*M!$J$65)</f>
        <v>16065.674182627034</v>
      </c>
      <c r="J26" s="33">
        <f>IF(OR(V26="",V26=0),"",V26*M!$J$66)</f>
        <v>31443.048902538732</v>
      </c>
      <c r="K26" s="33">
        <f>IF(OR(W26="",W26=0),"",W26*M!$J$67)</f>
        <v>22059.979818741536</v>
      </c>
      <c r="L26" s="33">
        <f>IF(OR(X26="",X26=0),"",X26*M!$J$68)</f>
        <v>49803.198434737911</v>
      </c>
      <c r="N26" s="46" t="str">
        <f>'2.3'!N26</f>
        <v>Chubb de Chile</v>
      </c>
      <c r="O26" s="129">
        <f>SUM('2.4.6.1:2.4.6.4'!O26)</f>
        <v>164203.04031234124</v>
      </c>
      <c r="P26" s="129">
        <f>SUM('2.4.6.1:2.4.6.4'!P26)</f>
        <v>74954.70901242629</v>
      </c>
      <c r="Q26" s="129">
        <f>SUM('2.4.6.1:2.4.6.4'!Q26)</f>
        <v>27331.71503044567</v>
      </c>
      <c r="R26" s="129">
        <f>SUM('2.4.6.1:2.4.6.4'!R26)</f>
        <v>11451.596374709543</v>
      </c>
      <c r="S26" s="129">
        <f>SUM('2.4.6.1:2.4.6.4'!S26)</f>
        <v>284231.17527339142</v>
      </c>
      <c r="T26" s="129">
        <f>SUM('2.4.6.1:2.4.6.4'!T26)</f>
        <v>6101.5611503683649</v>
      </c>
      <c r="U26" s="129">
        <f>SUM('2.4.6.1:2.4.6.4'!U26)</f>
        <v>358971.04249560868</v>
      </c>
      <c r="V26" s="129">
        <f>SUM('2.4.6.1:2.4.6.4'!V26)</f>
        <v>701769.321878499</v>
      </c>
      <c r="W26" s="129">
        <f>SUM('2.4.6.1:2.4.6.4'!W26)</f>
        <v>491899.15319980466</v>
      </c>
      <c r="X26" s="129">
        <f>SUM('2.4.6.1:2.4.6.4'!X26)</f>
        <v>1110314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129">
        <f>SUM('2.4.6.1:2.4.6.4'!O27)</f>
        <v>0</v>
      </c>
      <c r="P27" s="129">
        <f>SUM('2.4.6.1:2.4.6.4'!P27)</f>
        <v>0</v>
      </c>
      <c r="Q27" s="129">
        <f>SUM('2.4.6.1:2.4.6.4'!Q27)</f>
        <v>0</v>
      </c>
      <c r="R27" s="129">
        <f>SUM('2.4.6.1:2.4.6.4'!R27)</f>
        <v>0</v>
      </c>
      <c r="S27" s="129">
        <f>SUM('2.4.6.1:2.4.6.4'!S27)</f>
        <v>0</v>
      </c>
      <c r="T27" s="129">
        <f>SUM('2.4.6.1:2.4.6.4'!T27)</f>
        <v>0</v>
      </c>
      <c r="U27" s="129">
        <f>SUM('2.4.6.1:2.4.6.4'!U27)</f>
        <v>0</v>
      </c>
      <c r="V27" s="129">
        <f>SUM('2.4.6.1:2.4.6.4'!V27)</f>
        <v>0</v>
      </c>
      <c r="W27" s="129">
        <f>SUM('2.4.6.1:2.4.6.4'!W27)</f>
        <v>0</v>
      </c>
      <c r="X27" s="129">
        <f>SUM('2.4.6.1:2.4.6.4'!X27)</f>
        <v>0</v>
      </c>
    </row>
    <row r="28" spans="2:24">
      <c r="B28" s="46" t="str">
        <f t="shared" si="2"/>
        <v>Consorcio Nacional de Seguros</v>
      </c>
      <c r="C28" s="33">
        <f>IF(OR(O28="",O28=0),"",O28*M!$J$59)</f>
        <v>1108.9265963215748</v>
      </c>
      <c r="D28" s="33">
        <f>IF(OR(P28="",P28=0),"",P28*M!$J$60)</f>
        <v>1914.3617021276596</v>
      </c>
      <c r="E28" s="33">
        <f>IF(OR(Q28="",Q28=0),"",Q28*M!$J$61)</f>
        <v>965.98439110587537</v>
      </c>
      <c r="F28" s="33">
        <f>IF(OR(R28="",R28=0),"",R28*M!$J$62)</f>
        <v>1651.9785188271799</v>
      </c>
      <c r="G28" s="33">
        <f>IF(OR(S28="",S28=0),"",S28*M!$J$63)</f>
        <v>4738.448919579545</v>
      </c>
      <c r="H28" s="33">
        <f>IF(OR(T28="",T28=0),"",T28*M!$J$64)</f>
        <v>17288.736593305897</v>
      </c>
      <c r="I28" s="33">
        <f>IF(OR(U28="",U28=0),"",U28*M!$J$65)</f>
        <v>13623.262853821212</v>
      </c>
      <c r="J28" s="33">
        <f>IF(OR(V28="",V28=0),"",V28*M!$J$66)</f>
        <v>24565.198291734483</v>
      </c>
      <c r="K28" s="33">
        <f>IF(OR(W28="",W28=0),"",W28*M!$J$67)</f>
        <v>19470.999345157776</v>
      </c>
      <c r="L28" s="33">
        <f>IF(OR(X28="",X28=0),"",X28*M!$J$68)</f>
        <v>24233.70740956211</v>
      </c>
      <c r="N28" s="46" t="str">
        <f>'2.3'!N28</f>
        <v>Consorcio Nacional de Seguros</v>
      </c>
      <c r="O28" s="129">
        <f>SUM('2.4.6.1:2.4.6.4'!O28)</f>
        <v>24769.859879109204</v>
      </c>
      <c r="P28" s="129">
        <f>SUM('2.4.6.1:2.4.6.4'!P28)</f>
        <v>42802.00235568465</v>
      </c>
      <c r="Q28" s="129">
        <f>SUM('2.4.6.1:2.4.6.4'!Q28)</f>
        <v>21569.322499848804</v>
      </c>
      <c r="R28" s="129">
        <f>SUM('2.4.6.1:2.4.6.4'!R28)</f>
        <v>36949.223378314149</v>
      </c>
      <c r="S28" s="129">
        <f>SUM('2.4.6.1:2.4.6.4'!S28)</f>
        <v>105867.03831510941</v>
      </c>
      <c r="T28" s="129">
        <f>SUM('2.4.6.1:2.4.6.4'!T28)</f>
        <v>384751.06353598845</v>
      </c>
      <c r="U28" s="129">
        <f>SUM('2.4.6.1:2.4.6.4'!U28)</f>
        <v>304397.86175398697</v>
      </c>
      <c r="V28" s="129">
        <f>SUM('2.4.6.1:2.4.6.4'!V28)</f>
        <v>548264.34295337927</v>
      </c>
      <c r="W28" s="129">
        <f>SUM('2.4.6.1:2.4.6.4'!W28)</f>
        <v>434169.39491939428</v>
      </c>
      <c r="X28" s="129">
        <f>SUM('2.4.6.1:2.4.6.4'!X28)</f>
        <v>540267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129">
        <f>SUM('2.4.6.1:2.4.6.4'!O29)</f>
        <v>0</v>
      </c>
      <c r="P29" s="129">
        <f>SUM('2.4.6.1:2.4.6.4'!P29)</f>
        <v>0</v>
      </c>
      <c r="Q29" s="129">
        <f>SUM('2.4.6.1:2.4.6.4'!Q29)</f>
        <v>0</v>
      </c>
      <c r="R29" s="129">
        <f>SUM('2.4.6.1:2.4.6.4'!R29)</f>
        <v>0</v>
      </c>
      <c r="S29" s="129">
        <f>SUM('2.4.6.1:2.4.6.4'!S29)</f>
        <v>0</v>
      </c>
      <c r="T29" s="129">
        <f>SUM('2.4.6.1:2.4.6.4'!T29)</f>
        <v>0</v>
      </c>
      <c r="U29" s="129">
        <f>SUM('2.4.6.1:2.4.6.4'!U29)</f>
        <v>0</v>
      </c>
      <c r="V29" s="129">
        <f>SUM('2.4.6.1:2.4.6.4'!V29)</f>
        <v>0</v>
      </c>
      <c r="W29" s="129">
        <f>SUM('2.4.6.1:2.4.6.4'!W29)</f>
        <v>0</v>
      </c>
      <c r="X29" s="129">
        <f>SUM('2.4.6.1:2.4.6.4'!X29)</f>
        <v>0</v>
      </c>
    </row>
    <row r="30" spans="2:24">
      <c r="B30" s="46" t="str">
        <f t="shared" si="2"/>
        <v>Cruz del Sur</v>
      </c>
      <c r="C30" s="33">
        <f>IF(OR(O30="",O30=0),"",O30*M!$J$59)</f>
        <v>148083.02854972379</v>
      </c>
      <c r="D30" s="33">
        <f>IF(OR(P30="",P30=0),"",P30*M!$J$60)</f>
        <v>178874.23167848698</v>
      </c>
      <c r="E30" s="33">
        <f>IF(OR(Q30="",Q30=0),"",Q30*M!$J$61)</f>
        <v>252873.95947924152</v>
      </c>
      <c r="F30" s="33">
        <f>IF(OR(R30="",R30=0),"",R30*M!$J$62)</f>
        <v>205202.50283591304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29">
        <f>SUM('2.4.6.1:2.4.6.4'!O30)</f>
        <v>3307699.4273722996</v>
      </c>
      <c r="P30" s="129">
        <f>SUM('2.4.6.1:2.4.6.4'!P30)</f>
        <v>3999335.7980180322</v>
      </c>
      <c r="Q30" s="129">
        <f>SUM('2.4.6.1:2.4.6.4'!Q30)</f>
        <v>5646385.2149590747</v>
      </c>
      <c r="R30" s="129">
        <f>SUM('2.4.6.1:2.4.6.4'!R30)</f>
        <v>4589692.31661449</v>
      </c>
      <c r="S30" s="129">
        <f>SUM('2.4.6.1:2.4.6.4'!S30)</f>
        <v>0</v>
      </c>
      <c r="T30" s="129">
        <f>SUM('2.4.6.1:2.4.6.4'!T30)</f>
        <v>0</v>
      </c>
      <c r="U30" s="129">
        <f>SUM('2.4.6.1:2.4.6.4'!U30)</f>
        <v>0</v>
      </c>
      <c r="V30" s="129">
        <f>SUM('2.4.6.1:2.4.6.4'!V30)</f>
        <v>0</v>
      </c>
      <c r="W30" s="129">
        <f>SUM('2.4.6.1:2.4.6.4'!W30)</f>
        <v>0</v>
      </c>
      <c r="X30" s="129">
        <f>SUM('2.4.6.1:2.4.6.4'!X30)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129">
        <f>SUM('2.4.6.1:2.4.6.4'!O31)</f>
        <v>0</v>
      </c>
      <c r="P31" s="129">
        <f>SUM('2.4.6.1:2.4.6.4'!P31)</f>
        <v>0</v>
      </c>
      <c r="Q31" s="129">
        <f>SUM('2.4.6.1:2.4.6.4'!Q31)</f>
        <v>0</v>
      </c>
      <c r="R31" s="129">
        <f>SUM('2.4.6.1:2.4.6.4'!R31)</f>
        <v>0</v>
      </c>
      <c r="S31" s="129">
        <f>SUM('2.4.6.1:2.4.6.4'!S31)</f>
        <v>0</v>
      </c>
      <c r="T31" s="129">
        <f>SUM('2.4.6.1:2.4.6.4'!T31)</f>
        <v>0</v>
      </c>
      <c r="U31" s="129">
        <f>SUM('2.4.6.1:2.4.6.4'!U31)</f>
        <v>0</v>
      </c>
      <c r="V31" s="129">
        <f>SUM('2.4.6.1:2.4.6.4'!V31)</f>
        <v>0</v>
      </c>
      <c r="W31" s="129">
        <f>SUM('2.4.6.1:2.4.6.4'!W31)</f>
        <v>0</v>
      </c>
      <c r="X31" s="129">
        <f>SUM('2.4.6.1:2.4.6.4'!X31)</f>
        <v>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129">
        <f>SUM('2.4.6.1:2.4.6.4'!O32)</f>
        <v>0</v>
      </c>
      <c r="P32" s="129">
        <f>SUM('2.4.6.1:2.4.6.4'!P32)</f>
        <v>0</v>
      </c>
      <c r="Q32" s="129">
        <f>SUM('2.4.6.1:2.4.6.4'!Q32)</f>
        <v>0</v>
      </c>
      <c r="R32" s="129">
        <f>SUM('2.4.6.1:2.4.6.4'!R32)</f>
        <v>0</v>
      </c>
      <c r="S32" s="129">
        <f>SUM('2.4.6.1:2.4.6.4'!S32)</f>
        <v>0</v>
      </c>
      <c r="T32" s="129">
        <f>SUM('2.4.6.1:2.4.6.4'!T32)</f>
        <v>0</v>
      </c>
      <c r="U32" s="129">
        <f>SUM('2.4.6.1:2.4.6.4'!U32)</f>
        <v>0</v>
      </c>
      <c r="V32" s="129">
        <f>SUM('2.4.6.1:2.4.6.4'!V32)</f>
        <v>0</v>
      </c>
      <c r="W32" s="129">
        <f>SUM('2.4.6.1:2.4.6.4'!W32)</f>
        <v>0</v>
      </c>
      <c r="X32" s="129">
        <f>SUM('2.4.6.1:2.4.6.4'!X32)</f>
        <v>0</v>
      </c>
    </row>
    <row r="33" spans="2:24">
      <c r="B33" s="46" t="str">
        <f t="shared" si="2"/>
        <v>HDI Seguros</v>
      </c>
      <c r="C33" s="33">
        <f>IF(OR(O33="",O33=0),"",O33*M!$J$59)</f>
        <v>7311.5218954474794</v>
      </c>
      <c r="D33" s="33">
        <f>IF(OR(P33="",P33=0),"",P33*M!$J$60)</f>
        <v>19125.827423167848</v>
      </c>
      <c r="E33" s="33">
        <f>IF(OR(Q33="",Q33=0),"",Q33*M!$J$61)</f>
        <v>8291.5970098833222</v>
      </c>
      <c r="F33" s="33">
        <f>IF(OR(R33="",R33=0),"",R33*M!$J$62)</f>
        <v>10127.617482465736</v>
      </c>
      <c r="G33" s="33">
        <f>IF(OR(S33="",S33=0),"",S33*M!$J$63)</f>
        <v>13535.005273669065</v>
      </c>
      <c r="H33" s="33">
        <f>IF(OR(T33="",T33=0),"",T33*M!$J$64)</f>
        <v>32764.416241223145</v>
      </c>
      <c r="I33" s="33">
        <f>IF(OR(U33="",U33=0),"",U33*M!$J$65)</f>
        <v>33336.425425951209</v>
      </c>
      <c r="J33" s="33">
        <f>IF(OR(V33="",V33=0),"",V33*M!$J$66)</f>
        <v>11849.707394589481</v>
      </c>
      <c r="K33" s="33">
        <f>IF(OR(W33="",W33=0),"",W33*M!$J$67)</f>
        <v>9589.3603286795224</v>
      </c>
      <c r="L33" s="33">
        <f>IF(OR(X33="",X33=0),"",X33*M!$J$68)</f>
        <v>13347.026087252954</v>
      </c>
      <c r="N33" s="46" t="str">
        <f>'2.3'!N33</f>
        <v>HDI Seguros</v>
      </c>
      <c r="O33" s="129">
        <f>SUM('2.4.6.1:2.4.6.4'!O33)</f>
        <v>163315.92501615384</v>
      </c>
      <c r="P33" s="129">
        <f>SUM('2.4.6.1:2.4.6.4'!P33)</f>
        <v>427622.27718566125</v>
      </c>
      <c r="Q33" s="129">
        <f>SUM('2.4.6.1:2.4.6.4'!Q33)</f>
        <v>185141.84244759029</v>
      </c>
      <c r="R33" s="129">
        <f>SUM('2.4.6.1:2.4.6.4'!R33)</f>
        <v>226520.86354937244</v>
      </c>
      <c r="S33" s="129">
        <f>SUM('2.4.6.1:2.4.6.4'!S33)</f>
        <v>302400.83753606799</v>
      </c>
      <c r="T33" s="129">
        <f>SUM('2.4.6.1:2.4.6.4'!T33)</f>
        <v>729153.5692566135</v>
      </c>
      <c r="U33" s="129">
        <f>SUM('2.4.6.1:2.4.6.4'!U33)</f>
        <v>744868.29822376173</v>
      </c>
      <c r="V33" s="129">
        <f>SUM('2.4.6.1:2.4.6.4'!V33)</f>
        <v>264470.57181176456</v>
      </c>
      <c r="W33" s="129">
        <f>SUM('2.4.6.1:2.4.6.4'!W33)</f>
        <v>213826.04445530043</v>
      </c>
      <c r="X33" s="129">
        <f>SUM('2.4.6.1:2.4.6.4'!X33)</f>
        <v>297559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129">
        <f>SUM('2.4.6.1:2.4.6.4'!O34)</f>
        <v>0</v>
      </c>
      <c r="P34" s="129">
        <f>SUM('2.4.6.1:2.4.6.4'!P34)</f>
        <v>0</v>
      </c>
      <c r="Q34" s="129">
        <f>SUM('2.4.6.1:2.4.6.4'!Q34)</f>
        <v>0</v>
      </c>
      <c r="R34" s="129">
        <f>SUM('2.4.6.1:2.4.6.4'!R34)</f>
        <v>0</v>
      </c>
      <c r="S34" s="129">
        <f>SUM('2.4.6.1:2.4.6.4'!S34)</f>
        <v>0</v>
      </c>
      <c r="T34" s="129">
        <f>SUM('2.4.6.1:2.4.6.4'!T34)</f>
        <v>0</v>
      </c>
      <c r="U34" s="129">
        <f>SUM('2.4.6.1:2.4.6.4'!U34)</f>
        <v>0</v>
      </c>
      <c r="V34" s="129">
        <f>SUM('2.4.6.1:2.4.6.4'!V34)</f>
        <v>0</v>
      </c>
      <c r="W34" s="129">
        <f>SUM('2.4.6.1:2.4.6.4'!W34)</f>
        <v>0</v>
      </c>
      <c r="X34" s="129">
        <f>SUM('2.4.6.1:2.4.6.4'!X34)</f>
        <v>0</v>
      </c>
    </row>
    <row r="35" spans="2:24">
      <c r="B35" s="46" t="str">
        <f t="shared" si="2"/>
        <v>ING Generales</v>
      </c>
      <c r="C35" s="33">
        <f>IF(OR(O35="",O35=0),"",O35*M!$J$59)</f>
        <v>72639.529578144487</v>
      </c>
      <c r="D35" s="33">
        <f>IF(OR(P35="",P35=0),"",P35*M!$J$60)</f>
        <v>54843.794326241135</v>
      </c>
      <c r="E35" s="33">
        <f>IF(OR(Q35="",Q35=0),"",Q35*M!$J$61)</f>
        <v>51968.089253077167</v>
      </c>
      <c r="F35" s="33">
        <f>IF(OR(R35="",R35=0),"",R35*M!$J$62)</f>
        <v>32620.650788520143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29">
        <f>SUM('2.4.6.1:2.4.6.4'!O35)</f>
        <v>1622533.8767267526</v>
      </c>
      <c r="P35" s="129">
        <f>SUM('2.4.6.1:2.4.6.4'!P35)</f>
        <v>1226217.7055346875</v>
      </c>
      <c r="Q35" s="129">
        <f>SUM('2.4.6.1:2.4.6.4'!Q35)</f>
        <v>1160387.7734683724</v>
      </c>
      <c r="R35" s="129">
        <f>SUM('2.4.6.1:2.4.6.4'!R35)</f>
        <v>729614.64025980013</v>
      </c>
      <c r="S35" s="129">
        <f>SUM('2.4.6.1:2.4.6.4'!S35)</f>
        <v>0</v>
      </c>
      <c r="T35" s="129">
        <f>SUM('2.4.6.1:2.4.6.4'!T35)</f>
        <v>0</v>
      </c>
      <c r="U35" s="129">
        <f>SUM('2.4.6.1:2.4.6.4'!U35)</f>
        <v>0</v>
      </c>
      <c r="V35" s="129">
        <f>SUM('2.4.6.1:2.4.6.4'!V35)</f>
        <v>0</v>
      </c>
      <c r="W35" s="129">
        <f>SUM('2.4.6.1:2.4.6.4'!W35)</f>
        <v>0</v>
      </c>
      <c r="X35" s="129">
        <f>SUM('2.4.6.1:2.4.6.4'!X35)</f>
        <v>0</v>
      </c>
    </row>
    <row r="36" spans="2:24">
      <c r="B36" s="46" t="str">
        <f t="shared" si="2"/>
        <v>Liberty Seguros</v>
      </c>
      <c r="C36" s="33">
        <f>IF(OR(O36="",O36=0),"",O36*M!$J$59)</f>
        <v>227133.82369452695</v>
      </c>
      <c r="D36" s="33">
        <f>IF(OR(P36="",P36=0),"",P36*M!$J$60)</f>
        <v>207302.95508274229</v>
      </c>
      <c r="E36" s="33">
        <f>IF(OR(Q36="",Q36=0),"",Q36*M!$J$61)</f>
        <v>317128.37925628206</v>
      </c>
      <c r="F36" s="33">
        <f>IF(OR(R36="",R36=0),"",R36*M!$J$62)</f>
        <v>301165.51996933471</v>
      </c>
      <c r="G36" s="33">
        <f>IF(OR(S36="",S36=0),"",S36*M!$J$63)</f>
        <v>182909.44014031117</v>
      </c>
      <c r="H36" s="33">
        <f>IF(OR(T36="",T36=0),"",T36*M!$J$64)</f>
        <v>221005.30712961438</v>
      </c>
      <c r="I36" s="33">
        <f>IF(OR(U36="",U36=0),"",U36*M!$J$65)</f>
        <v>377173.92368373484</v>
      </c>
      <c r="J36" s="33">
        <f>IF(OR(V36="",V36=0),"",V36*M!$J$66)</f>
        <v>346738.50969876174</v>
      </c>
      <c r="K36" s="33">
        <f>IF(OR(W36="",W36=0),"",W36*M!$J$67)</f>
        <v>244268.07982083887</v>
      </c>
      <c r="L36" s="33">
        <f>IF(OR(X36="",X36=0),"",X36*M!$J$68)</f>
        <v>354073.0859337679</v>
      </c>
      <c r="N36" s="46" t="str">
        <f>'2.3'!N36</f>
        <v>Liberty Seguros</v>
      </c>
      <c r="O36" s="129">
        <f>SUM('2.4.6.1:2.4.6.4'!O36)</f>
        <v>5073440.3930629827</v>
      </c>
      <c r="P36" s="129">
        <f>SUM('2.4.6.1:2.4.6.4'!P36)</f>
        <v>4634955.641836293</v>
      </c>
      <c r="Q36" s="129">
        <f>SUM('2.4.6.1:2.4.6.4'!Q36)</f>
        <v>7081112.6442760443</v>
      </c>
      <c r="R36" s="129">
        <f>SUM('2.4.6.1:2.4.6.4'!R36)</f>
        <v>6736063.4199367613</v>
      </c>
      <c r="S36" s="129">
        <f>SUM('2.4.6.1:2.4.6.4'!S36)</f>
        <v>4086586.3568806313</v>
      </c>
      <c r="T36" s="129">
        <f>SUM('2.4.6.1:2.4.6.4'!T36)</f>
        <v>4918348.2266796082</v>
      </c>
      <c r="U36" s="129">
        <f>SUM('2.4.6.1:2.4.6.4'!U36)</f>
        <v>8427565.1956966277</v>
      </c>
      <c r="V36" s="129">
        <f>SUM('2.4.6.1:2.4.6.4'!V36)</f>
        <v>7738767.6231618468</v>
      </c>
      <c r="W36" s="129">
        <f>SUM('2.4.6.1:2.4.6.4'!W36)</f>
        <v>5446753.016316562</v>
      </c>
      <c r="X36" s="129">
        <f>SUM('2.4.6.1:2.4.6.4'!X36)</f>
        <v>7893716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129">
        <f>SUM('2.4.6.1:2.4.6.4'!O37)</f>
        <v>0</v>
      </c>
      <c r="P37" s="129">
        <f>SUM('2.4.6.1:2.4.6.4'!P37)</f>
        <v>0</v>
      </c>
      <c r="Q37" s="129">
        <f>SUM('2.4.6.1:2.4.6.4'!Q37)</f>
        <v>0</v>
      </c>
      <c r="R37" s="129">
        <f>SUM('2.4.6.1:2.4.6.4'!R37)</f>
        <v>0</v>
      </c>
      <c r="S37" s="129">
        <f>SUM('2.4.6.1:2.4.6.4'!S37)</f>
        <v>0</v>
      </c>
      <c r="T37" s="129">
        <f>SUM('2.4.6.1:2.4.6.4'!T37)</f>
        <v>0</v>
      </c>
      <c r="U37" s="129">
        <f>SUM('2.4.6.1:2.4.6.4'!U37)</f>
        <v>0</v>
      </c>
      <c r="V37" s="129">
        <f>SUM('2.4.6.1:2.4.6.4'!V37)</f>
        <v>0</v>
      </c>
      <c r="W37" s="129">
        <f>SUM('2.4.6.1:2.4.6.4'!W37)</f>
        <v>0</v>
      </c>
      <c r="X37" s="129">
        <f>SUM('2.4.6.1:2.4.6.4'!X37)</f>
        <v>0</v>
      </c>
    </row>
    <row r="38" spans="2:24">
      <c r="B38" s="46" t="str">
        <f t="shared" si="2"/>
        <v>Mapfre Seguros Generales</v>
      </c>
      <c r="C38" s="33">
        <f>IF(OR(O38="",O38=0),"",O38*M!$J$59)</f>
        <v>134140.58188785083</v>
      </c>
      <c r="D38" s="33">
        <f>IF(OR(P38="",P38=0),"",P38*M!$J$60)</f>
        <v>186158.33333333328</v>
      </c>
      <c r="E38" s="33">
        <f>IF(OR(Q38="",Q38=0),"",Q38*M!$J$61)</f>
        <v>234744.42817916445</v>
      </c>
      <c r="F38" s="33">
        <f>IF(OR(R38="",R38=0),"",R38*M!$J$62)</f>
        <v>307034.67797434283</v>
      </c>
      <c r="G38" s="33">
        <f>IF(OR(S38="",S38=0),"",S38*M!$J$63)</f>
        <v>247948.77723956408</v>
      </c>
      <c r="H38" s="33">
        <f>IF(OR(T38="",T38=0),"",T38*M!$J$64)</f>
        <v>356043.57411278586</v>
      </c>
      <c r="I38" s="33">
        <f>IF(OR(U38="",U38=0),"",U38*M!$J$65)</f>
        <v>395612.27396064805</v>
      </c>
      <c r="J38" s="33">
        <f>IF(OR(V38="",V38=0),"",V38*M!$J$66)</f>
        <v>328891.44186472939</v>
      </c>
      <c r="K38" s="33">
        <f>IF(OR(W38="",W38=0),"",W38*M!$J$67)</f>
        <v>387925.54840122943</v>
      </c>
      <c r="L38" s="33">
        <f>IF(OR(X38="",X38=0),"",X38*M!$J$68)</f>
        <v>572492.36679057125</v>
      </c>
      <c r="N38" s="46" t="str">
        <f>'2.3'!N38</f>
        <v>Mapfre Seguros Generales</v>
      </c>
      <c r="O38" s="129">
        <f>SUM('2.4.6.1:2.4.6.4'!O38)</f>
        <v>2996269.9320999188</v>
      </c>
      <c r="P38" s="129">
        <f>SUM('2.4.6.1:2.4.6.4'!P38)</f>
        <v>4162196.4193119425</v>
      </c>
      <c r="Q38" s="129">
        <f>SUM('2.4.6.1:2.4.6.4'!Q38)</f>
        <v>5241573.593795306</v>
      </c>
      <c r="R38" s="129">
        <f>SUM('2.4.6.1:2.4.6.4'!R38)</f>
        <v>6867336.8158666464</v>
      </c>
      <c r="S38" s="129">
        <f>SUM('2.4.6.1:2.4.6.4'!S38)</f>
        <v>5539703.6341872513</v>
      </c>
      <c r="T38" s="129">
        <f>SUM('2.4.6.1:2.4.6.4'!T38)</f>
        <v>7923548.552303697</v>
      </c>
      <c r="U38" s="129">
        <f>SUM('2.4.6.1:2.4.6.4'!U38)</f>
        <v>8839551.2565094475</v>
      </c>
      <c r="V38" s="129">
        <f>SUM('2.4.6.1:2.4.6.4'!V38)</f>
        <v>7340443.5061136037</v>
      </c>
      <c r="W38" s="129">
        <f>SUM('2.4.6.1:2.4.6.4'!W38)</f>
        <v>8650064.5209574997</v>
      </c>
      <c r="X38" s="129">
        <f>SUM('2.4.6.1:2.4.6.4'!X38)</f>
        <v>12763162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129">
        <f>SUM('2.4.6.1:2.4.6.4'!O39)</f>
        <v>0</v>
      </c>
      <c r="P39" s="129">
        <f>SUM('2.4.6.1:2.4.6.4'!P39)</f>
        <v>0</v>
      </c>
      <c r="Q39" s="129">
        <f>SUM('2.4.6.1:2.4.6.4'!Q39)</f>
        <v>0</v>
      </c>
      <c r="R39" s="129">
        <f>SUM('2.4.6.1:2.4.6.4'!R39)</f>
        <v>0</v>
      </c>
      <c r="S39" s="129">
        <f>SUM('2.4.6.1:2.4.6.4'!S39)</f>
        <v>0</v>
      </c>
      <c r="T39" s="129">
        <f>SUM('2.4.6.1:2.4.6.4'!T39)</f>
        <v>0</v>
      </c>
      <c r="U39" s="129">
        <f>SUM('2.4.6.1:2.4.6.4'!U39)</f>
        <v>0</v>
      </c>
      <c r="V39" s="129">
        <f>SUM('2.4.6.1:2.4.6.4'!V39)</f>
        <v>0</v>
      </c>
      <c r="W39" s="129">
        <f>SUM('2.4.6.1:2.4.6.4'!W39)</f>
        <v>0</v>
      </c>
      <c r="X39" s="129">
        <f>SUM('2.4.6.1:2.4.6.4'!X39)</f>
        <v>0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>
        <f>IF(OR(W40="",W40=0),"",W40*M!$J$67)</f>
        <v>3444.4700788374093</v>
      </c>
      <c r="L40" s="33">
        <f>IF(OR(X40="",X40=0),"",X40*M!$J$68)</f>
        <v>32762.223788162122</v>
      </c>
      <c r="N40" s="46" t="str">
        <f>'2.3'!N40</f>
        <v>Orion Seguros Generales</v>
      </c>
      <c r="O40" s="129">
        <f>SUM('2.4.6.1:2.4.6.4'!O40)</f>
        <v>0</v>
      </c>
      <c r="P40" s="129">
        <f>SUM('2.4.6.1:2.4.6.4'!P40)</f>
        <v>0</v>
      </c>
      <c r="Q40" s="129">
        <f>SUM('2.4.6.1:2.4.6.4'!Q40)</f>
        <v>0</v>
      </c>
      <c r="R40" s="129">
        <f>SUM('2.4.6.1:2.4.6.4'!R40)</f>
        <v>0</v>
      </c>
      <c r="S40" s="129">
        <f>SUM('2.4.6.1:2.4.6.4'!S40)</f>
        <v>0</v>
      </c>
      <c r="T40" s="129">
        <f>SUM('2.4.6.1:2.4.6.4'!T40)</f>
        <v>0</v>
      </c>
      <c r="U40" s="129">
        <f>SUM('2.4.6.1:2.4.6.4'!U40)</f>
        <v>0</v>
      </c>
      <c r="V40" s="129">
        <f>SUM('2.4.6.1:2.4.6.4'!V40)</f>
        <v>0</v>
      </c>
      <c r="W40" s="129">
        <f>SUM('2.4.6.1:2.4.6.4'!W40)</f>
        <v>76805.68744504152</v>
      </c>
      <c r="X40" s="129">
        <f>SUM('2.4.6.1:2.4.6.4'!X40)</f>
        <v>730402</v>
      </c>
    </row>
    <row r="41" spans="2:24">
      <c r="B41" s="46" t="str">
        <f t="shared" si="2"/>
        <v>Penta Security</v>
      </c>
      <c r="C41" s="33">
        <f>IF(OR(O41="",O41=0),"",O41*M!$J$59)</f>
        <v>121509.93901142616</v>
      </c>
      <c r="D41" s="33">
        <f>IF(OR(P41="",P41=0),"",P41*M!$J$60)</f>
        <v>104971.15839243497</v>
      </c>
      <c r="E41" s="33">
        <f>IF(OR(Q41="",Q41=0),"",Q41*M!$J$61)</f>
        <v>203998.48704022914</v>
      </c>
      <c r="F41" s="33">
        <f>IF(OR(R41="",R41=0),"",R41*M!$J$62)</f>
        <v>240370.38499989698</v>
      </c>
      <c r="G41" s="33">
        <f>IF(OR(S41="",S41=0),"",S41*M!$J$63)</f>
        <v>229789.79493226029</v>
      </c>
      <c r="H41" s="33">
        <f>IF(OR(T41="",T41=0),"",T41*M!$J$64)</f>
        <v>222621.90752935634</v>
      </c>
      <c r="I41" s="33">
        <f>IF(OR(U41="",U41=0),"",U41*M!$J$65)</f>
        <v>896503.96199615952</v>
      </c>
      <c r="J41" s="33">
        <f>IF(OR(V41="",V41=0),"",V41*M!$J$66)</f>
        <v>386208.24834024755</v>
      </c>
      <c r="K41" s="33">
        <f>IF(OR(W41="",W41=0),"",W41*M!$J$67)</f>
        <v>439281.02518928656</v>
      </c>
      <c r="L41" s="33">
        <f>IF(OR(X41="",X41=0),"",X41*M!$J$68)</f>
        <v>884540.83896002651</v>
      </c>
      <c r="N41" s="46" t="str">
        <f>'2.3'!N41</f>
        <v>Penta Security</v>
      </c>
      <c r="O41" s="129">
        <f>SUM('2.4.6.1:2.4.6.4'!O41)</f>
        <v>2714141.9217610066</v>
      </c>
      <c r="P41" s="129">
        <f>SUM('2.4.6.1:2.4.6.4'!P41)</f>
        <v>2346983.7302942104</v>
      </c>
      <c r="Q41" s="129">
        <f>SUM('2.4.6.1:2.4.6.4'!Q41)</f>
        <v>4555052.0246135751</v>
      </c>
      <c r="R41" s="129">
        <f>SUM('2.4.6.1:2.4.6.4'!R41)</f>
        <v>5376279.9864964196</v>
      </c>
      <c r="S41" s="129">
        <f>SUM('2.4.6.1:2.4.6.4'!S41)</f>
        <v>5133993.3040099861</v>
      </c>
      <c r="T41" s="129">
        <f>SUM('2.4.6.1:2.4.6.4'!T41)</f>
        <v>4954324.7550833235</v>
      </c>
      <c r="U41" s="129">
        <f>SUM('2.4.6.1:2.4.6.4'!U41)</f>
        <v>20031463.241499748</v>
      </c>
      <c r="V41" s="129">
        <f>SUM('2.4.6.1:2.4.6.4'!V41)</f>
        <v>8619682.5690060668</v>
      </c>
      <c r="W41" s="129">
        <f>SUM('2.4.6.1:2.4.6.4'!W41)</f>
        <v>9795202.2659501713</v>
      </c>
      <c r="X41" s="129">
        <f>SUM('2.4.6.1:2.4.6.4'!X41)</f>
        <v>19719980</v>
      </c>
    </row>
    <row r="42" spans="2:24">
      <c r="B42" s="46" t="str">
        <f t="shared" si="2"/>
        <v>RSA Seguros</v>
      </c>
      <c r="C42" s="33">
        <f>IF(OR(O42="",O42=0),"",O42*M!$J$59)</f>
        <v>250108.51570581211</v>
      </c>
      <c r="D42" s="33">
        <f>IF(OR(P42="",P42=0),"",P42*M!$J$60)</f>
        <v>154443.20330969265</v>
      </c>
      <c r="E42" s="33">
        <f>IF(OR(Q42="",Q42=0),"",Q42*M!$J$61)</f>
        <v>192851.55381545934</v>
      </c>
      <c r="F42" s="33">
        <f>IF(OR(R42="",R42=0),"",R42*M!$J$62)</f>
        <v>153139.30995654466</v>
      </c>
      <c r="G42" s="33">
        <f>IF(OR(S42="",S42=0),"",S42*M!$J$63)</f>
        <v>295931.91240582918</v>
      </c>
      <c r="H42" s="33">
        <f>IF(OR(T42="",T42=0),"",T42*M!$J$64)</f>
        <v>367696.83620875038</v>
      </c>
      <c r="I42" s="33">
        <f>IF(OR(U42="",U42=0),"",U42*M!$J$65)</f>
        <v>725191.06102438818</v>
      </c>
      <c r="J42" s="33">
        <f>IF(OR(V42="",V42=0),"",V42*M!$J$66)</f>
        <v>531883.58048176777</v>
      </c>
      <c r="K42" s="33">
        <f>IF(OR(W42="",W42=0),"",W42*M!$J$67)</f>
        <v>627773.83940285828</v>
      </c>
      <c r="L42" s="33">
        <f>IF(OR(X42="",X42=0),"",X42*M!$J$68)</f>
        <v>742695.28658569127</v>
      </c>
      <c r="N42" s="46" t="str">
        <f>'2.3'!N42</f>
        <v>RSA Seguros</v>
      </c>
      <c r="O42" s="129">
        <f>SUM('2.4.6.1:2.4.6.4'!O42)</f>
        <v>5586621.250815805</v>
      </c>
      <c r="P42" s="129">
        <f>SUM('2.4.6.1:2.4.6.4'!P42)</f>
        <v>3453097.8887291425</v>
      </c>
      <c r="Q42" s="129">
        <f>SUM('2.4.6.1:2.4.6.4'!Q42)</f>
        <v>4306153.8024237845</v>
      </c>
      <c r="R42" s="129">
        <f>SUM('2.4.6.1:2.4.6.4'!R42)</f>
        <v>3425213.1653639269</v>
      </c>
      <c r="S42" s="129">
        <f>SUM('2.4.6.1:2.4.6.4'!S42)</f>
        <v>6611749.042999384</v>
      </c>
      <c r="T42" s="129">
        <f>SUM('2.4.6.1:2.4.6.4'!T42)</f>
        <v>8182885.3153394638</v>
      </c>
      <c r="U42" s="129">
        <f>SUM('2.4.6.1:2.4.6.4'!U42)</f>
        <v>16203651.8496016</v>
      </c>
      <c r="V42" s="129">
        <f>SUM('2.4.6.1:2.4.6.4'!V42)</f>
        <v>11870972.842040805</v>
      </c>
      <c r="W42" s="129">
        <f>SUM('2.4.6.1:2.4.6.4'!W42)</f>
        <v>13998263.939521251</v>
      </c>
      <c r="X42" s="129">
        <f>SUM('2.4.6.1:2.4.6.4'!X42)</f>
        <v>16557671</v>
      </c>
    </row>
    <row r="43" spans="2:24">
      <c r="B43" s="46" t="str">
        <f t="shared" si="2"/>
        <v>Renta Nacional</v>
      </c>
      <c r="C43" s="33">
        <f>IF(OR(O43="",O43=0),"",O43*M!$J$59)</f>
        <v>10097.693996459659</v>
      </c>
      <c r="D43" s="33">
        <f>IF(OR(P43="",P43=0),"",P43*M!$J$60)</f>
        <v>7975.768321513001</v>
      </c>
      <c r="E43" s="33">
        <f>IF(OR(Q43="",Q43=0),"",Q43*M!$J$61)</f>
        <v>9341.7181332848268</v>
      </c>
      <c r="F43" s="33">
        <f>IF(OR(R43="",R43=0),"",R43*M!$J$62)</f>
        <v>11531.025919050044</v>
      </c>
      <c r="G43" s="33">
        <f>IF(OR(S43="",S43=0),"",S43*M!$J$63)</f>
        <v>13406.572071477571</v>
      </c>
      <c r="H43" s="33">
        <f>IF(OR(T43="",T43=0),"",T43*M!$J$64)</f>
        <v>19882.676456708719</v>
      </c>
      <c r="I43" s="33">
        <f>IF(OR(U43="",U43=0),"",U43*M!$J$65)</f>
        <v>20920.383898059714</v>
      </c>
      <c r="J43" s="33">
        <f>IF(OR(V43="",V43=0),"",V43*M!$J$66)</f>
        <v>24334.714232235503</v>
      </c>
      <c r="K43" s="33">
        <f>IF(OR(W43="",W43=0),"",W43*M!$J$67)</f>
        <v>27665.289400644589</v>
      </c>
      <c r="L43" s="33">
        <f>IF(OR(X43="",X43=0),"",X43*M!$J$68)</f>
        <v>35697.00049744259</v>
      </c>
      <c r="N43" s="46" t="str">
        <f>'2.3'!N43</f>
        <v>Renta Nacional</v>
      </c>
      <c r="O43" s="129">
        <f>SUM('2.4.6.1:2.4.6.4'!O43)</f>
        <v>225550.06456161931</v>
      </c>
      <c r="P43" s="129">
        <f>SUM('2.4.6.1:2.4.6.4'!P43)</f>
        <v>178325.15877557479</v>
      </c>
      <c r="Q43" s="129">
        <f>SUM('2.4.6.1:2.4.6.4'!Q43)</f>
        <v>208589.84159033006</v>
      </c>
      <c r="R43" s="129">
        <f>SUM('2.4.6.1:2.4.6.4'!R43)</f>
        <v>257910.40719257825</v>
      </c>
      <c r="S43" s="129">
        <f>SUM('2.4.6.1:2.4.6.4'!S43)</f>
        <v>299531.36632975063</v>
      </c>
      <c r="T43" s="129">
        <f>SUM('2.4.6.1:2.4.6.4'!T43)</f>
        <v>442477.72943817248</v>
      </c>
      <c r="U43" s="129">
        <f>SUM('2.4.6.1:2.4.6.4'!U43)</f>
        <v>467444.56111376511</v>
      </c>
      <c r="V43" s="129">
        <f>SUM('2.4.6.1:2.4.6.4'!V43)</f>
        <v>543120.22850570735</v>
      </c>
      <c r="W43" s="129">
        <f>SUM('2.4.6.1:2.4.6.4'!W43)</f>
        <v>616887.80048851995</v>
      </c>
      <c r="X43" s="129">
        <f>SUM('2.4.6.1:2.4.6.4'!X43)</f>
        <v>795830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129">
        <f>SUM('2.4.6.1:2.4.6.4'!O44)</f>
        <v>0</v>
      </c>
      <c r="P44" s="129">
        <f>SUM('2.4.6.1:2.4.6.4'!P44)</f>
        <v>0</v>
      </c>
      <c r="Q44" s="129">
        <f>SUM('2.4.6.1:2.4.6.4'!Q44)</f>
        <v>0</v>
      </c>
      <c r="R44" s="129">
        <f>SUM('2.4.6.1:2.4.6.4'!R44)</f>
        <v>0</v>
      </c>
      <c r="S44" s="129">
        <f>SUM('2.4.6.1:2.4.6.4'!S44)</f>
        <v>0</v>
      </c>
      <c r="T44" s="129">
        <f>SUM('2.4.6.1:2.4.6.4'!T44)</f>
        <v>0</v>
      </c>
      <c r="U44" s="129">
        <f>SUM('2.4.6.1:2.4.6.4'!U44)</f>
        <v>0</v>
      </c>
      <c r="V44" s="129">
        <f>SUM('2.4.6.1:2.4.6.4'!V44)</f>
        <v>0</v>
      </c>
      <c r="W44" s="129">
        <f>SUM('2.4.6.1:2.4.6.4'!W44)</f>
        <v>0</v>
      </c>
      <c r="X44" s="129">
        <f>SUM('2.4.6.1:2.4.6.4'!X44)</f>
        <v>0</v>
      </c>
    </row>
    <row r="45" spans="2:24">
      <c r="B45" s="46" t="str">
        <f t="shared" si="2"/>
        <v>Security Previsión</v>
      </c>
      <c r="C45" s="33">
        <f>IF(OR(O45="",O45=0),"",O45*M!$J$59)</f>
        <v>65435.209494437484</v>
      </c>
      <c r="D45" s="33">
        <f>IF(OR(P45="",P45=0),"",P45*M!$J$60)</f>
        <v>87358.569739952713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29">
        <f>SUM('2.4.6.1:2.4.6.4'!O45)</f>
        <v>1461612.4960063226</v>
      </c>
      <c r="P45" s="129">
        <f>SUM('2.4.6.1:2.4.6.4'!P45)</f>
        <v>1953195.0015730904</v>
      </c>
      <c r="Q45" s="129">
        <f>SUM('2.4.6.1:2.4.6.4'!Q45)</f>
        <v>0</v>
      </c>
      <c r="R45" s="129">
        <f>SUM('2.4.6.1:2.4.6.4'!R45)</f>
        <v>0</v>
      </c>
      <c r="S45" s="129">
        <f>SUM('2.4.6.1:2.4.6.4'!S45)</f>
        <v>0</v>
      </c>
      <c r="T45" s="129">
        <f>SUM('2.4.6.1:2.4.6.4'!T45)</f>
        <v>0</v>
      </c>
      <c r="U45" s="129">
        <f>SUM('2.4.6.1:2.4.6.4'!U45)</f>
        <v>0</v>
      </c>
      <c r="V45" s="129">
        <f>SUM('2.4.6.1:2.4.6.4'!V45)</f>
        <v>0</v>
      </c>
      <c r="W45" s="129">
        <f>SUM('2.4.6.1:2.4.6.4'!W45)</f>
        <v>0</v>
      </c>
      <c r="X45" s="129">
        <f>SUM('2.4.6.1:2.4.6.4'!X45)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129">
        <f>SUM('2.4.6.1:2.4.6.4'!O46)</f>
        <v>0</v>
      </c>
      <c r="P46" s="129">
        <f>SUM('2.4.6.1:2.4.6.4'!P46)</f>
        <v>0</v>
      </c>
      <c r="Q46" s="129">
        <f>SUM('2.4.6.1:2.4.6.4'!Q46)</f>
        <v>0</v>
      </c>
      <c r="R46" s="129">
        <f>SUM('2.4.6.1:2.4.6.4'!R46)</f>
        <v>0</v>
      </c>
      <c r="S46" s="129">
        <f>SUM('2.4.6.1:2.4.6.4'!S46)</f>
        <v>0</v>
      </c>
      <c r="T46" s="129">
        <f>SUM('2.4.6.1:2.4.6.4'!T46)</f>
        <v>0</v>
      </c>
      <c r="U46" s="129">
        <f>SUM('2.4.6.1:2.4.6.4'!U46)</f>
        <v>0</v>
      </c>
      <c r="V46" s="129">
        <f>SUM('2.4.6.1:2.4.6.4'!V46)</f>
        <v>0</v>
      </c>
      <c r="W46" s="129">
        <f>SUM('2.4.6.1:2.4.6.4'!W46)</f>
        <v>0</v>
      </c>
      <c r="X46" s="129">
        <f>SUM('2.4.6.1:2.4.6.4'!X46)</f>
        <v>0</v>
      </c>
    </row>
    <row r="47" spans="2:24">
      <c r="B47" s="51" t="s">
        <v>29</v>
      </c>
      <c r="C47" s="51">
        <f t="shared" ref="C47:L47" si="3">SUM(C17:C46)</f>
        <v>1956233.5912547221</v>
      </c>
      <c r="D47" s="51">
        <f t="shared" si="3"/>
        <v>1950713.4751773046</v>
      </c>
      <c r="E47" s="51">
        <f t="shared" si="3"/>
        <v>2013555.7153210272</v>
      </c>
      <c r="F47" s="51">
        <f t="shared" si="3"/>
        <v>2155181.3343228651</v>
      </c>
      <c r="G47" s="51">
        <f t="shared" si="3"/>
        <v>1852924.9502900788</v>
      </c>
      <c r="H47" s="51">
        <f t="shared" si="3"/>
        <v>2600115.7335447893</v>
      </c>
      <c r="I47" s="51">
        <f t="shared" si="3"/>
        <v>3883330.7617688603</v>
      </c>
      <c r="J47" s="51">
        <f t="shared" si="3"/>
        <v>2628517.8542779232</v>
      </c>
      <c r="K47" s="51">
        <f t="shared" si="3"/>
        <v>2975604.6337660877</v>
      </c>
      <c r="L47" s="51">
        <f t="shared" si="3"/>
        <v>4397779.7195033822</v>
      </c>
    </row>
    <row r="49" spans="2:2">
      <c r="B49" s="14" t="s">
        <v>705</v>
      </c>
    </row>
  </sheetData>
  <mergeCells count="2">
    <mergeCell ref="B15:L15"/>
    <mergeCell ref="N15:X15"/>
  </mergeCells>
  <conditionalFormatting sqref="C17:L47">
    <cfRule type="cellIs" dxfId="14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sheetPr codeName="Hoja49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7745.2263839485186</v>
      </c>
      <c r="D17" s="33">
        <f>IF(OR(P17="",P17=0),"",P17*M!$J$60)</f>
        <v>9142.139479905436</v>
      </c>
      <c r="E17" s="33">
        <f>IF(OR(Q17="",Q17=0),"",Q17*M!$J$61)</f>
        <v>2898.2996526544648</v>
      </c>
      <c r="F17" s="33">
        <f>IF(OR(R17="",R17=0),"",R17*M!$J$62)</f>
        <v>2072.0664084905479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173003.49085211309</v>
      </c>
      <c r="P17" s="33">
        <v>204403.31371026146</v>
      </c>
      <c r="Q17" s="33">
        <v>64715.703985378503</v>
      </c>
      <c r="R17" s="33">
        <v>46345.181677285334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29336.387937974654</v>
      </c>
      <c r="D18" s="33">
        <f>IF(OR(P18="",P18=0),"",P18*M!$J$60)</f>
        <v>9246.8676122931429</v>
      </c>
      <c r="E18" s="33">
        <f>IF(OR(Q18="",Q18=0),"",Q18*M!$J$61)</f>
        <v>66.177553336162916</v>
      </c>
      <c r="F18" s="33">
        <f>IF(OR(R18="",R18=0),"",R18*M!$J$62)</f>
        <v>130.01528249811815</v>
      </c>
      <c r="G18" s="33">
        <f>IF(OR(S18="",S18=0),"",S18*M!$J$63)</f>
        <v>9910.1349339400658</v>
      </c>
      <c r="H18" s="33">
        <f>IF(OR(T18="",T18=0),"",T18*M!$J$64)</f>
        <v>123.98930624084601</v>
      </c>
      <c r="I18" s="33">
        <f>IF(OR(U18="",U18=0),"",U18*M!$J$65)</f>
        <v>190.88622015916926</v>
      </c>
      <c r="J18" s="33">
        <f>IF(OR(V18="",V18=0),"",V18*M!$J$66)</f>
        <v>158.04894073785465</v>
      </c>
      <c r="K18" s="33">
        <f>IF(OR(W18="",W18=0),"",W18*M!$J$67)</f>
        <v>232.99332806663074</v>
      </c>
      <c r="L18" s="33">
        <f>IF(OR(X18="",X18=0),"",X18*M!$J$68)</f>
        <v>421.63754153017646</v>
      </c>
      <c r="N18" s="46" t="str">
        <f>'2.3'!N18</f>
        <v>ACE Seguros</v>
      </c>
      <c r="O18" s="33">
        <v>655280.72010647296</v>
      </c>
      <c r="P18" s="33">
        <v>206744.86377584367</v>
      </c>
      <c r="Q18" s="33">
        <v>1477.6687939279491</v>
      </c>
      <c r="R18" s="33">
        <v>2908.0061640439208</v>
      </c>
      <c r="S18" s="33">
        <v>221413.51580770692</v>
      </c>
      <c r="T18" s="33">
        <v>2759.311947740935</v>
      </c>
      <c r="U18" s="33">
        <v>4265.1571710997159</v>
      </c>
      <c r="V18" s="33">
        <v>3527.4536610304376</v>
      </c>
      <c r="W18" s="33">
        <v>5195.3456765999026</v>
      </c>
      <c r="X18" s="33">
        <v>9400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19137.762987842903</v>
      </c>
      <c r="D20" s="33">
        <f>IF(OR(P20="",P20=0),"",P20*M!$J$60)</f>
        <v>53048.463356973989</v>
      </c>
      <c r="E20" s="33">
        <f>IF(OR(Q20="",Q20=0),"",Q20*M!$J$61)</f>
        <v>48124.131997078017</v>
      </c>
      <c r="F20" s="33">
        <f>IF(OR(R20="",R20=0),"",R20*M!$J$62)</f>
        <v>53434.556470972406</v>
      </c>
      <c r="G20" s="33">
        <f>IF(OR(S20="",S20=0),"",S20*M!$J$63)</f>
        <v>51729.894341194915</v>
      </c>
      <c r="H20" s="33">
        <f>IF(OR(T20="",T20=0),"",T20*M!$J$64)</f>
        <v>75201.221445002855</v>
      </c>
      <c r="I20" s="33">
        <f>IF(OR(U20="",U20=0),"",U20*M!$J$65)</f>
        <v>82353.722654208585</v>
      </c>
      <c r="J20" s="33">
        <f>IF(OR(V20="",V20=0),"",V20*M!$J$66)</f>
        <v>93378.943106201288</v>
      </c>
      <c r="K20" s="33">
        <f>IF(OR(W20="",W20=0),"",W20*M!$J$67)</f>
        <v>109840.2977318223</v>
      </c>
      <c r="L20" s="33">
        <f>IF(OR(X20="",X20=0),"",X20*M!$J$68)</f>
        <v>112502.62962775237</v>
      </c>
      <c r="N20" s="46" t="str">
        <f>'2.3'!N20</f>
        <v>Aseguradora Magallanes</v>
      </c>
      <c r="O20" s="33">
        <v>427476.18208536995</v>
      </c>
      <c r="P20" s="33">
        <v>1186077.0360413517</v>
      </c>
      <c r="Q20" s="33">
        <v>1074556.6208186273</v>
      </c>
      <c r="R20" s="33">
        <v>1195151.9590998068</v>
      </c>
      <c r="S20" s="33">
        <v>1155755.9866534949</v>
      </c>
      <c r="T20" s="33">
        <v>1673560.6892971704</v>
      </c>
      <c r="U20" s="33">
        <v>1840109.6236934548</v>
      </c>
      <c r="V20" s="33">
        <v>2084100.6158305102</v>
      </c>
      <c r="W20" s="33">
        <v>2449247.455593552</v>
      </c>
      <c r="X20" s="33">
        <v>2508137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9197.1390553818346</v>
      </c>
      <c r="D21" s="33">
        <f>IF(OR(P21="",P21=0),"",P21*M!$J$60)</f>
        <v>11255.791962174939</v>
      </c>
      <c r="E21" s="33">
        <f>IF(OR(Q21="",Q21=0),"",Q21*M!$J$61)</f>
        <v>14875.166382264877</v>
      </c>
      <c r="F21" s="33">
        <f>IF(OR(R21="",R21=0),"",R21*M!$J$62)</f>
        <v>29109.014226019626</v>
      </c>
      <c r="G21" s="33">
        <f>IF(OR(S21="",S21=0),"",S21*M!$J$63)</f>
        <v>36173.334104114321</v>
      </c>
      <c r="H21" s="33">
        <f>IF(OR(T21="",T21=0),"",T21*M!$J$64)</f>
        <v>45452.094670141545</v>
      </c>
      <c r="I21" s="33">
        <f>IF(OR(U21="",U21=0),"",U21*M!$J$65)</f>
        <v>51295.299351079957</v>
      </c>
      <c r="J21" s="33">
        <f>IF(OR(V21="",V21=0),"",V21*M!$J$66)</f>
        <v>65695.071546988795</v>
      </c>
      <c r="K21" s="33">
        <f>IF(OR(W21="",W21=0),"",W21*M!$J$67)</f>
        <v>121267.08474031191</v>
      </c>
      <c r="L21" s="33">
        <f>IF(OR(X21="",X21=0),"",X21*M!$J$68)</f>
        <v>138251.49602830893</v>
      </c>
      <c r="N21" s="46" t="str">
        <f>'2.3'!N21</f>
        <v>BCI Seguros Generales</v>
      </c>
      <c r="O21" s="33">
        <v>205434.55846957452</v>
      </c>
      <c r="P21" s="33">
        <v>251661.13255643324</v>
      </c>
      <c r="Q21" s="33">
        <v>332145.38857161964</v>
      </c>
      <c r="R21" s="33">
        <v>651071.09850515053</v>
      </c>
      <c r="S21" s="33">
        <v>808189.3067922598</v>
      </c>
      <c r="T21" s="33">
        <v>1011510.6832645336</v>
      </c>
      <c r="U21" s="33">
        <v>1146140.9508163286</v>
      </c>
      <c r="V21" s="33">
        <v>1466231.4062860308</v>
      </c>
      <c r="W21" s="33">
        <v>2704044.9168539327</v>
      </c>
      <c r="X21" s="33">
        <v>3082183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14886.419829767116</v>
      </c>
      <c r="D24" s="33">
        <f>IF(OR(P24="",P24=0),"",P24*M!$J$60)</f>
        <v>16205.851063829785</v>
      </c>
      <c r="E24" s="33">
        <f>IF(OR(Q24="",Q24=0),"",Q24*M!$J$61)</f>
        <v>4885.8206218726627</v>
      </c>
      <c r="F24" s="33">
        <f>IF(OR(R24="",R24=0),"",R24*M!$J$62)</f>
        <v>4592.5937464707531</v>
      </c>
      <c r="G24" s="33">
        <f>IF(OR(S24="",S24=0),"",S24*M!$J$63)</f>
        <v>1666.9593453015259</v>
      </c>
      <c r="H24" s="33">
        <f>IF(OR(T24="",T24=0),"",T24*M!$J$64)</f>
        <v>9025.4838029094899</v>
      </c>
      <c r="I24" s="33">
        <f>IF(OR(U24="",U24=0),"",U24*M!$J$65)</f>
        <v>1515.8556760332176</v>
      </c>
      <c r="J24" s="33">
        <f>IF(OR(V24="",V24=0),"",V24*M!$J$66)</f>
        <v>616.62961350110413</v>
      </c>
      <c r="K24" s="33">
        <f>IF(OR(W24="",W24=0),"",W24*M!$J$67)</f>
        <v>188.57591625476857</v>
      </c>
      <c r="L24" s="33">
        <f>IF(OR(X24="",X24=0),"",X24*M!$J$68)</f>
        <v>224.45470827840458</v>
      </c>
      <c r="N24" s="46" t="str">
        <f>'2.3'!N24</f>
        <v>Chartis Chile</v>
      </c>
      <c r="O24" s="50">
        <v>332514.82515439257</v>
      </c>
      <c r="P24" s="50">
        <v>362336.37281762826</v>
      </c>
      <c r="Q24" s="50">
        <v>109094.76554682016</v>
      </c>
      <c r="R24" s="50">
        <v>102720.9314711124</v>
      </c>
      <c r="S24" s="50">
        <v>37243.421185687388</v>
      </c>
      <c r="T24" s="50">
        <v>200857.04200275813</v>
      </c>
      <c r="U24" s="50">
        <v>33870.243234918606</v>
      </c>
      <c r="V24" s="50">
        <v>13762.397757869205</v>
      </c>
      <c r="W24" s="50">
        <v>4204.9147044455312</v>
      </c>
      <c r="X24" s="50">
        <v>5004</v>
      </c>
    </row>
    <row r="25" spans="2:24">
      <c r="B25" s="46" t="str">
        <f t="shared" si="2"/>
        <v>Chilena Consolidada</v>
      </c>
      <c r="C25" s="33">
        <f>IF(OR(O25="",O25=0),"",O25*M!$J$59)</f>
        <v>102575.23238008333</v>
      </c>
      <c r="D25" s="33">
        <f>IF(OR(P25="",P25=0),"",P25*M!$J$60)</f>
        <v>117898.04964539006</v>
      </c>
      <c r="E25" s="33">
        <f>IF(OR(Q25="",Q25=0),"",Q25*M!$J$61)</f>
        <v>142353.34540236357</v>
      </c>
      <c r="F25" s="33">
        <f>IF(OR(R25="",R25=0),"",R25*M!$J$62)</f>
        <v>126568.40322651526</v>
      </c>
      <c r="G25" s="33">
        <f>IF(OR(S25="",S25=0),"",S25*M!$J$63)</f>
        <v>157288.02522635326</v>
      </c>
      <c r="H25" s="33">
        <f>IF(OR(T25="",T25=0),"",T25*M!$J$64)</f>
        <v>203160.63163709705</v>
      </c>
      <c r="I25" s="33">
        <f>IF(OR(U25="",U25=0),"",U25*M!$J$65)</f>
        <v>168977.516446747</v>
      </c>
      <c r="J25" s="33">
        <f>IF(OR(V25="",V25=0),"",V25*M!$J$66)</f>
        <v>171390.75428021367</v>
      </c>
      <c r="K25" s="33">
        <f>IF(OR(W25="",W25=0),"",W25*M!$J$67)</f>
        <v>126861.86091710534</v>
      </c>
      <c r="L25" s="33">
        <f>IF(OR(X25="",X25=0),"",X25*M!$J$68)</f>
        <v>212511.69034938951</v>
      </c>
      <c r="N25" s="46" t="str">
        <f>'2.3'!N25</f>
        <v>Chilena Consolidada</v>
      </c>
      <c r="O25" s="50">
        <v>2291201.3667538879</v>
      </c>
      <c r="P25" s="50">
        <v>2636007.9148282604</v>
      </c>
      <c r="Q25" s="50">
        <v>3178586.780683721</v>
      </c>
      <c r="R25" s="50">
        <v>2830911.0258729025</v>
      </c>
      <c r="S25" s="50">
        <v>3514149.3927138881</v>
      </c>
      <c r="T25" s="50">
        <v>4521225.0570861157</v>
      </c>
      <c r="U25" s="50">
        <v>3775629.6155191245</v>
      </c>
      <c r="V25" s="50">
        <v>3825226.1662118514</v>
      </c>
      <c r="W25" s="50">
        <v>2828798.6875427458</v>
      </c>
      <c r="X25" s="50">
        <v>4737742</v>
      </c>
    </row>
    <row r="26" spans="2:24">
      <c r="B26" s="46" t="str">
        <f t="shared" si="2"/>
        <v>Chubb de Chile</v>
      </c>
      <c r="C26" s="33">
        <f>IF(OR(O26="",O26=0),"",O26*M!$J$59)</f>
        <v>57.154392108991125</v>
      </c>
      <c r="D26" s="33">
        <f>IF(OR(P26="",P26=0),"",P26*M!$J$60)</f>
        <v>1198.3451536643024</v>
      </c>
      <c r="E26" s="33">
        <f>IF(OR(Q26="",Q26=0),"",Q26*M!$J$61)</f>
        <v>23.329608680462322</v>
      </c>
      <c r="F26" s="33">
        <f>IF(OR(R26="",R26=0),"",R26*M!$J$62)</f>
        <v>62.810121497807181</v>
      </c>
      <c r="G26" s="33">
        <f>IF(OR(S26="",S26=0),"",S26*M!$J$63)</f>
        <v>12307.391099006451</v>
      </c>
      <c r="H26" s="33">
        <f>IF(OR(T26="",T26=0),"",T26*M!$J$64)</f>
        <v>-259.75071677336297</v>
      </c>
      <c r="I26" s="33">
        <f>IF(OR(U26="",U26=0),"",U26*M!$J$65)</f>
        <v>15550.957297890145</v>
      </c>
      <c r="J26" s="33">
        <f>IF(OR(V26="",V26=0),"",V26*M!$J$66)</f>
        <v>30793.95002024556</v>
      </c>
      <c r="K26" s="33">
        <f>IF(OR(W26="",W26=0),"",W26*M!$J$67)</f>
        <v>21479.197690108151</v>
      </c>
      <c r="L26" s="33">
        <f>IF(OR(X26="",X26=0),"",X26*M!$J$68)</f>
        <v>49597.493140540311</v>
      </c>
      <c r="N26" s="46" t="str">
        <f>'2.3'!N26</f>
        <v>Chubb de Chile</v>
      </c>
      <c r="O26" s="50">
        <v>1276.6456217313394</v>
      </c>
      <c r="P26" s="50">
        <v>26793.041269607664</v>
      </c>
      <c r="Q26" s="50">
        <v>520.92337936028923</v>
      </c>
      <c r="R26" s="50">
        <v>1404.8519294846326</v>
      </c>
      <c r="S26" s="50">
        <v>274973.32294829644</v>
      </c>
      <c r="T26" s="50">
        <v>-5780.6054244289135</v>
      </c>
      <c r="U26" s="50">
        <v>347470.22064376908</v>
      </c>
      <c r="V26" s="50">
        <v>687282.25086096185</v>
      </c>
      <c r="W26" s="50">
        <v>478948.72261846613</v>
      </c>
      <c r="X26" s="50">
        <v>1105728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49.987697173694436</v>
      </c>
      <c r="D28" s="33">
        <f>IF(OR(P28="",P28=0),"",P28*M!$J$60)</f>
        <v>5.4964539007092199</v>
      </c>
      <c r="E28" s="33" t="str">
        <f>IF(OR(Q28="",Q28=0),"",Q28*M!$J$61)</f>
        <v/>
      </c>
      <c r="F28" s="33" t="str">
        <f>IF(OR(R28="",R28=0),"",R28*M!$J$62)</f>
        <v/>
      </c>
      <c r="G28" s="33">
        <f>IF(OR(S28="",S28=0),"",S28*M!$J$63)</f>
        <v>274.26351329978974</v>
      </c>
      <c r="H28" s="33">
        <f>IF(OR(T28="",T28=0),"",T28*M!$J$64)</f>
        <v>1825.0328956420788</v>
      </c>
      <c r="I28" s="33">
        <f>IF(OR(U28="",U28=0),"",U28*M!$J$65)</f>
        <v>2578.6187855347807</v>
      </c>
      <c r="J28" s="33">
        <f>IF(OR(V28="",V28=0),"",V28*M!$J$66)</f>
        <v>14540.120556485075</v>
      </c>
      <c r="K28" s="33">
        <f>IF(OR(W28="",W28=0),"",W28*M!$J$67)</f>
        <v>11330.541514899407</v>
      </c>
      <c r="L28" s="33">
        <f>IF(OR(X28="",X28=0),"",X28*M!$J$68)</f>
        <v>5894.9862362255726</v>
      </c>
      <c r="N28" s="46" t="str">
        <f>'2.3'!N28</f>
        <v>Consorcio Nacional de Seguros</v>
      </c>
      <c r="O28" s="50">
        <v>1116.5646660283503</v>
      </c>
      <c r="P28" s="50">
        <v>122.89173594759879</v>
      </c>
      <c r="Q28" s="50"/>
      <c r="R28" s="50"/>
      <c r="S28" s="50">
        <v>6127.6308690316646</v>
      </c>
      <c r="T28" s="50">
        <v>40615.07582100221</v>
      </c>
      <c r="U28" s="50">
        <v>57616.59692085327</v>
      </c>
      <c r="V28" s="50">
        <v>324517.21124703949</v>
      </c>
      <c r="W28" s="50">
        <v>252651.35427454815</v>
      </c>
      <c r="X28" s="50">
        <v>131423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67705.678172397267</v>
      </c>
      <c r="D30" s="33">
        <f>IF(OR(P30="",P30=0),"",P30*M!$J$60)</f>
        <v>59584.456264775406</v>
      </c>
      <c r="E30" s="33">
        <f>IF(OR(Q30="",Q30=0),"",Q30*M!$J$61)</f>
        <v>91888.283512492024</v>
      </c>
      <c r="F30" s="33">
        <f>IF(OR(R30="",R30=0),"",R30*M!$J$62)</f>
        <v>58896.032837064726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1512327.4767809939</v>
      </c>
      <c r="P30" s="50">
        <v>1332211.1670812336</v>
      </c>
      <c r="Q30" s="50">
        <v>2051759.8827549268</v>
      </c>
      <c r="R30" s="50">
        <v>1317306.8829842859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3139.2512714911281</v>
      </c>
      <c r="D33" s="33">
        <f>IF(OR(P33="",P33=0),"",P33*M!$J$60)</f>
        <v>12635.992907801416</v>
      </c>
      <c r="E33" s="33">
        <f>IF(OR(Q33="",Q33=0),"",Q33*M!$J$61)</f>
        <v>777.26864564114544</v>
      </c>
      <c r="F33" s="33">
        <f>IF(OR(R33="",R33=0),"",R33*M!$J$62)</f>
        <v>2385.5050484539183</v>
      </c>
      <c r="G33" s="33">
        <f>IF(OR(S33="",S33=0),"",S33*M!$J$63)</f>
        <v>1993.5232581349203</v>
      </c>
      <c r="H33" s="33">
        <f>IF(OR(T33="",T33=0),"",T33*M!$J$64)</f>
        <v>11260.349004671127</v>
      </c>
      <c r="I33" s="33">
        <f>IF(OR(U33="",U33=0),"",U33*M!$J$65)</f>
        <v>9598.803313542363</v>
      </c>
      <c r="J33" s="33">
        <f>IF(OR(V33="",V33=0),"",V33*M!$J$66)</f>
        <v>4388.794664344161</v>
      </c>
      <c r="K33" s="33">
        <f>IF(OR(W33="",W33=0),"",W33*M!$J$67)</f>
        <v>4185.2574275653606</v>
      </c>
      <c r="L33" s="33">
        <f>IF(OR(X33="",X33=0),"",X33*M!$J$68)</f>
        <v>7673.7135457339928</v>
      </c>
      <c r="N33" s="46" t="str">
        <f>'2.3'!N33</f>
        <v>HDI Seguros</v>
      </c>
      <c r="O33" s="50">
        <v>70120.794629766067</v>
      </c>
      <c r="P33" s="50">
        <v>282520.17244443618</v>
      </c>
      <c r="Q33" s="50">
        <v>17355.516549973989</v>
      </c>
      <c r="R33" s="50">
        <v>53355.753661976581</v>
      </c>
      <c r="S33" s="50">
        <v>44539.554342132331</v>
      </c>
      <c r="T33" s="50">
        <v>250592.70421247082</v>
      </c>
      <c r="U33" s="50">
        <v>214475.43333716301</v>
      </c>
      <c r="V33" s="50">
        <v>97952.379395755779</v>
      </c>
      <c r="W33" s="50">
        <v>93323.955935515391</v>
      </c>
      <c r="X33" s="50">
        <v>171078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30906.670520755957</v>
      </c>
      <c r="D35" s="33">
        <f>IF(OR(P35="",P35=0),"",P35*M!$J$60)</f>
        <v>33467.966903073284</v>
      </c>
      <c r="E35" s="33">
        <f>IF(OR(Q35="",Q35=0),"",Q35*M!$J$61)</f>
        <v>34641.466069567272</v>
      </c>
      <c r="F35" s="33">
        <f>IF(OR(R35="",R35=0),"",R35*M!$J$62)</f>
        <v>26210.513490824091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690355.79150896217</v>
      </c>
      <c r="P35" s="50">
        <v>748289.10160144453</v>
      </c>
      <c r="Q35" s="50">
        <v>773504.16880615137</v>
      </c>
      <c r="R35" s="50">
        <v>586241.35047490301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38945.373062304876</v>
      </c>
      <c r="D36" s="33">
        <f>IF(OR(P36="",P36=0),"",P36*M!$J$60)</f>
        <v>36799.231678486991</v>
      </c>
      <c r="E36" s="33">
        <f>IF(OR(Q36="",Q36=0),"",Q36*M!$J$61)</f>
        <v>57929.728215833529</v>
      </c>
      <c r="F36" s="33">
        <f>IF(OR(R36="",R36=0),"",R36*M!$J$62)</f>
        <v>74352.051565496338</v>
      </c>
      <c r="G36" s="33">
        <f>IF(OR(S36="",S36=0),"",S36*M!$J$63)</f>
        <v>91078.446236389063</v>
      </c>
      <c r="H36" s="33">
        <f>IF(OR(T36="",T36=0),"",T36*M!$J$64)</f>
        <v>100356.8323560618</v>
      </c>
      <c r="I36" s="33">
        <f>IF(OR(U36="",U36=0),"",U36*M!$J$65)</f>
        <v>142692.50723806018</v>
      </c>
      <c r="J36" s="33">
        <f>IF(OR(V36="",V36=0),"",V36*M!$J$66)</f>
        <v>142874.42796788222</v>
      </c>
      <c r="K36" s="33">
        <f>IF(OR(W36="",W36=0),"",W36*M!$J$67)</f>
        <v>148226.7758225727</v>
      </c>
      <c r="L36" s="33">
        <f>IF(OR(X36="",X36=0),"",X36*M!$J$68)</f>
        <v>234199.37983397348</v>
      </c>
      <c r="N36" s="46" t="str">
        <f>'2.3'!N36</f>
        <v>Liberty Seguros</v>
      </c>
      <c r="O36" s="50">
        <v>869914.59749711258</v>
      </c>
      <c r="P36" s="50">
        <v>822770.74350129836</v>
      </c>
      <c r="Q36" s="50">
        <v>1293504.327523812</v>
      </c>
      <c r="R36" s="50">
        <v>1663006.225940434</v>
      </c>
      <c r="S36" s="50">
        <v>2034886.4198042282</v>
      </c>
      <c r="T36" s="50">
        <v>2233384.5954393325</v>
      </c>
      <c r="U36" s="50">
        <v>3188317.9938349049</v>
      </c>
      <c r="V36" s="50">
        <v>3188777.6131246518</v>
      </c>
      <c r="W36" s="50">
        <v>3305199.1029799711</v>
      </c>
      <c r="X36" s="50">
        <v>5221248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59032.902296447974</v>
      </c>
      <c r="D38" s="33">
        <f>IF(OR(P38="",P38=0),"",P38*M!$J$60)</f>
        <v>53565.425531914887</v>
      </c>
      <c r="E38" s="33">
        <f>IF(OR(Q38="",Q38=0),"",Q38*M!$J$61)</f>
        <v>95258.257035696035</v>
      </c>
      <c r="F38" s="33">
        <f>IF(OR(R38="",R38=0),"",R38*M!$J$62)</f>
        <v>93855.623508676814</v>
      </c>
      <c r="G38" s="33">
        <f>IF(OR(S38="",S38=0),"",S38*M!$J$63)</f>
        <v>132364.34890638173</v>
      </c>
      <c r="H38" s="33">
        <f>IF(OR(T38="",T38=0),"",T38*M!$J$64)</f>
        <v>95681.115608179491</v>
      </c>
      <c r="I38" s="33">
        <f>IF(OR(U38="",U38=0),"",U38*M!$J$65)</f>
        <v>81216.236562798571</v>
      </c>
      <c r="J38" s="33">
        <f>IF(OR(V38="",V38=0),"",V38*M!$J$66)</f>
        <v>77676.279480186146</v>
      </c>
      <c r="K38" s="33">
        <f>IF(OR(W38="",W38=0),"",W38*M!$J$67)</f>
        <v>78114.800133298835</v>
      </c>
      <c r="L38" s="33">
        <f>IF(OR(X38="",X38=0),"",X38*M!$J$68)</f>
        <v>101476.80791673825</v>
      </c>
      <c r="N38" s="46" t="str">
        <f>'2.3'!N38</f>
        <v>Mapfre Seguros Generales</v>
      </c>
      <c r="O38" s="50">
        <v>1318605.5082370213</v>
      </c>
      <c r="P38" s="50">
        <v>1197635.466303004</v>
      </c>
      <c r="Q38" s="50">
        <v>2127007.5227863817</v>
      </c>
      <c r="R38" s="50">
        <v>2099235.7702054614</v>
      </c>
      <c r="S38" s="50">
        <v>2957301.3944128021</v>
      </c>
      <c r="T38" s="50">
        <v>2129329.1613229201</v>
      </c>
      <c r="U38" s="50">
        <v>1814693.6614738761</v>
      </c>
      <c r="V38" s="50">
        <v>1733636.9047994502</v>
      </c>
      <c r="W38" s="50">
        <v>1741824.0793356134</v>
      </c>
      <c r="X38" s="50">
        <v>2262327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>
        <f>IF(OR(W40="",W40=0),"",W40*M!$J$67)</f>
        <v>2141.8234442836465</v>
      </c>
      <c r="L40" s="33">
        <f>IF(OR(X40="",X40=0),"",X40*M!$J$68)</f>
        <v>8523.3580469749068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>
        <v>47758.934831460676</v>
      </c>
      <c r="X40" s="50">
        <v>190020</v>
      </c>
    </row>
    <row r="41" spans="2:24">
      <c r="B41" s="46" t="str">
        <f t="shared" si="2"/>
        <v>Penta Security</v>
      </c>
      <c r="C41" s="33">
        <f>IF(OR(O41="",O41=0),"",O41*M!$J$59)</f>
        <v>77388.958034223382</v>
      </c>
      <c r="D41" s="33">
        <f>IF(OR(P41="",P41=0),"",P41*M!$J$60)</f>
        <v>74226.83215130023</v>
      </c>
      <c r="E41" s="33">
        <f>IF(OR(Q41="",Q41=0),"",Q41*M!$J$61)</f>
        <v>137825.78441478196</v>
      </c>
      <c r="F41" s="33">
        <f>IF(OR(R41="",R41=0),"",R41*M!$J$62)</f>
        <v>163856.80850034012</v>
      </c>
      <c r="G41" s="33">
        <f>IF(OR(S41="",S41=0),"",S41*M!$J$63)</f>
        <v>163869.25881771641</v>
      </c>
      <c r="H41" s="33">
        <f>IF(OR(T41="",T41=0),"",T41*M!$J$64)</f>
        <v>148474.36586069368</v>
      </c>
      <c r="I41" s="33">
        <f>IF(OR(U41="",U41=0),"",U41*M!$J$65)</f>
        <v>164758.34830045962</v>
      </c>
      <c r="J41" s="33">
        <f>IF(OR(V41="",V41=0),"",V41*M!$J$66)</f>
        <v>140453.46198803608</v>
      </c>
      <c r="K41" s="33">
        <f>IF(OR(W41="",W41=0),"",W41*M!$J$67)</f>
        <v>158124.02851476654</v>
      </c>
      <c r="L41" s="33">
        <f>IF(OR(X41="",X41=0),"",X41*M!$J$68)</f>
        <v>161811.97387820866</v>
      </c>
      <c r="N41" s="46" t="str">
        <f>'2.3'!N41</f>
        <v>Penta Security</v>
      </c>
      <c r="O41" s="50">
        <v>1728620.8600790875</v>
      </c>
      <c r="P41" s="50">
        <v>1659590.7873960901</v>
      </c>
      <c r="Q41" s="50">
        <v>3077491.5414872752</v>
      </c>
      <c r="R41" s="50">
        <v>3664927.6914538895</v>
      </c>
      <c r="S41" s="50">
        <v>3661188.1643884284</v>
      </c>
      <c r="T41" s="50">
        <v>3304213.1138056722</v>
      </c>
      <c r="U41" s="50">
        <v>3681356.6226325366</v>
      </c>
      <c r="V41" s="50">
        <v>3134744.6960486504</v>
      </c>
      <c r="W41" s="50">
        <v>3525890.6112359553</v>
      </c>
      <c r="X41" s="50">
        <v>3607441</v>
      </c>
    </row>
    <row r="42" spans="2:24">
      <c r="B42" s="46" t="str">
        <f t="shared" si="2"/>
        <v>RSA Seguros</v>
      </c>
      <c r="C42" s="33">
        <f>IF(OR(O42="",O42=0),"",O42*M!$J$59)</f>
        <v>51814.846047448322</v>
      </c>
      <c r="D42" s="33">
        <f>IF(OR(P42="",P42=0),"",P42*M!$J$60)</f>
        <v>40288.475177304957</v>
      </c>
      <c r="E42" s="33">
        <f>IF(OR(Q42="",Q42=0),"",Q42*M!$J$61)</f>
        <v>30284.488408822523</v>
      </c>
      <c r="F42" s="33">
        <f>IF(OR(R42="",R42=0),"",R42*M!$J$62)</f>
        <v>19242.039276075786</v>
      </c>
      <c r="G42" s="33">
        <f>IF(OR(S42="",S42=0),"",S42*M!$J$63)</f>
        <v>88974.595858070097</v>
      </c>
      <c r="H42" s="33">
        <f>IF(OR(T42="",T42=0),"",T42*M!$J$64)</f>
        <v>141393.21580254659</v>
      </c>
      <c r="I42" s="33">
        <f>IF(OR(U42="",U42=0),"",U42*M!$J$65)</f>
        <v>265465.81598381849</v>
      </c>
      <c r="J42" s="33">
        <f>IF(OR(V42="",V42=0),"",V42*M!$J$66)</f>
        <v>274029.07336526795</v>
      </c>
      <c r="K42" s="33">
        <f>IF(OR(W42="",W42=0),"",W42*M!$J$67)</f>
        <v>270133.60179533967</v>
      </c>
      <c r="L42" s="33">
        <f>IF(OR(X42="",X42=0),"",X42*M!$J$68)</f>
        <v>194242.40480523263</v>
      </c>
      <c r="N42" s="46" t="str">
        <f>'2.3'!N42</f>
        <v>RSA Seguros</v>
      </c>
      <c r="O42" s="50">
        <v>1157377.3056848273</v>
      </c>
      <c r="P42" s="50">
        <v>900784.53174725897</v>
      </c>
      <c r="Q42" s="50">
        <v>676217.8594677014</v>
      </c>
      <c r="R42" s="50">
        <v>430379.93494659773</v>
      </c>
      <c r="S42" s="50">
        <v>1987881.922680618</v>
      </c>
      <c r="T42" s="50">
        <v>3146626.1206077472</v>
      </c>
      <c r="U42" s="50">
        <v>5931561.889491546</v>
      </c>
      <c r="V42" s="50">
        <v>6115984.4131721808</v>
      </c>
      <c r="W42" s="50">
        <v>6023509.1358085014</v>
      </c>
      <c r="X42" s="50">
        <v>4330446</v>
      </c>
    </row>
    <row r="43" spans="2:24">
      <c r="B43" s="46" t="str">
        <f t="shared" si="2"/>
        <v>Renta Nacional</v>
      </c>
      <c r="C43" s="33">
        <f>IF(OR(O43="",O43=0),"",O43*M!$J$59)</f>
        <v>3855.4429853584438</v>
      </c>
      <c r="D43" s="33">
        <f>IF(OR(P43="",P43=0),"",P43*M!$J$60)</f>
        <v>5760.7565011820325</v>
      </c>
      <c r="E43" s="33">
        <f>IF(OR(Q43="",Q43=0),"",Q43*M!$J$61)</f>
        <v>6698.1385397628355</v>
      </c>
      <c r="F43" s="33">
        <f>IF(OR(R43="",R43=0),"",R43*M!$J$62)</f>
        <v>8516.1957205667222</v>
      </c>
      <c r="G43" s="33">
        <f>IF(OR(S43="",S43=0),"",S43*M!$J$63)</f>
        <v>9584.8253581132121</v>
      </c>
      <c r="H43" s="33">
        <f>IF(OR(T43="",T43=0),"",T43*M!$J$64)</f>
        <v>14849.057161465364</v>
      </c>
      <c r="I43" s="33">
        <f>IF(OR(U43="",U43=0),"",U43*M!$J$65)</f>
        <v>18335.145858980955</v>
      </c>
      <c r="J43" s="33">
        <f>IF(OR(V43="",V43=0),"",V43*M!$J$66)</f>
        <v>21763.195892828502</v>
      </c>
      <c r="K43" s="33">
        <f>IF(OR(W43="",W43=0),"",W43*M!$J$67)</f>
        <v>24092.460925028718</v>
      </c>
      <c r="L43" s="33">
        <f>IF(OR(X43="",X43=0),"",X43*M!$J$68)</f>
        <v>30566.703283345363</v>
      </c>
      <c r="N43" s="46" t="str">
        <f>'2.3'!N43</f>
        <v>Renta Nacional</v>
      </c>
      <c r="O43" s="50">
        <v>86118.218136351454</v>
      </c>
      <c r="P43" s="50">
        <v>128801.11060520804</v>
      </c>
      <c r="Q43" s="50">
        <v>149561.7441058383</v>
      </c>
      <c r="R43" s="50">
        <v>190478.75891029151</v>
      </c>
      <c r="S43" s="50">
        <v>214145.4072108141</v>
      </c>
      <c r="T43" s="50">
        <v>330457.37637026643</v>
      </c>
      <c r="U43" s="50">
        <v>409680.06374888355</v>
      </c>
      <c r="V43" s="50">
        <v>485727.17203598097</v>
      </c>
      <c r="W43" s="50">
        <v>537219.94421104062</v>
      </c>
      <c r="X43" s="50">
        <v>681455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46126.938889592304</v>
      </c>
      <c r="D45" s="33">
        <f>IF(OR(P45="",P45=0),"",P45*M!$J$60)</f>
        <v>51658.037825059102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1030327.7211831856</v>
      </c>
      <c r="P45" s="50">
        <v>1154989.3910961561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561901.3719443006</v>
      </c>
      <c r="D47" s="51">
        <f t="shared" si="3"/>
        <v>585988.17966903059</v>
      </c>
      <c r="E47" s="51">
        <f t="shared" si="3"/>
        <v>668529.6860608476</v>
      </c>
      <c r="F47" s="51">
        <f t="shared" si="3"/>
        <v>663284.22942996304</v>
      </c>
      <c r="G47" s="51">
        <f t="shared" si="3"/>
        <v>757215.00099801563</v>
      </c>
      <c r="H47" s="51">
        <f t="shared" si="3"/>
        <v>846543.63883387868</v>
      </c>
      <c r="I47" s="51">
        <f t="shared" si="3"/>
        <v>1004529.7136893132</v>
      </c>
      <c r="J47" s="51">
        <f t="shared" si="3"/>
        <v>1037758.7514229185</v>
      </c>
      <c r="K47" s="51">
        <f t="shared" si="3"/>
        <v>1076219.299901424</v>
      </c>
      <c r="L47" s="51">
        <f t="shared" si="3"/>
        <v>1257898.7289422324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>
  <sheetPr codeName="Hoja50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139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2673.6549905280194</v>
      </c>
      <c r="D17" s="33">
        <f>IF(OR(P17="",P17=0),"",P17*M!$J$60)</f>
        <v>3368.3215130023636</v>
      </c>
      <c r="E17" s="33">
        <f>IF(OR(Q17="",Q17=0),"",Q17*M!$J$61)</f>
        <v>2713.1641936703995</v>
      </c>
      <c r="F17" s="33">
        <f>IF(OR(R17="",R17=0),"",R17*M!$J$62)</f>
        <v>1160.5129623066944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59720.868540928532</v>
      </c>
      <c r="P17" s="33">
        <v>75310.170055113442</v>
      </c>
      <c r="Q17" s="33">
        <v>60581.841722435209</v>
      </c>
      <c r="R17" s="33">
        <v>25956.785871611548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29092.78003263237</v>
      </c>
      <c r="D18" s="33">
        <f>IF(OR(P18="",P18=0),"",P18*M!$J$60)</f>
        <v>7413.061465721039</v>
      </c>
      <c r="E18" s="33">
        <f>IF(OR(Q18="",Q18=0),"",Q18*M!$J$61)</f>
        <v>14961.786216474515</v>
      </c>
      <c r="F18" s="33">
        <f>IF(OR(R18="",R18=0),"",R18*M!$J$62)</f>
        <v>26005.337469492017</v>
      </c>
      <c r="G18" s="33">
        <f>IF(OR(S18="",S18=0),"",S18*M!$J$63)</f>
        <v>21046.138878011905</v>
      </c>
      <c r="H18" s="33">
        <f>IF(OR(T18="",T18=0),"",T18*M!$J$64)</f>
        <v>9730.9946765627046</v>
      </c>
      <c r="I18" s="33">
        <f>IF(OR(U18="",U18=0),"",U18*M!$J$65)</f>
        <v>96626.88433134096</v>
      </c>
      <c r="J18" s="33">
        <f>IF(OR(V18="",V18=0),"",V18*M!$J$66)</f>
        <v>21810.133085802918</v>
      </c>
      <c r="K18" s="33">
        <f>IF(OR(W18="",W18=0),"",W18*M!$J$67)</f>
        <v>94451.831810417338</v>
      </c>
      <c r="L18" s="33">
        <f>IF(OR(X18="",X18=0),"",X18*M!$J$68)</f>
        <v>233390.06002952359</v>
      </c>
      <c r="N18" s="46" t="str">
        <f>'2.3'!N18</f>
        <v>ACE Seguros</v>
      </c>
      <c r="O18" s="33">
        <v>649839.30162053567</v>
      </c>
      <c r="P18" s="33">
        <v>165743.95213087491</v>
      </c>
      <c r="Q18" s="33">
        <v>334079.51002964051</v>
      </c>
      <c r="R18" s="33">
        <v>581652.25046078488</v>
      </c>
      <c r="S18" s="33">
        <v>470215.55551163451</v>
      </c>
      <c r="T18" s="33">
        <v>216557.78783281383</v>
      </c>
      <c r="U18" s="33">
        <v>2159028.8093252131</v>
      </c>
      <c r="V18" s="33">
        <v>486774.7511745891</v>
      </c>
      <c r="W18" s="33">
        <v>2106111.4501221301</v>
      </c>
      <c r="X18" s="33">
        <v>5203205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7594.5466229339054</v>
      </c>
      <c r="D20" s="33">
        <f>IF(OR(P20="",P20=0),"",P20*M!$J$60)</f>
        <v>9338.4160756501169</v>
      </c>
      <c r="E20" s="33">
        <f>IF(OR(Q20="",Q20=0),"",Q20*M!$J$61)</f>
        <v>11770.769270747616</v>
      </c>
      <c r="F20" s="33">
        <f>IF(OR(R20="",R20=0),"",R20*M!$J$62)</f>
        <v>16625.878103857558</v>
      </c>
      <c r="G20" s="33">
        <f>IF(OR(S20="",S20=0),"",S20*M!$J$63)</f>
        <v>20843.590719651311</v>
      </c>
      <c r="H20" s="33">
        <f>IF(OR(T20="",T20=0),"",T20*M!$J$64)</f>
        <v>25817.294902933645</v>
      </c>
      <c r="I20" s="33">
        <f>IF(OR(U20="",U20=0),"",U20*M!$J$65)</f>
        <v>88154.799168584243</v>
      </c>
      <c r="J20" s="33">
        <f>IF(OR(V20="",V20=0),"",V20*M!$J$66)</f>
        <v>39695.973046687002</v>
      </c>
      <c r="K20" s="33">
        <f>IF(OR(W20="",W20=0),"",W20*M!$J$67)</f>
        <v>81649.270235440243</v>
      </c>
      <c r="L20" s="33">
        <f>IF(OR(X20="",X20=0),"",X20*M!$J$68)</f>
        <v>147092.6521584478</v>
      </c>
      <c r="N20" s="46" t="str">
        <f>'2.3'!N20</f>
        <v>Aseguradora Magallanes</v>
      </c>
      <c r="O20" s="33">
        <v>169637.78875845773</v>
      </c>
      <c r="P20" s="33">
        <v>208791.73795845476</v>
      </c>
      <c r="Q20" s="33">
        <v>262827.76493045682</v>
      </c>
      <c r="R20" s="33">
        <v>371865.17676766519</v>
      </c>
      <c r="S20" s="33">
        <v>465690.19837351883</v>
      </c>
      <c r="T20" s="33">
        <v>574549.30948349729</v>
      </c>
      <c r="U20" s="33">
        <v>1969728.7395979769</v>
      </c>
      <c r="V20" s="33">
        <v>885964.21335055353</v>
      </c>
      <c r="W20" s="33">
        <v>1820636.6106497317</v>
      </c>
      <c r="X20" s="33">
        <v>3279288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4511.8525189738266</v>
      </c>
      <c r="D21" s="33">
        <f>IF(OR(P21="",P21=0),"",P21*M!$J$60)</f>
        <v>3845.8037825059096</v>
      </c>
      <c r="E21" s="33">
        <f>IF(OR(Q21="",Q21=0),"",Q21*M!$J$61)</f>
        <v>4116.4632544226642</v>
      </c>
      <c r="F21" s="33">
        <f>IF(OR(R21="",R21=0),"",R21*M!$J$62)</f>
        <v>119.72310138465991</v>
      </c>
      <c r="G21" s="33">
        <f>IF(OR(S21="",S21=0),"",S21*M!$J$63)</f>
        <v>18320.300953623337</v>
      </c>
      <c r="H21" s="33">
        <f>IF(OR(T21="",T21=0),"",T21*M!$J$64)</f>
        <v>16235.719316341409</v>
      </c>
      <c r="I21" s="33">
        <f>IF(OR(U21="",U21=0),"",U21*M!$J$65)</f>
        <v>15874.415046775244</v>
      </c>
      <c r="J21" s="33">
        <f>IF(OR(V21="",V21=0),"",V21*M!$J$66)</f>
        <v>24231.385559197213</v>
      </c>
      <c r="K21" s="33">
        <f>IF(OR(W21="",W21=0),"",W21*M!$J$67)</f>
        <v>32760.474562525775</v>
      </c>
      <c r="L21" s="33">
        <f>IF(OR(X21="",X21=0),"",X21*M!$J$68)</f>
        <v>46859.181583589874</v>
      </c>
      <c r="N21" s="46" t="str">
        <f>'2.3'!N21</f>
        <v>BCI Seguros Generales</v>
      </c>
      <c r="O21" s="33">
        <v>100780.29967078108</v>
      </c>
      <c r="P21" s="33">
        <v>85985.894084367741</v>
      </c>
      <c r="Q21" s="33">
        <v>91915.898756678755</v>
      </c>
      <c r="R21" s="33">
        <v>2677.8045635526387</v>
      </c>
      <c r="S21" s="33">
        <v>409314.53222749435</v>
      </c>
      <c r="T21" s="33">
        <v>361316.75906571682</v>
      </c>
      <c r="U21" s="33">
        <v>354697.55290512706</v>
      </c>
      <c r="V21" s="33">
        <v>540814.0624264112</v>
      </c>
      <c r="W21" s="33">
        <v>730501.56111382518</v>
      </c>
      <c r="X21" s="33">
        <v>1044680.0000000001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35840.462204045376</v>
      </c>
      <c r="D24" s="33">
        <f>IF(OR(P24="",P24=0),"",P24*M!$J$60)</f>
        <v>3933.2151300236401</v>
      </c>
      <c r="E24" s="33">
        <f>IF(OR(Q24="",Q24=0),"",Q24*M!$J$61)</f>
        <v>5971.9755963053758</v>
      </c>
      <c r="F24" s="33">
        <f>IF(OR(R24="",R24=0),"",R24*M!$J$62)</f>
        <v>40713.587514972329</v>
      </c>
      <c r="G24" s="33">
        <f>IF(OR(S24="",S24=0),"",S24*M!$J$63)</f>
        <v>19168.99627952736</v>
      </c>
      <c r="H24" s="33">
        <f>IF(OR(T24="",T24=0),"",T24*M!$J$64)</f>
        <v>192292.12553242012</v>
      </c>
      <c r="I24" s="33">
        <f>IF(OR(U24="",U24=0),"",U24*M!$J$65)</f>
        <v>66536.177250557696</v>
      </c>
      <c r="J24" s="33">
        <f>IF(OR(V24="",V24=0),"",V24*M!$J$66)</f>
        <v>43398.424667476509</v>
      </c>
      <c r="K24" s="33">
        <f>IF(OR(W24="",W24=0),"",W24*M!$J$67)</f>
        <v>55190.75483965686</v>
      </c>
      <c r="L24" s="33">
        <f>IF(OR(X24="",X24=0),"",X24*M!$J$68)</f>
        <v>30064.416348233135</v>
      </c>
      <c r="N24" s="46" t="str">
        <f>'2.3'!N24</f>
        <v>Chartis Chile</v>
      </c>
      <c r="O24" s="50">
        <v>800560.85744675668</v>
      </c>
      <c r="P24" s="50">
        <v>87940.269110889232</v>
      </c>
      <c r="Q24" s="50">
        <v>133347.35921609661</v>
      </c>
      <c r="R24" s="50">
        <v>910626.51389150973</v>
      </c>
      <c r="S24" s="50">
        <v>428276.19291229668</v>
      </c>
      <c r="T24" s="50">
        <v>4279352.5951943109</v>
      </c>
      <c r="U24" s="50">
        <v>1486682.7647440645</v>
      </c>
      <c r="V24" s="50">
        <v>968598.27887209447</v>
      </c>
      <c r="W24" s="50">
        <v>1230657.7700048853</v>
      </c>
      <c r="X24" s="50">
        <v>670257</v>
      </c>
    </row>
    <row r="25" spans="2:24">
      <c r="B25" s="46" t="str">
        <f t="shared" si="2"/>
        <v>Chilena Consolidada</v>
      </c>
      <c r="C25" s="33">
        <f>IF(OR(O25="",O25=0),"",O25*M!$J$59)</f>
        <v>247811.41081167612</v>
      </c>
      <c r="D25" s="33">
        <f>IF(OR(P25="",P25=0),"",P25*M!$J$60)</f>
        <v>538659.92907801422</v>
      </c>
      <c r="E25" s="33">
        <f>IF(OR(Q25="",Q25=0),"",Q25*M!$J$61)</f>
        <v>363716.22187381802</v>
      </c>
      <c r="F25" s="33">
        <f>IF(OR(R25="",R25=0),"",R25*M!$J$62)</f>
        <v>420489.00655973534</v>
      </c>
      <c r="G25" s="33">
        <f>IF(OR(S25="",S25=0),"",S25*M!$J$63)</f>
        <v>357890.10698949295</v>
      </c>
      <c r="H25" s="33">
        <f>IF(OR(T25="",T25=0),"",T25*M!$J$64)</f>
        <v>548325.40542413702</v>
      </c>
      <c r="I25" s="33">
        <f>IF(OR(U25="",U25=0),"",U25*M!$J$65)</f>
        <v>652235.79272786272</v>
      </c>
      <c r="J25" s="33">
        <f>IF(OR(V25="",V25=0),"",V25*M!$J$66)</f>
        <v>324201.78122588701</v>
      </c>
      <c r="K25" s="33">
        <f>IF(OR(W25="",W25=0),"",W25*M!$J$67)</f>
        <v>356892.97174856853</v>
      </c>
      <c r="L25" s="33">
        <f>IF(OR(X25="",X25=0),"",X25*M!$J$68)</f>
        <v>515997.55629646144</v>
      </c>
      <c r="N25" s="46" t="str">
        <f>'2.3'!N25</f>
        <v>Chilena Consolidada</v>
      </c>
      <c r="O25" s="50">
        <v>5535311.3024891037</v>
      </c>
      <c r="P25" s="50">
        <v>12043556.621345643</v>
      </c>
      <c r="Q25" s="50">
        <v>8121365.6869152151</v>
      </c>
      <c r="R25" s="50">
        <v>9404929.9397254605</v>
      </c>
      <c r="S25" s="50">
        <v>7996027.0359139433</v>
      </c>
      <c r="T25" s="50">
        <v>12202672.055425076</v>
      </c>
      <c r="U25" s="50">
        <v>14573541.066932397</v>
      </c>
      <c r="V25" s="50">
        <v>7235776.1764102494</v>
      </c>
      <c r="W25" s="50">
        <v>7958092.0757205682</v>
      </c>
      <c r="X25" s="50">
        <v>11503665</v>
      </c>
    </row>
    <row r="26" spans="2:24">
      <c r="B26" s="46" t="str">
        <f t="shared" si="2"/>
        <v>Chubb de Chile</v>
      </c>
      <c r="C26" s="33">
        <f>IF(OR(O26="",O26=0),"",O26*M!$J$59)</f>
        <v>272.45385245686259</v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>
        <v>6085.7443326419752</v>
      </c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361.55975948571813</v>
      </c>
      <c r="D28" s="33">
        <f>IF(OR(P28="",P28=0),"",P28*M!$J$60)</f>
        <v>1094.4444444444443</v>
      </c>
      <c r="E28" s="33">
        <f>IF(OR(Q28="",Q28=0),"",Q28*M!$J$61)</f>
        <v>55.032468001189585</v>
      </c>
      <c r="F28" s="33" t="str">
        <f>IF(OR(R28="",R28=0),"",R28*M!$J$62)</f>
        <v/>
      </c>
      <c r="G28" s="33">
        <f>IF(OR(S28="",S28=0),"",S28*M!$J$63)</f>
        <v>3178.6535837498991</v>
      </c>
      <c r="H28" s="33">
        <f>IF(OR(T28="",T28=0),"",T28*M!$J$64)</f>
        <v>12558.2872046909</v>
      </c>
      <c r="I28" s="33">
        <f>IF(OR(U28="",U28=0),"",U28*M!$J$65)</f>
        <v>6921.9678574641466</v>
      </c>
      <c r="J28" s="33">
        <f>IF(OR(V28="",V28=0),"",V28*M!$J$66)</f>
        <v>8174.3771630262927</v>
      </c>
      <c r="K28" s="33">
        <f>IF(OR(W28="",W28=0),"",W28*M!$J$67)</f>
        <v>6072.6012616782127</v>
      </c>
      <c r="L28" s="33">
        <f>IF(OR(X28="",X28=0),"",X28*M!$J$68)</f>
        <v>16329.035172196323</v>
      </c>
      <c r="N28" s="46" t="str">
        <f>'2.3'!N28</f>
        <v>Consorcio Nacional de Seguros</v>
      </c>
      <c r="O28" s="50">
        <v>8076.0842152158084</v>
      </c>
      <c r="P28" s="50">
        <v>24469.99103524338</v>
      </c>
      <c r="Q28" s="50">
        <v>1228.8118329959298</v>
      </c>
      <c r="R28" s="50"/>
      <c r="S28" s="50">
        <v>71017.889282463817</v>
      </c>
      <c r="T28" s="50">
        <v>279477.58542784851</v>
      </c>
      <c r="U28" s="50">
        <v>154664.28546160716</v>
      </c>
      <c r="V28" s="50">
        <v>182441.82160124043</v>
      </c>
      <c r="W28" s="50">
        <v>135408.43839765512</v>
      </c>
      <c r="X28" s="50">
        <v>364040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62245.910803314859</v>
      </c>
      <c r="D30" s="33">
        <f>IF(OR(P30="",P30=0),"",P30*M!$J$60)</f>
        <v>101803.95981087469</v>
      </c>
      <c r="E30" s="33">
        <f>IF(OR(Q30="",Q30=0),"",Q30*M!$J$61)</f>
        <v>142249.97906687338</v>
      </c>
      <c r="F30" s="33">
        <f>IF(OR(R30="",R30=0),"",R30*M!$J$62)</f>
        <v>93419.902630403274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1390373.8027025638</v>
      </c>
      <c r="P30" s="50">
        <v>2276170.3406415666</v>
      </c>
      <c r="Q30" s="50">
        <v>3176278.7290771492</v>
      </c>
      <c r="R30" s="50">
        <v>2089490.1543403387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-5.8528008638256335</v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>
        <f>IF(OR(X33="",X33=0),"",X33*M!$J$68)</f>
        <v>415.71667392571015</v>
      </c>
      <c r="N33" s="46" t="str">
        <f>'2.3'!N33</f>
        <v>HDI Seguros</v>
      </c>
      <c r="O33" s="50">
        <v>-130.73278049077459</v>
      </c>
      <c r="P33" s="50"/>
      <c r="Q33" s="50"/>
      <c r="R33" s="50"/>
      <c r="S33" s="50"/>
      <c r="T33" s="50"/>
      <c r="U33" s="50"/>
      <c r="V33" s="50"/>
      <c r="W33" s="50"/>
      <c r="X33" s="50">
        <v>9268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31750.011347266998</v>
      </c>
      <c r="D35" s="33">
        <f>IF(OR(P35="",P35=0),"",P35*M!$J$60)</f>
        <v>12623.463356973994</v>
      </c>
      <c r="E35" s="33">
        <f>IF(OR(Q35="",Q35=0),"",Q35*M!$J$61)</f>
        <v>9275.251847167965</v>
      </c>
      <c r="F35" s="33">
        <f>IF(OR(R35="",R35=0),"",R35*M!$J$62)</f>
        <v>2096.1000422257584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709193.31797131151</v>
      </c>
      <c r="P35" s="50">
        <v>282240.03214313631</v>
      </c>
      <c r="Q35" s="50">
        <v>207105.72572487537</v>
      </c>
      <c r="R35" s="50">
        <v>46882.733522756869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169965.39680795415</v>
      </c>
      <c r="D36" s="33">
        <f>IF(OR(P36="",P36=0),"",P36*M!$J$60)</f>
        <v>148535.93380614655</v>
      </c>
      <c r="E36" s="33">
        <f>IF(OR(Q36="",Q36=0),"",Q36*M!$J$61)</f>
        <v>247990.15998683378</v>
      </c>
      <c r="F36" s="33">
        <f>IF(OR(R36="",R36=0),"",R36*M!$J$62)</f>
        <v>212936.21462479982</v>
      </c>
      <c r="G36" s="33">
        <f>IF(OR(S36="",S36=0),"",S36*M!$J$63)</f>
        <v>70495.430395748757</v>
      </c>
      <c r="H36" s="33">
        <f>IF(OR(T36="",T36=0),"",T36*M!$J$64)</f>
        <v>97087.652744327206</v>
      </c>
      <c r="I36" s="33">
        <f>IF(OR(U36="",U36=0),"",U36*M!$J$65)</f>
        <v>208263.99820627502</v>
      </c>
      <c r="J36" s="33">
        <f>IF(OR(V36="",V36=0),"",V36*M!$J$66)</f>
        <v>174517.01962671807</v>
      </c>
      <c r="K36" s="33">
        <f>IF(OR(W36="",W36=0),"",W36*M!$J$67)</f>
        <v>68896.579206778653</v>
      </c>
      <c r="L36" s="33">
        <f>IF(OR(X36="",X36=0),"",X36*M!$J$68)</f>
        <v>73889.870965455775</v>
      </c>
      <c r="N36" s="46" t="str">
        <f>'2.3'!N36</f>
        <v>Liberty Seguros</v>
      </c>
      <c r="O36" s="50">
        <v>3796481.2794600576</v>
      </c>
      <c r="P36" s="50">
        <v>3321020.9865818471</v>
      </c>
      <c r="Q36" s="50">
        <v>5537335.5789129427</v>
      </c>
      <c r="R36" s="50">
        <v>4762669.5322225662</v>
      </c>
      <c r="S36" s="50">
        <v>1575018.0190628893</v>
      </c>
      <c r="T36" s="50">
        <v>2160630.8504958139</v>
      </c>
      <c r="U36" s="50">
        <v>4653445.8311904697</v>
      </c>
      <c r="V36" s="50">
        <v>3895000.4784621978</v>
      </c>
      <c r="W36" s="50">
        <v>1536273.7975574012</v>
      </c>
      <c r="X36" s="50">
        <v>1647303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36154.72177695814</v>
      </c>
      <c r="D38" s="33">
        <f>IF(OR(P38="",P38=0),"",P38*M!$J$60)</f>
        <v>108287.94326241133</v>
      </c>
      <c r="E38" s="33">
        <f>IF(OR(Q38="",Q38=0),"",Q38*M!$J$61)</f>
        <v>116889.82823286876</v>
      </c>
      <c r="F38" s="33">
        <f>IF(OR(R38="",R38=0),"",R38*M!$J$62)</f>
        <v>192987.40848999229</v>
      </c>
      <c r="G38" s="33">
        <f>IF(OR(S38="",S38=0),"",S38*M!$J$63)</f>
        <v>94747.872808046042</v>
      </c>
      <c r="H38" s="33">
        <f>IF(OR(T38="",T38=0),"",T38*M!$J$64)</f>
        <v>235924.38537894448</v>
      </c>
      <c r="I38" s="33">
        <f>IF(OR(U38="",U38=0),"",U38*M!$J$65)</f>
        <v>297055.50430554402</v>
      </c>
      <c r="J38" s="33">
        <f>IF(OR(V38="",V38=0),"",V38*M!$J$66)</f>
        <v>235095.17315670062</v>
      </c>
      <c r="K38" s="33">
        <f>IF(OR(W38="",W38=0),"",W38*M!$J$67)</f>
        <v>289560.13712069835</v>
      </c>
      <c r="L38" s="33">
        <f>IF(OR(X38="",X38=0),"",X38*M!$J$68)</f>
        <v>452039.08849140332</v>
      </c>
      <c r="N38" s="46" t="str">
        <f>'2.3'!N38</f>
        <v>Mapfre Seguros Generales</v>
      </c>
      <c r="O38" s="50">
        <v>807580.40735433286</v>
      </c>
      <c r="P38" s="50">
        <v>2421141.6251477506</v>
      </c>
      <c r="Q38" s="50">
        <v>2610015.674497935</v>
      </c>
      <c r="R38" s="50">
        <v>4316481.5911535835</v>
      </c>
      <c r="S38" s="50">
        <v>2116869.2226262456</v>
      </c>
      <c r="T38" s="50">
        <v>5250363.8827934815</v>
      </c>
      <c r="U38" s="50">
        <v>6637401.135330583</v>
      </c>
      <c r="V38" s="50">
        <v>5247028.7075044205</v>
      </c>
      <c r="W38" s="50">
        <v>6456687.0604787506</v>
      </c>
      <c r="X38" s="50">
        <v>10077773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>
        <f>IF(OR(W40="",W40=0),"",W40*M!$J$67)</f>
        <v>1302.6466345537631</v>
      </c>
      <c r="L40" s="33">
        <f>IF(OR(X40="",X40=0),"",X40*M!$J$68)</f>
        <v>24238.865741187215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>
        <v>29046.752613580851</v>
      </c>
      <c r="X40" s="50">
        <v>540382</v>
      </c>
    </row>
    <row r="41" spans="2:24">
      <c r="B41" s="46" t="str">
        <f t="shared" si="2"/>
        <v>Penta Security</v>
      </c>
      <c r="C41" s="33">
        <f>IF(OR(O41="",O41=0),"",O41*M!$J$59)</f>
        <v>35433.811988925088</v>
      </c>
      <c r="D41" s="33">
        <f>IF(OR(P41="",P41=0),"",P41*M!$J$60)</f>
        <v>19222.990543735221</v>
      </c>
      <c r="E41" s="33">
        <f>IF(OR(Q41="",Q41=0),"",Q41*M!$J$61)</f>
        <v>43211.747959381079</v>
      </c>
      <c r="F41" s="33">
        <f>IF(OR(R41="",R41=0),"",R41*M!$J$62)</f>
        <v>45939.790184152131</v>
      </c>
      <c r="G41" s="33">
        <f>IF(OR(S41="",S41=0),"",S41*M!$J$63)</f>
        <v>41186.591900909545</v>
      </c>
      <c r="H41" s="33">
        <f>IF(OR(T41="",T41=0),"",T41*M!$J$64)</f>
        <v>35012.8881609323</v>
      </c>
      <c r="I41" s="33">
        <f>IF(OR(U41="",U41=0),"",U41*M!$J$65)</f>
        <v>701510.96115756582</v>
      </c>
      <c r="J41" s="33">
        <f>IF(OR(V41="",V41=0),"",V41*M!$J$66)</f>
        <v>229055.22067643047</v>
      </c>
      <c r="K41" s="33">
        <f>IF(OR(W41="",W41=0),"",W41*M!$J$67)</f>
        <v>263682.91654140764</v>
      </c>
      <c r="L41" s="33">
        <f>IF(OR(X41="",X41=0),"",X41*M!$J$68)</f>
        <v>703651.15683436324</v>
      </c>
      <c r="N41" s="46" t="str">
        <f>'2.3'!N41</f>
        <v>Penta Security</v>
      </c>
      <c r="O41" s="50">
        <v>791477.59721857635</v>
      </c>
      <c r="P41" s="50">
        <v>429794.68593725102</v>
      </c>
      <c r="Q41" s="50">
        <v>964868.72469134768</v>
      </c>
      <c r="R41" s="50">
        <v>1027519.1536220555</v>
      </c>
      <c r="S41" s="50">
        <v>920196.16056751052</v>
      </c>
      <c r="T41" s="50">
        <v>779192.04128549877</v>
      </c>
      <c r="U41" s="50">
        <v>15674544.260404658</v>
      </c>
      <c r="V41" s="50">
        <v>5112224.5614626128</v>
      </c>
      <c r="W41" s="50">
        <v>5879670.0824621404</v>
      </c>
      <c r="X41" s="50">
        <v>15687219.999999998</v>
      </c>
    </row>
    <row r="42" spans="2:24">
      <c r="B42" s="46" t="str">
        <f t="shared" si="2"/>
        <v>RSA Seguros</v>
      </c>
      <c r="C42" s="33">
        <f>IF(OR(O42="",O42=0),"",O42*M!$J$59)</f>
        <v>167036.06997560943</v>
      </c>
      <c r="D42" s="33">
        <f>IF(OR(P42="",P42=0),"",P42*M!$J$60)</f>
        <v>81226.83215130023</v>
      </c>
      <c r="E42" s="33">
        <f>IF(OR(Q42="",Q42=0),"",Q42*M!$J$61)</f>
        <v>129936.96963397345</v>
      </c>
      <c r="F42" s="33">
        <f>IF(OR(R42="",R42=0),"",R42*M!$J$62)</f>
        <v>114689.72411947603</v>
      </c>
      <c r="G42" s="33">
        <f>IF(OR(S42="",S42=0),"",S42*M!$J$63)</f>
        <v>160581.36884161428</v>
      </c>
      <c r="H42" s="33">
        <f>IF(OR(T42="",T42=0),"",T42*M!$J$64)</f>
        <v>142154.68239270308</v>
      </c>
      <c r="I42" s="33">
        <f>IF(OR(U42="",U42=0),"",U42*M!$J$65)</f>
        <v>386827.91851978481</v>
      </c>
      <c r="J42" s="33">
        <f>IF(OR(V42="",V42=0),"",V42*M!$J$66)</f>
        <v>154829.13524787431</v>
      </c>
      <c r="K42" s="33">
        <f>IF(OR(W42="",W42=0),"",W42*M!$J$67)</f>
        <v>280300.76134147105</v>
      </c>
      <c r="L42" s="33">
        <f>IF(OR(X42="",X42=0),"",X42*M!$J$68)</f>
        <v>465408.99065803713</v>
      </c>
      <c r="N42" s="46" t="str">
        <f>'2.3'!N42</f>
        <v>RSA Seguros</v>
      </c>
      <c r="O42" s="50">
        <v>3731049.5228244248</v>
      </c>
      <c r="P42" s="50">
        <v>1816099.3594996771</v>
      </c>
      <c r="Q42" s="50">
        <v>2901343.3638194818</v>
      </c>
      <c r="R42" s="50">
        <v>2565224.7819156214</v>
      </c>
      <c r="S42" s="50">
        <v>3587729.7015067064</v>
      </c>
      <c r="T42" s="50">
        <v>3163572.1292896811</v>
      </c>
      <c r="U42" s="50">
        <v>8643273.8271023091</v>
      </c>
      <c r="V42" s="50">
        <v>3455591.6503746663</v>
      </c>
      <c r="W42" s="50">
        <v>6250219.0971177341</v>
      </c>
      <c r="X42" s="50">
        <v>10375842</v>
      </c>
    </row>
    <row r="43" spans="2:24">
      <c r="B43" s="46" t="str">
        <f t="shared" si="2"/>
        <v>Renta Nacional</v>
      </c>
      <c r="C43" s="33">
        <f>IF(OR(O43="",O43=0),"",O43*M!$J$59)</f>
        <v>4360.6352558390672</v>
      </c>
      <c r="D43" s="33">
        <f>IF(OR(P43="",P43=0),"",P43*M!$J$60)</f>
        <v>493.61702127659561</v>
      </c>
      <c r="E43" s="33">
        <f>IF(OR(Q43="",Q43=0),"",Q43*M!$J$61)</f>
        <v>371.59908875934406</v>
      </c>
      <c r="F43" s="33">
        <f>IF(OR(R43="",R43=0),"",R43*M!$J$62)</f>
        <v>418.91958802346153</v>
      </c>
      <c r="G43" s="33">
        <f>IF(OR(S43="",S43=0),"",S43*M!$J$63)</f>
        <v>1258.9725998261379</v>
      </c>
      <c r="H43" s="33">
        <f>IF(OR(T43="",T43=0),"",T43*M!$J$64)</f>
        <v>2790.6002550112971</v>
      </c>
      <c r="I43" s="33">
        <f>IF(OR(U43="",U43=0),"",U43*M!$J$65)</f>
        <v>1662.8776878481185</v>
      </c>
      <c r="J43" s="33">
        <f>IF(OR(V43="",V43=0),"",V43*M!$J$66)</f>
        <v>1127.1133674069665</v>
      </c>
      <c r="K43" s="33">
        <f>IF(OR(W43="",W43=0),"",W43*M!$J$67)</f>
        <v>1918.4313615824342</v>
      </c>
      <c r="L43" s="33">
        <f>IF(OR(X43="",X43=0),"",X43*M!$J$68)</f>
        <v>2771.4594445239377</v>
      </c>
      <c r="N43" s="46" t="str">
        <f>'2.3'!N43</f>
        <v>Renta Nacional</v>
      </c>
      <c r="O43" s="50">
        <v>97402.591505448014</v>
      </c>
      <c r="P43" s="50">
        <v>11036.470738003709</v>
      </c>
      <c r="Q43" s="50">
        <v>8297.381054909556</v>
      </c>
      <c r="R43" s="50">
        <v>9369.8273064829791</v>
      </c>
      <c r="S43" s="50">
        <v>28128.128576575065</v>
      </c>
      <c r="T43" s="50">
        <v>62103.231790524398</v>
      </c>
      <c r="U43" s="50">
        <v>37155.299576224708</v>
      </c>
      <c r="V43" s="50">
        <v>25155.753374206492</v>
      </c>
      <c r="W43" s="50">
        <v>42777.680214948712</v>
      </c>
      <c r="X43" s="50">
        <v>61787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10152.101155510119</v>
      </c>
      <c r="D45" s="33">
        <f>IF(OR(P45="",P45=0),"",P45*M!$J$60)</f>
        <v>24919.208037825054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226765.34581699784</v>
      </c>
      <c r="P45" s="50">
        <v>557152.80970746139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845251.52710324631</v>
      </c>
      <c r="D47" s="51">
        <f t="shared" si="3"/>
        <v>1064767.1394799054</v>
      </c>
      <c r="E47" s="51">
        <f t="shared" si="3"/>
        <v>1093230.9486892978</v>
      </c>
      <c r="F47" s="51">
        <f t="shared" si="3"/>
        <v>1167602.1053908214</v>
      </c>
      <c r="G47" s="51">
        <f t="shared" si="3"/>
        <v>808718.02395020158</v>
      </c>
      <c r="H47" s="51">
        <f t="shared" si="3"/>
        <v>1317930.0359890044</v>
      </c>
      <c r="I47" s="51">
        <f t="shared" si="3"/>
        <v>2521671.2962596025</v>
      </c>
      <c r="J47" s="51">
        <f t="shared" si="3"/>
        <v>1256135.7368232072</v>
      </c>
      <c r="K47" s="51">
        <f t="shared" si="3"/>
        <v>1532679.3766647789</v>
      </c>
      <c r="L47" s="51">
        <f t="shared" si="3"/>
        <v>2712148.0503973486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sheetPr codeName="Hoja51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304.76370212349184</v>
      </c>
      <c r="D17" s="33">
        <f>IF(OR(P17="",P17=0),"",P17*M!$J$60)</f>
        <v>668.26241134751763</v>
      </c>
      <c r="E17" s="33">
        <f>IF(OR(Q17="",Q17=0),"",Q17*M!$J$61)</f>
        <v>115.31987261109714</v>
      </c>
      <c r="F17" s="33">
        <f>IF(OR(R17="",R17=0),"",R17*M!$J$62)</f>
        <v>20.751262461188734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6807.4426412696184</v>
      </c>
      <c r="P17" s="33">
        <v>14941.256541499994</v>
      </c>
      <c r="Q17" s="33">
        <v>2574.9603677784589</v>
      </c>
      <c r="R17" s="33">
        <v>464.13619990944909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35229.561183269128</v>
      </c>
      <c r="D18" s="33">
        <f>IF(OR(P18="",P18=0),"",P18*M!$J$60)</f>
        <v>11777.127659574466</v>
      </c>
      <c r="E18" s="33">
        <f>IF(OR(Q18="",Q18=0),"",Q18*M!$J$61)</f>
        <v>13054.417467178302</v>
      </c>
      <c r="F18" s="33">
        <f>IF(OR(R18="",R18=0),"",R18*M!$J$62)</f>
        <v>2088.6451650949289</v>
      </c>
      <c r="G18" s="33">
        <f>IF(OR(S18="",S18=0),"",S18*M!$J$63)</f>
        <v>1778.5408024920944</v>
      </c>
      <c r="H18" s="33">
        <f>IF(OR(T18="",T18=0),"",T18*M!$J$64)</f>
        <v>1763.5733381712769</v>
      </c>
      <c r="I18" s="33">
        <f>IF(OR(U18="",U18=0),"",U18*M!$J$65)</f>
        <v>4396.90908828172</v>
      </c>
      <c r="J18" s="33">
        <f>IF(OR(V18="",V18=0),"",V18*M!$J$66)</f>
        <v>780.50392305165326</v>
      </c>
      <c r="K18" s="33">
        <f>IF(OR(W18="",W18=0),"",W18*M!$J$67)</f>
        <v>716.41137141671959</v>
      </c>
      <c r="L18" s="33">
        <f>IF(OR(X18="",X18=0),"",X18*M!$J$68)</f>
        <v>1094.5082607316847</v>
      </c>
      <c r="N18" s="46" t="str">
        <f>'2.3'!N18</f>
        <v>ACE Seguros</v>
      </c>
      <c r="O18" s="33">
        <v>786915.2899810411</v>
      </c>
      <c r="P18" s="33">
        <v>263317.34764023719</v>
      </c>
      <c r="Q18" s="33">
        <v>291490.15552402084</v>
      </c>
      <c r="R18" s="33">
        <v>46715.992904022642</v>
      </c>
      <c r="S18" s="33">
        <v>39736.388526717172</v>
      </c>
      <c r="T18" s="33">
        <v>39247.328098447513</v>
      </c>
      <c r="U18" s="33">
        <v>98244.432274476378</v>
      </c>
      <c r="V18" s="33">
        <v>17419.866327251824</v>
      </c>
      <c r="W18" s="33">
        <v>15974.726624328288</v>
      </c>
      <c r="X18" s="33">
        <v>24401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1983.1439335121831</v>
      </c>
      <c r="D20" s="33">
        <f>IF(OR(P20="",P20=0),"",P20*M!$J$60)</f>
        <v>848.40425531914877</v>
      </c>
      <c r="E20" s="33">
        <f>IF(OR(Q20="",Q20=0),"",Q20*M!$J$61)</f>
        <v>1542.5837541613614</v>
      </c>
      <c r="F20" s="33">
        <f>IF(OR(R20="",R20=0),"",R20*M!$J$62)</f>
        <v>927.9653025539626</v>
      </c>
      <c r="G20" s="33">
        <f>IF(OR(S20="",S20=0),"",S20*M!$J$63)</f>
        <v>-665.83480490696616</v>
      </c>
      <c r="H20" s="33">
        <f>IF(OR(T20="",T20=0),"",T20*M!$J$64)</f>
        <v>487.59954053120208</v>
      </c>
      <c r="I20" s="33">
        <f>IF(OR(U20="",U20=0),"",U20*M!$J$65)</f>
        <v>727.69835968370967</v>
      </c>
      <c r="J20" s="33">
        <f>IF(OR(V20="",V20=0),"",V20*M!$J$66)</f>
        <v>1504.3776214159664</v>
      </c>
      <c r="K20" s="33">
        <f>IF(OR(W20="",W20=0),"",W20*M!$J$67)</f>
        <v>1442.517204173279</v>
      </c>
      <c r="L20" s="33">
        <f>IF(OR(X20="",X20=0),"",X20*M!$J$68)</f>
        <v>1640.6185871284824</v>
      </c>
      <c r="N20" s="46" t="str">
        <f>'2.3'!N20</f>
        <v>Aseguradora Magallanes</v>
      </c>
      <c r="O20" s="33">
        <v>44297.068458945512</v>
      </c>
      <c r="P20" s="33">
        <v>18968.934080943876</v>
      </c>
      <c r="Q20" s="33">
        <v>34444.124338741109</v>
      </c>
      <c r="R20" s="33">
        <v>20755.47403348421</v>
      </c>
      <c r="S20" s="33">
        <v>-14876.167285744203</v>
      </c>
      <c r="T20" s="33">
        <v>10851.25224660307</v>
      </c>
      <c r="U20" s="33">
        <v>16259.67487131567</v>
      </c>
      <c r="V20" s="33">
        <v>33575.817233965245</v>
      </c>
      <c r="W20" s="33">
        <v>32165.622862725944</v>
      </c>
      <c r="X20" s="33">
        <v>36576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3426.2774036497603</v>
      </c>
      <c r="D21" s="33">
        <f>IF(OR(P21="",P21=0),"",P21*M!$J$60)</f>
        <v>1015.6028368794324</v>
      </c>
      <c r="E21" s="33">
        <f>IF(OR(Q21="",Q21=0),"",Q21*M!$J$61)</f>
        <v>1247.7875850678956</v>
      </c>
      <c r="F21" s="33">
        <f>IF(OR(R21="",R21=0),"",R21*M!$J$62)</f>
        <v>2166.9213749686355</v>
      </c>
      <c r="G21" s="33">
        <f>IF(OR(S21="",S21=0),"",S21*M!$J$63)</f>
        <v>1325.8342159139368</v>
      </c>
      <c r="H21" s="33">
        <f>IF(OR(T21="",T21=0),"",T21*M!$J$64)</f>
        <v>2872.1386397155115</v>
      </c>
      <c r="I21" s="33">
        <f>IF(OR(U21="",U21=0),"",U21*M!$J$65)</f>
        <v>1981.4409182675968</v>
      </c>
      <c r="J21" s="33">
        <f>IF(OR(V21="",V21=0),"",V21*M!$J$66)</f>
        <v>1595.4825697325302</v>
      </c>
      <c r="K21" s="33">
        <f>IF(OR(W21="",W21=0),"",W21*M!$J$67)</f>
        <v>1739.8761625779807</v>
      </c>
      <c r="L21" s="33">
        <f>IF(OR(X21="",X21=0),"",X21*M!$J$68)</f>
        <v>1345.7414384030164</v>
      </c>
      <c r="N21" s="46" t="str">
        <f>'2.3'!N21</f>
        <v>BCI Seguros Generales</v>
      </c>
      <c r="O21" s="33">
        <v>76532.036905670786</v>
      </c>
      <c r="P21" s="33">
        <v>22707.221403478896</v>
      </c>
      <c r="Q21" s="33">
        <v>27861.66430994339</v>
      </c>
      <c r="R21" s="33">
        <v>48466.76940073201</v>
      </c>
      <c r="S21" s="33">
        <v>29621.95944661539</v>
      </c>
      <c r="T21" s="33">
        <v>63917.822467213868</v>
      </c>
      <c r="U21" s="33">
        <v>44273.268833195521</v>
      </c>
      <c r="V21" s="33">
        <v>35609.165144915722</v>
      </c>
      <c r="W21" s="33">
        <v>38796.210063507577</v>
      </c>
      <c r="X21" s="33">
        <v>30002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273825.55786747835</v>
      </c>
      <c r="D24" s="33">
        <f>IF(OR(P24="",P24=0),"",P24*M!$J$60)</f>
        <v>60345.153664302597</v>
      </c>
      <c r="E24" s="33">
        <f>IF(OR(Q24="",Q24=0),"",Q24*M!$J$61)</f>
        <v>5530.6764142853426</v>
      </c>
      <c r="F24" s="33">
        <f>IF(OR(R24="",R24=0),"",R24*M!$J$62)</f>
        <v>3699.1211589997315</v>
      </c>
      <c r="G24" s="33">
        <f>IF(OR(S24="",S24=0),"",S24*M!$J$63)</f>
        <v>4826.2525100374214</v>
      </c>
      <c r="H24" s="33">
        <f>IF(OR(T24="",T24=0),"",T24*M!$J$64)</f>
        <v>822.05980228980127</v>
      </c>
      <c r="I24" s="33">
        <f>IF(OR(U24="",U24=0),"",U24*M!$J$65)</f>
        <v>3.9622292340731105</v>
      </c>
      <c r="J24" s="33">
        <f>IF(OR(V24="",V24=0),"",V24*M!$J$66)</f>
        <v>57.871696729389683</v>
      </c>
      <c r="K24" s="33">
        <f>IF(OR(W24="",W24=0),"",W24*M!$J$67)</f>
        <v>0.5126878593184514</v>
      </c>
      <c r="L24" s="33">
        <f>IF(OR(X24="",X24=0),"",X24*M!$J$68)</f>
        <v>19.960500636268993</v>
      </c>
      <c r="N24" s="46" t="str">
        <f>'2.3'!N24</f>
        <v>Chartis Chile</v>
      </c>
      <c r="O24" s="50">
        <v>6116383.827563527</v>
      </c>
      <c r="P24" s="50">
        <v>1349219.1190530781</v>
      </c>
      <c r="Q24" s="50">
        <v>123493.65509463291</v>
      </c>
      <c r="R24" s="50">
        <v>82736.943882517895</v>
      </c>
      <c r="S24" s="50">
        <v>107828.75748375944</v>
      </c>
      <c r="T24" s="50">
        <v>18294.476378548712</v>
      </c>
      <c r="U24" s="50">
        <v>88.531955932472741</v>
      </c>
      <c r="V24" s="50">
        <v>1291.6235157609942</v>
      </c>
      <c r="W24" s="50">
        <v>11.432046897899367</v>
      </c>
      <c r="X24" s="50">
        <v>445</v>
      </c>
    </row>
    <row r="25" spans="2:24">
      <c r="B25" s="46" t="str">
        <f t="shared" si="2"/>
        <v>Chilena Consolidada</v>
      </c>
      <c r="C25" s="33">
        <f>IF(OR(O25="",O25=0),"",O25*M!$J$59)</f>
        <v>45006.784471205443</v>
      </c>
      <c r="D25" s="33">
        <f>IF(OR(P25="",P25=0),"",P25*M!$J$60)</f>
        <v>44045.508274231674</v>
      </c>
      <c r="E25" s="33">
        <f>IF(OR(Q25="",Q25=0),"",Q25*M!$J$61)</f>
        <v>59162.790429085777</v>
      </c>
      <c r="F25" s="33">
        <f>IF(OR(R25="",R25=0),"",R25*M!$J$62)</f>
        <v>120683.6678663084</v>
      </c>
      <c r="G25" s="33">
        <f>IF(OR(S25="",S25=0),"",S25*M!$J$63)</f>
        <v>108294.65794229828</v>
      </c>
      <c r="H25" s="33">
        <f>IF(OR(T25="",T25=0),"",T25*M!$J$64)</f>
        <v>177296.50312444891</v>
      </c>
      <c r="I25" s="33">
        <f>IF(OR(U25="",U25=0),"",U25*M!$J$65)</f>
        <v>128387.64772705524</v>
      </c>
      <c r="J25" s="33">
        <f>IF(OR(V25="",V25=0),"",V25*M!$J$66)</f>
        <v>94830.749161528918</v>
      </c>
      <c r="K25" s="33">
        <f>IF(OR(W25="",W25=0),"",W25*M!$J$67)</f>
        <v>84592.238371889762</v>
      </c>
      <c r="L25" s="33">
        <f>IF(OR(X25="",X25=0),"",X25*M!$J$68)</f>
        <v>76896.595187142026</v>
      </c>
      <c r="N25" s="46" t="str">
        <f>'2.3'!N25</f>
        <v>Chilena Consolidada</v>
      </c>
      <c r="O25" s="50">
        <v>1005307.0678068085</v>
      </c>
      <c r="P25" s="50">
        <v>984785.65822524717</v>
      </c>
      <c r="Q25" s="50">
        <v>1321037.1911858916</v>
      </c>
      <c r="R25" s="50">
        <v>2699289.2167098415</v>
      </c>
      <c r="S25" s="50">
        <v>2419533.2473302814</v>
      </c>
      <c r="T25" s="50">
        <v>3945633.492082695</v>
      </c>
      <c r="U25" s="50">
        <v>2868690.5525556873</v>
      </c>
      <c r="V25" s="50">
        <v>2116503.1018013954</v>
      </c>
      <c r="W25" s="50">
        <v>1886259.6776746458</v>
      </c>
      <c r="X25" s="50">
        <v>1714335</v>
      </c>
    </row>
    <row r="26" spans="2:24">
      <c r="B26" s="46" t="str">
        <f t="shared" si="2"/>
        <v>Chubb de Chile</v>
      </c>
      <c r="C26" s="33">
        <f>IF(OR(O26="",O26=0),"",O26*M!$J$59)</f>
        <v>9.6153157048563962</v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>
        <f>IF(OR(V26="",V26=0),"",V26*M!$J$66)</f>
        <v>41.255070935802543</v>
      </c>
      <c r="K26" s="33">
        <f>IF(OR(W26="",W26=0),"",W26*M!$J$67)</f>
        <v>55.789760691289658</v>
      </c>
      <c r="L26" s="33">
        <f>IF(OR(X26="",X26=0),"",X26*M!$J$68)</f>
        <v>30.008033540817877</v>
      </c>
      <c r="N26" s="46" t="str">
        <f>'2.3'!N26</f>
        <v>Chubb de Chile</v>
      </c>
      <c r="O26" s="50">
        <v>214.77528223484396</v>
      </c>
      <c r="P26" s="50"/>
      <c r="Q26" s="50"/>
      <c r="R26" s="50"/>
      <c r="S26" s="50"/>
      <c r="T26" s="50"/>
      <c r="U26" s="50"/>
      <c r="V26" s="50">
        <v>920.7613181662532</v>
      </c>
      <c r="W26" s="50">
        <v>1244.0145578895947</v>
      </c>
      <c r="X26" s="50">
        <v>669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50.465476836047543</v>
      </c>
      <c r="D28" s="33">
        <f>IF(OR(P28="",P28=0),"",P28*M!$J$60)</f>
        <v>64.302600472813225</v>
      </c>
      <c r="E28" s="33">
        <f>IF(OR(Q28="",Q28=0),"",Q28*M!$J$61)</f>
        <v>61.615575401122015</v>
      </c>
      <c r="F28" s="33">
        <f>IF(OR(R28="",R28=0),"",R28*M!$J$62)</f>
        <v>43.449694322220914</v>
      </c>
      <c r="G28" s="33">
        <f>IF(OR(S28="",S28=0),"",S28*M!$J$63)</f>
        <v>105.36430854945193</v>
      </c>
      <c r="H28" s="33">
        <f>IF(OR(T28="",T28=0),"",T28*M!$J$64)</f>
        <v>981.7221518387413</v>
      </c>
      <c r="I28" s="33">
        <f>IF(OR(U28="",U28=0),"",U28*M!$J$65)</f>
        <v>2427.8676167936928</v>
      </c>
      <c r="J28" s="33">
        <f>IF(OR(V28="",V28=0),"",V28*M!$J$66)</f>
        <v>498.54652273230829</v>
      </c>
      <c r="K28" s="33">
        <f>IF(OR(W28="",W28=0),"",W28*M!$J$67)</f>
        <v>342.84835392241166</v>
      </c>
      <c r="L28" s="33">
        <f>IF(OR(X28="",X28=0),"",X28*M!$J$68)</f>
        <v>471.51636559204417</v>
      </c>
      <c r="N28" s="46" t="str">
        <f>'2.3'!N28</f>
        <v>Consorcio Nacional de Seguros</v>
      </c>
      <c r="O28" s="50">
        <v>1127.2367297418828</v>
      </c>
      <c r="P28" s="50">
        <v>1437.7011689353492</v>
      </c>
      <c r="Q28" s="50">
        <v>1375.8050638055163</v>
      </c>
      <c r="R28" s="50">
        <v>971.82405396589741</v>
      </c>
      <c r="S28" s="50">
        <v>2354.0630023800313</v>
      </c>
      <c r="T28" s="50">
        <v>21847.671747341297</v>
      </c>
      <c r="U28" s="50">
        <v>54248.216385728359</v>
      </c>
      <c r="V28" s="50">
        <v>11126.931623812327</v>
      </c>
      <c r="W28" s="50">
        <v>7644.9215437225221</v>
      </c>
      <c r="X28" s="50">
        <v>10512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7490.330934083132</v>
      </c>
      <c r="D30" s="33">
        <f>IF(OR(P30="",P30=0),"",P30*M!$J$60)</f>
        <v>8140.4255319148924</v>
      </c>
      <c r="E30" s="33">
        <f>IF(OR(Q30="",Q30=0),"",Q30*M!$J$61)</f>
        <v>7683.1792943948321</v>
      </c>
      <c r="F30" s="33">
        <f>IF(OR(R30="",R30=0),"",R30*M!$J$62)</f>
        <v>42737.364122346757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167309.94486094342</v>
      </c>
      <c r="P30" s="50">
        <v>182006.62518794049</v>
      </c>
      <c r="Q30" s="50">
        <v>171556.5733264517</v>
      </c>
      <c r="R30" s="50">
        <v>955891.61454594939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249.2815388327366</v>
      </c>
      <c r="D33" s="33">
        <f>IF(OR(P33="",P33=0),"",P33*M!$J$60)</f>
        <v>182.03309692671394</v>
      </c>
      <c r="E33" s="33">
        <f>IF(OR(Q33="",Q33=0),"",Q33*M!$J$61)</f>
        <v>191.9495526085563</v>
      </c>
      <c r="F33" s="33">
        <f>IF(OR(R33="",R33=0),"",R33*M!$J$62)</f>
        <v>115.10552823645976</v>
      </c>
      <c r="G33" s="33">
        <f>IF(OR(S33="",S33=0),"",S33*M!$J$63)</f>
        <v>153.79262428025589</v>
      </c>
      <c r="H33" s="33">
        <f>IF(OR(T33="",T33=0),"",T33*M!$J$64)</f>
        <v>107.83451377132353</v>
      </c>
      <c r="I33" s="33">
        <f>IF(OR(U33="",U33=0),"",U33*M!$J$65)</f>
        <v>82.088066837679378</v>
      </c>
      <c r="J33" s="33">
        <f>IF(OR(V33="",V33=0),"",V33*M!$J$66)</f>
        <v>78.308236498514106</v>
      </c>
      <c r="K33" s="33">
        <f>IF(OR(W33="",W33=0),"",W33*M!$J$67)</f>
        <v>114.84208048733311</v>
      </c>
      <c r="L33" s="33">
        <f>IF(OR(X33="",X33=0),"",X33*M!$J$68)</f>
        <v>207.6340616748071</v>
      </c>
      <c r="N33" s="46" t="str">
        <f>'2.3'!N33</f>
        <v>HDI Seguros</v>
      </c>
      <c r="O33" s="50">
        <v>5568.1492425356428</v>
      </c>
      <c r="P33" s="50">
        <v>4069.9628679419816</v>
      </c>
      <c r="Q33" s="50">
        <v>4286.0131509742605</v>
      </c>
      <c r="R33" s="50">
        <v>2574.5249265754696</v>
      </c>
      <c r="S33" s="50">
        <v>3436.0546929149518</v>
      </c>
      <c r="T33" s="50">
        <v>2399.7961699218326</v>
      </c>
      <c r="U33" s="50">
        <v>1834.1738164362882</v>
      </c>
      <c r="V33" s="50">
        <v>1747.7413909637216</v>
      </c>
      <c r="W33" s="50">
        <v>2560.7785051294582</v>
      </c>
      <c r="X33" s="50">
        <v>4629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4424.5980081365897</v>
      </c>
      <c r="D35" s="33">
        <f>IF(OR(P35="",P35=0),"",P35*M!$J$60)</f>
        <v>3018.7943262411345</v>
      </c>
      <c r="E35" s="33">
        <f>IF(OR(Q35="",Q35=0),"",Q35*M!$J$61)</f>
        <v>3393.4186249967515</v>
      </c>
      <c r="F35" s="33">
        <f>IF(OR(R35="",R35=0),"",R35*M!$J$62)</f>
        <v>1652.979920232814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98831.314035097181</v>
      </c>
      <c r="P35" s="50">
        <v>67495.312782058609</v>
      </c>
      <c r="Q35" s="50">
        <v>75771.142239425826</v>
      </c>
      <c r="R35" s="50">
        <v>36971.621371875473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7228.8062914025968</v>
      </c>
      <c r="D36" s="33">
        <f>IF(OR(P36="",P36=0),"",P36*M!$J$60)</f>
        <v>7396.3947990543711</v>
      </c>
      <c r="E36" s="33">
        <f>IF(OR(Q36="",Q36=0),"",Q36*M!$J$61)</f>
        <v>2490.8976990884707</v>
      </c>
      <c r="F36" s="33">
        <f>IF(OR(R36="",R36=0),"",R36*M!$J$62)</f>
        <v>3596.8113153908143</v>
      </c>
      <c r="G36" s="33">
        <f>IF(OR(S36="",S36=0),"",S36*M!$J$63)</f>
        <v>5800.1088546376095</v>
      </c>
      <c r="H36" s="33">
        <f>IF(OR(T36="",T36=0),"",T36*M!$J$64)</f>
        <v>7664.1495087821922</v>
      </c>
      <c r="I36" s="33">
        <f>IF(OR(U36="",U36=0),"",U36*M!$J$65)</f>
        <v>9243.5078873999501</v>
      </c>
      <c r="J36" s="33">
        <f>IF(OR(V36="",V36=0),"",V36*M!$J$66)</f>
        <v>11402.204472355286</v>
      </c>
      <c r="K36" s="33">
        <f>IF(OR(W36="",W36=0),"",W36*M!$J$67)</f>
        <v>8318.267301467451</v>
      </c>
      <c r="L36" s="33">
        <f>IF(OR(X36="",X36=0),"",X36*M!$J$68)</f>
        <v>15514.287905775671</v>
      </c>
      <c r="N36" s="46" t="str">
        <f>'2.3'!N36</f>
        <v>Liberty Seguros</v>
      </c>
      <c r="O36" s="50">
        <v>161468.32398574849</v>
      </c>
      <c r="P36" s="50">
        <v>165371.3126734854</v>
      </c>
      <c r="Q36" s="50">
        <v>55618.886061153651</v>
      </c>
      <c r="R36" s="50">
        <v>80448.615540336992</v>
      </c>
      <c r="S36" s="50">
        <v>129586.78182822125</v>
      </c>
      <c r="T36" s="50">
        <v>170561.31653625442</v>
      </c>
      <c r="U36" s="50">
        <v>206536.72077107706</v>
      </c>
      <c r="V36" s="50">
        <v>254482.86917998892</v>
      </c>
      <c r="W36" s="50">
        <v>185482.88236443576</v>
      </c>
      <c r="X36" s="50">
        <v>345876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22471.35113699616</v>
      </c>
      <c r="D38" s="33">
        <f>IF(OR(P38="",P38=0),"",P38*M!$J$60)</f>
        <v>6679.2553191489351</v>
      </c>
      <c r="E38" s="33">
        <f>IF(OR(Q38="",Q38=0),"",Q38*M!$J$61)</f>
        <v>4280.1169945227393</v>
      </c>
      <c r="F38" s="33">
        <f>IF(OR(R38="",R38=0),"",R38*M!$J$62)</f>
        <v>4152.3665618718624</v>
      </c>
      <c r="G38" s="33">
        <f>IF(OR(S38="",S38=0),"",S38*M!$J$63)</f>
        <v>5397.0849207967967</v>
      </c>
      <c r="H38" s="33">
        <f>IF(OR(T38="",T38=0),"",T38*M!$J$64)</f>
        <v>8441.1083920324727</v>
      </c>
      <c r="I38" s="33">
        <f>IF(OR(U38="",U38=0),"",U38*M!$J$65)</f>
        <v>2999.1744578854587</v>
      </c>
      <c r="J38" s="33">
        <f>IF(OR(V38="",V38=0),"",V38*M!$J$66)</f>
        <v>4652.2732308068444</v>
      </c>
      <c r="K38" s="33">
        <f>IF(OR(W38="",W38=0),"",W38*M!$J$67)</f>
        <v>3833.0408682135853</v>
      </c>
      <c r="L38" s="33">
        <f>IF(OR(X38="",X38=0),"",X38*M!$J$68)</f>
        <v>3635.1435787966552</v>
      </c>
      <c r="N38" s="46" t="str">
        <f>'2.3'!N38</f>
        <v>Mapfre Seguros Generales</v>
      </c>
      <c r="O38" s="50">
        <v>501937.83863061538</v>
      </c>
      <c r="P38" s="50">
        <v>149337.2446736127</v>
      </c>
      <c r="Q38" s="50">
        <v>95570.098898032855</v>
      </c>
      <c r="R38" s="50">
        <v>92874.524634963702</v>
      </c>
      <c r="S38" s="50">
        <v>120582.36899820653</v>
      </c>
      <c r="T38" s="50">
        <v>187852.09744675923</v>
      </c>
      <c r="U38" s="50">
        <v>67013.482878768205</v>
      </c>
      <c r="V38" s="50">
        <v>103832.88975876664</v>
      </c>
      <c r="W38" s="50">
        <v>85470.139716658538</v>
      </c>
      <c r="X38" s="50">
        <v>81042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2021.0676942114617</v>
      </c>
      <c r="D41" s="33">
        <f>IF(OR(P41="",P41=0),"",P41*M!$J$60)</f>
        <v>2317.0803782505909</v>
      </c>
      <c r="E41" s="33">
        <f>IF(OR(Q41="",Q41=0),"",Q41*M!$J$61)</f>
        <v>2781.1318902468952</v>
      </c>
      <c r="F41" s="33">
        <f>IF(OR(R41="",R41=0),"",R41*M!$J$62)</f>
        <v>4316.0956916929845</v>
      </c>
      <c r="G41" s="33">
        <f>IF(OR(S41="",S41=0),"",S41*M!$J$63)</f>
        <v>2161.7134897946044</v>
      </c>
      <c r="H41" s="33">
        <f>IF(OR(T41="",T41=0),"",T41*M!$J$64)</f>
        <v>14423.070062876281</v>
      </c>
      <c r="I41" s="33">
        <f>IF(OR(U41="",U41=0),"",U41*M!$J$65)</f>
        <v>6162.664892831006</v>
      </c>
      <c r="J41" s="33">
        <f>IF(OR(V41="",V41=0),"",V41*M!$J$66)</f>
        <v>1569.6504014729594</v>
      </c>
      <c r="K41" s="33">
        <f>IF(OR(W41="",W41=0),"",W41*M!$J$67)</f>
        <v>1586.302844718499</v>
      </c>
      <c r="L41" s="33">
        <f>IF(OR(X41="",X41=0),"",X41*M!$J$68)</f>
        <v>1822.2367153897253</v>
      </c>
      <c r="N41" s="46" t="str">
        <f>'2.3'!N41</f>
        <v>Penta Security</v>
      </c>
      <c r="O41" s="50">
        <v>45144.163516207169</v>
      </c>
      <c r="P41" s="50">
        <v>51806.134492748497</v>
      </c>
      <c r="Q41" s="50">
        <v>62099.482359828929</v>
      </c>
      <c r="R41" s="50">
        <v>96536.596582238519</v>
      </c>
      <c r="S41" s="50">
        <v>48297.282240341447</v>
      </c>
      <c r="T41" s="50">
        <v>320977.2742037368</v>
      </c>
      <c r="U41" s="50">
        <v>137698.43804767716</v>
      </c>
      <c r="V41" s="50">
        <v>35032.623625091714</v>
      </c>
      <c r="W41" s="50">
        <v>35371.792379091356</v>
      </c>
      <c r="X41" s="50">
        <v>40625</v>
      </c>
    </row>
    <row r="42" spans="2:24">
      <c r="B42" s="46" t="str">
        <f t="shared" si="2"/>
        <v>RSA Seguros</v>
      </c>
      <c r="C42" s="33">
        <f>IF(OR(O42="",O42=0),"",O42*M!$J$59)</f>
        <v>14054.66516006814</v>
      </c>
      <c r="D42" s="33">
        <f>IF(OR(P42="",P42=0),"",P42*M!$J$60)</f>
        <v>14201.300236406616</v>
      </c>
      <c r="E42" s="33">
        <f>IF(OR(Q42="",Q42=0),"",Q42*M!$J$61)</f>
        <v>15658.382923188421</v>
      </c>
      <c r="F42" s="33">
        <f>IF(OR(R42="",R42=0),"",R42*M!$J$62)</f>
        <v>6193.4451601991868</v>
      </c>
      <c r="G42" s="33">
        <f>IF(OR(S42="",S42=0),"",S42*M!$J$63)</f>
        <v>17759.285093349936</v>
      </c>
      <c r="H42" s="33">
        <f>IF(OR(T42="",T42=0),"",T42*M!$J$64)</f>
        <v>47019.975885022708</v>
      </c>
      <c r="I42" s="33">
        <f>IF(OR(U42="",U42=0),"",U42*M!$J$65)</f>
        <v>40396.838234300041</v>
      </c>
      <c r="J42" s="33">
        <f>IF(OR(V42="",V42=0),"",V42*M!$J$66)</f>
        <v>62854.344770155803</v>
      </c>
      <c r="K42" s="33">
        <f>IF(OR(W42="",W42=0),"",W42*M!$J$67)</f>
        <v>44467.235750190506</v>
      </c>
      <c r="L42" s="33">
        <f>IF(OR(X42="",X42=0),"",X42*M!$J$68)</f>
        <v>31787.299111017612</v>
      </c>
      <c r="N42" s="46" t="str">
        <f>'2.3'!N42</f>
        <v>RSA Seguros</v>
      </c>
      <c r="O42" s="50">
        <v>313936.09623709647</v>
      </c>
      <c r="P42" s="50">
        <v>317517.88885919051</v>
      </c>
      <c r="Q42" s="50">
        <v>349633.71479504445</v>
      </c>
      <c r="R42" s="50">
        <v>138526.61284482392</v>
      </c>
      <c r="S42" s="50">
        <v>396780.24335302052</v>
      </c>
      <c r="T42" s="50">
        <v>1046402.9937389264</v>
      </c>
      <c r="U42" s="50">
        <v>902625.99438089191</v>
      </c>
      <c r="V42" s="50">
        <v>1402829.9559368815</v>
      </c>
      <c r="W42" s="50">
        <v>991541.95925745007</v>
      </c>
      <c r="X42" s="50">
        <v>708667</v>
      </c>
    </row>
    <row r="43" spans="2:24">
      <c r="B43" s="46" t="str">
        <f t="shared" si="2"/>
        <v>Renta Nacional</v>
      </c>
      <c r="C43" s="33">
        <f>IF(OR(O43="",O43=0),"",O43*M!$J$59)</f>
        <v>214.46334593875352</v>
      </c>
      <c r="D43" s="33">
        <f>IF(OR(P43="",P43=0),"",P43*M!$J$60)</f>
        <v>-45.921985815602831</v>
      </c>
      <c r="E43" s="33">
        <f>IF(OR(Q43="",Q43=0),"",Q43*M!$J$61)</f>
        <v>68.083189688774937</v>
      </c>
      <c r="F43" s="33">
        <f>IF(OR(R43="",R43=0),"",R43*M!$J$62)</f>
        <v>9.1795128849762477</v>
      </c>
      <c r="G43" s="33">
        <f>IF(OR(S43="",S43=0),"",S43*M!$J$63)</f>
        <v>278.89910658483291</v>
      </c>
      <c r="H43" s="33">
        <f>IF(OR(T43="",T43=0),"",T43*M!$J$64)</f>
        <v>-13.504794966635508</v>
      </c>
      <c r="I43" s="33">
        <f>IF(OR(U43="",U43=0),"",U43*M!$J$65)</f>
        <v>23.680146481284002</v>
      </c>
      <c r="J43" s="33">
        <f>IF(OR(V43="",V43=0),"",V43*M!$J$66)</f>
        <v>16.23463439603341</v>
      </c>
      <c r="K43" s="33">
        <f>IF(OR(W43="",W43=0),"",W43*M!$J$67)</f>
        <v>21.160026193688807</v>
      </c>
      <c r="L43" s="33">
        <f>IF(OR(X43="",X43=0),"",X43*M!$J$68)</f>
        <v>24.715136742885875</v>
      </c>
      <c r="N43" s="46" t="str">
        <f>'2.3'!N43</f>
        <v>Renta Nacional</v>
      </c>
      <c r="O43" s="50">
        <v>4790.4225994119533</v>
      </c>
      <c r="P43" s="50">
        <v>-1026.7406325944544</v>
      </c>
      <c r="Q43" s="50">
        <v>1520.2194660044083</v>
      </c>
      <c r="R43" s="50">
        <v>205.31494097871069</v>
      </c>
      <c r="S43" s="50">
        <v>6231.1998934634985</v>
      </c>
      <c r="T43" s="50">
        <v>-300.54158082669454</v>
      </c>
      <c r="U43" s="50">
        <v>529.10863074936651</v>
      </c>
      <c r="V43" s="50">
        <v>362.33662983394225</v>
      </c>
      <c r="W43" s="50">
        <v>471.83175378602834</v>
      </c>
      <c r="X43" s="50">
        <v>551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1828.3433229097745</v>
      </c>
      <c r="D45" s="33">
        <f>IF(OR(P45="",P45=0),"",P45*M!$J$60)</f>
        <v>1440.0118203309692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40839.319815760944</v>
      </c>
      <c r="P45" s="50">
        <v>32196.313401755317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419819.07678635867</v>
      </c>
      <c r="D47" s="51">
        <f t="shared" si="3"/>
        <v>162093.7352245863</v>
      </c>
      <c r="E47" s="51">
        <f t="shared" si="3"/>
        <v>117262.35126652633</v>
      </c>
      <c r="F47" s="51">
        <f t="shared" si="3"/>
        <v>192403.8696375649</v>
      </c>
      <c r="G47" s="51">
        <f t="shared" si="3"/>
        <v>147215.69906382827</v>
      </c>
      <c r="H47" s="51">
        <f t="shared" si="3"/>
        <v>261866.23016451378</v>
      </c>
      <c r="I47" s="51">
        <f t="shared" si="3"/>
        <v>196833.47962505146</v>
      </c>
      <c r="J47" s="51">
        <f t="shared" si="3"/>
        <v>179881.802311812</v>
      </c>
      <c r="K47" s="51">
        <f t="shared" si="3"/>
        <v>147231.04278380182</v>
      </c>
      <c r="L47" s="51">
        <f t="shared" si="3"/>
        <v>134490.2648825717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>
  <sheetPr codeName="Hoja52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2206.0878684577042</v>
      </c>
      <c r="D17" s="33">
        <f>IF(OR(P17="",P17=0),"",P17*M!$J$60)</f>
        <v>2194.2080378250589</v>
      </c>
      <c r="E17" s="33">
        <f>IF(OR(Q17="",Q17=0),"",Q17*M!$J$61)</f>
        <v>1681.9261941265977</v>
      </c>
      <c r="F17" s="33">
        <f>IF(OR(R17="",R17=0),"",R17*M!$J$62)</f>
        <v>866.04531563894102</v>
      </c>
      <c r="G17" s="33">
        <f>IF(OR(S17="",S17=0),"",S17*M!$J$63)</f>
        <v>-36.266700406514254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49276.920189272671</v>
      </c>
      <c r="P17" s="33">
        <v>49058.909556887658</v>
      </c>
      <c r="Q17" s="33">
        <v>37555.481057544013</v>
      </c>
      <c r="R17" s="33">
        <v>19370.531431609634</v>
      </c>
      <c r="S17" s="33">
        <v>-810.27530879022811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4189.1123570542995</v>
      </c>
      <c r="D18" s="33">
        <f>IF(OR(P18="",P18=0),"",P18*M!$J$60)</f>
        <v>4146.4539007092189</v>
      </c>
      <c r="E18" s="33">
        <f>IF(OR(Q18="",Q18=0),"",Q18*M!$J$61)</f>
        <v>3293.6903225433894</v>
      </c>
      <c r="F18" s="33">
        <f>IF(OR(R18="",R18=0),"",R18*M!$J$62)</f>
        <v>2490.0402285197993</v>
      </c>
      <c r="G18" s="33">
        <f>IF(OR(S18="",S18=0),"",S18*M!$J$63)</f>
        <v>2364.4797937215517</v>
      </c>
      <c r="H18" s="33">
        <f>IF(OR(T18="",T18=0),"",T18*M!$J$64)</f>
        <v>2367.7218073390654</v>
      </c>
      <c r="I18" s="33">
        <f>IF(OR(U18="",U18=0),"",U18*M!$J$65)</f>
        <v>1517.0210375726508</v>
      </c>
      <c r="J18" s="33">
        <f>IF(OR(V18="",V18=0),"",V18*M!$J$66)</f>
        <v>14020.325762263839</v>
      </c>
      <c r="K18" s="33">
        <f>IF(OR(W18="",W18=0),"",W18*M!$J$67)</f>
        <v>60924.888898210476</v>
      </c>
      <c r="L18" s="33">
        <f>IF(OR(X18="",X18=0),"",X18*M!$J$68)</f>
        <v>102613.56964173817</v>
      </c>
      <c r="N18" s="46" t="str">
        <f>'2.3'!N18</f>
        <v>ACE Seguros</v>
      </c>
      <c r="O18" s="33">
        <v>93571.320632289804</v>
      </c>
      <c r="P18" s="33">
        <v>92707.93989904983</v>
      </c>
      <c r="Q18" s="33">
        <v>73544.323734091129</v>
      </c>
      <c r="R18" s="33">
        <v>55693.855323182623</v>
      </c>
      <c r="S18" s="33">
        <v>52827.513214900944</v>
      </c>
      <c r="T18" s="33">
        <v>52692.310893543603</v>
      </c>
      <c r="U18" s="33">
        <v>33896.28204548698</v>
      </c>
      <c r="V18" s="33">
        <v>312916.0449165327</v>
      </c>
      <c r="W18" s="33">
        <v>1358518.9788959455</v>
      </c>
      <c r="X18" s="33">
        <v>2287670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8864.2460756373021</v>
      </c>
      <c r="D20" s="33">
        <f>IF(OR(P20="",P20=0),"",P20*M!$J$60)</f>
        <v>7709.4562647754119</v>
      </c>
      <c r="E20" s="33">
        <f>IF(OR(Q20="",Q20=0),"",Q20*M!$J$61)</f>
        <v>10244.470045417667</v>
      </c>
      <c r="F20" s="33">
        <f>IF(OR(R20="",R20=0),"",R20*M!$J$62)</f>
        <v>8416.2224802376168</v>
      </c>
      <c r="G20" s="33">
        <f>IF(OR(S20="",S20=0),"",S20*M!$J$63)</f>
        <v>9799.0988406653851</v>
      </c>
      <c r="H20" s="33">
        <f>IF(OR(T20="",T20=0),"",T20*M!$J$64)</f>
        <v>19447.822058783051</v>
      </c>
      <c r="I20" s="33">
        <f>IF(OR(U20="",U20=0),"",U20*M!$J$65)</f>
        <v>6652.9557997013699</v>
      </c>
      <c r="J20" s="33">
        <f>IF(OR(V20="",V20=0),"",V20*M!$J$66)</f>
        <v>14935.386155103793</v>
      </c>
      <c r="K20" s="33">
        <f>IF(OR(W20="",W20=0),"",W20*M!$J$67)</f>
        <v>19132.112670148279</v>
      </c>
      <c r="L20" s="33">
        <f>IF(OR(X20="",X20=0),"",X20*M!$J$68)</f>
        <v>19650.058782552998</v>
      </c>
      <c r="N20" s="46" t="str">
        <f>'2.3'!N20</f>
        <v>Aseguradora Magallanes</v>
      </c>
      <c r="O20" s="33">
        <v>197998.79807717065</v>
      </c>
      <c r="P20" s="33">
        <v>172370.85595643628</v>
      </c>
      <c r="Q20" s="33">
        <v>228747.25542582365</v>
      </c>
      <c r="R20" s="33">
        <v>188242.69255308699</v>
      </c>
      <c r="S20" s="33">
        <v>218932.73305778674</v>
      </c>
      <c r="T20" s="33">
        <v>432800.29053555283</v>
      </c>
      <c r="U20" s="33">
        <v>148653.4864300036</v>
      </c>
      <c r="V20" s="33">
        <v>333339.04248752585</v>
      </c>
      <c r="W20" s="33">
        <v>426612.81191988278</v>
      </c>
      <c r="X20" s="33">
        <v>438079.00000000006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3961.8684051476002</v>
      </c>
      <c r="D21" s="33">
        <f>IF(OR(P21="",P21=0),"",P21*M!$J$60)</f>
        <v>5942.7895981087458</v>
      </c>
      <c r="E21" s="33">
        <f>IF(OR(Q21="",Q21=0),"",Q21*M!$J$61)</f>
        <v>7589.2833941115832</v>
      </c>
      <c r="F21" s="33">
        <f>IF(OR(R21="",R21=0),"",R21*M!$J$62)</f>
        <v>9298.6796522466684</v>
      </c>
      <c r="G21" s="33">
        <f>IF(OR(S21="",S21=0),"",S21*M!$J$63)</f>
        <v>9996.6841873914018</v>
      </c>
      <c r="H21" s="33">
        <f>IF(OR(T21="",T21=0),"",T21*M!$J$64)</f>
        <v>11836.82538452992</v>
      </c>
      <c r="I21" s="33">
        <f>IF(OR(U21="",U21=0),"",U21*M!$J$65)</f>
        <v>14400.698844007931</v>
      </c>
      <c r="J21" s="33">
        <f>IF(OR(V21="",V21=0),"",V21*M!$J$66)</f>
        <v>18006.740238209841</v>
      </c>
      <c r="K21" s="33">
        <f>IF(OR(W21="",W21=0),"",W21*M!$J$67)</f>
        <v>24475.57857990123</v>
      </c>
      <c r="L21" s="33">
        <f>IF(OR(X21="",X21=0),"",X21*M!$J$68)</f>
        <v>23903.619040613114</v>
      </c>
      <c r="N21" s="46" t="str">
        <f>'2.3'!N21</f>
        <v>BCI Seguros Generales</v>
      </c>
      <c r="O21" s="33">
        <v>88495.420328540858</v>
      </c>
      <c r="P21" s="33">
        <v>132871.07347315003</v>
      </c>
      <c r="Q21" s="33">
        <v>169459.98566595704</v>
      </c>
      <c r="R21" s="33">
        <v>207980.30221250706</v>
      </c>
      <c r="S21" s="33">
        <v>223347.2104168048</v>
      </c>
      <c r="T21" s="33">
        <v>263421.8602966654</v>
      </c>
      <c r="U21" s="33">
        <v>321768.87306036084</v>
      </c>
      <c r="V21" s="33">
        <v>401887.8043722572</v>
      </c>
      <c r="W21" s="33">
        <v>545762.8010747435</v>
      </c>
      <c r="X21" s="33">
        <v>532908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3393.489774320778</v>
      </c>
      <c r="D24" s="33">
        <f>IF(OR(P24="",P24=0),"",P24*M!$J$60)</f>
        <v>2401.4775413711577</v>
      </c>
      <c r="E24" s="33">
        <f>IF(OR(Q24="",Q24=0),"",Q24*M!$J$61)</f>
        <v>3410.2806193895613</v>
      </c>
      <c r="F24" s="33">
        <f>IF(OR(R24="",R24=0),"",R24*M!$J$62)</f>
        <v>7591.0677219953877</v>
      </c>
      <c r="G24" s="33">
        <f>IF(OR(S24="",S24=0),"",S24*M!$J$63)</f>
        <v>5339.7671732370281</v>
      </c>
      <c r="H24" s="33">
        <f>IF(OR(T24="",T24=0),"",T24*M!$J$64)</f>
        <v>6290.1258035352985</v>
      </c>
      <c r="I24" s="33">
        <f>IF(OR(U24="",U24=0),"",U24*M!$J$65)</f>
        <v>13374.201785613532</v>
      </c>
      <c r="J24" s="33">
        <f>IF(OR(V24="",V24=0),"",V24*M!$J$66)</f>
        <v>5752.5517025356612</v>
      </c>
      <c r="K24" s="33">
        <f>IF(OR(W24="",W24=0),"",W24*M!$J$67)</f>
        <v>17477.575732153215</v>
      </c>
      <c r="L24" s="33">
        <f>IF(OR(X24="",X24=0),"",X24*M!$J$68)</f>
        <v>13939.651108390901</v>
      </c>
      <c r="N24" s="46" t="str">
        <f>'2.3'!N24</f>
        <v>Chartis Chile</v>
      </c>
      <c r="O24" s="50">
        <v>75799.666533329611</v>
      </c>
      <c r="P24" s="50">
        <v>53693.11727697614</v>
      </c>
      <c r="Q24" s="50">
        <v>76147.651216587226</v>
      </c>
      <c r="R24" s="50">
        <v>169786.74585856433</v>
      </c>
      <c r="S24" s="50">
        <v>119301.76847258469</v>
      </c>
      <c r="T24" s="50">
        <v>139983.19539569085</v>
      </c>
      <c r="U24" s="50">
        <v>298832.84715931397</v>
      </c>
      <c r="V24" s="50">
        <v>128389.72199777703</v>
      </c>
      <c r="W24" s="50">
        <v>389719.5180263801</v>
      </c>
      <c r="X24" s="50">
        <v>310771</v>
      </c>
    </row>
    <row r="25" spans="2:24">
      <c r="B25" s="46" t="str">
        <f t="shared" si="2"/>
        <v>Chilena Consolidada</v>
      </c>
      <c r="C25" s="33">
        <f>IF(OR(O25="",O25=0),"",O25*M!$J$59)</f>
        <v>18519.814717046949</v>
      </c>
      <c r="D25" s="33">
        <f>IF(OR(P25="",P25=0),"",P25*M!$J$60)</f>
        <v>19942.494089834508</v>
      </c>
      <c r="E25" s="33">
        <f>IF(OR(Q25="",Q25=0),"",Q25*M!$J$61)</f>
        <v>16840.916899818389</v>
      </c>
      <c r="F25" s="33">
        <f>IF(OR(R25="",R25=0),"",R25*M!$J$62)</f>
        <v>12555.848990893359</v>
      </c>
      <c r="G25" s="33">
        <f>IF(OR(S25="",S25=0),"",S25*M!$J$63)</f>
        <v>14882.544973435319</v>
      </c>
      <c r="H25" s="33">
        <f>IF(OR(T25="",T25=0),"",T25*M!$J$64)</f>
        <v>13988.77624134546</v>
      </c>
      <c r="I25" s="33">
        <f>IF(OR(U25="",U25=0),"",U25*M!$J$65)</f>
        <v>9699.9100807035938</v>
      </c>
      <c r="J25" s="33">
        <f>IF(OR(V25="",V25=0),"",V25*M!$J$66)</f>
        <v>6542.2711680532984</v>
      </c>
      <c r="K25" s="33">
        <f>IF(OR(W25="",W25=0),"",W25*M!$J$67)</f>
        <v>4288.2144713139487</v>
      </c>
      <c r="L25" s="33">
        <f>IF(OR(X25="",X25=0),"",X25*M!$J$68)</f>
        <v>9714.8877973161416</v>
      </c>
      <c r="N25" s="46" t="str">
        <f>'2.3'!N25</f>
        <v>Chilena Consolidada</v>
      </c>
      <c r="O25" s="50">
        <v>413673.20167987974</v>
      </c>
      <c r="P25" s="50">
        <v>445881.61059774633</v>
      </c>
      <c r="Q25" s="50">
        <v>376038.34093994542</v>
      </c>
      <c r="R25" s="50">
        <v>280832.26493663172</v>
      </c>
      <c r="S25" s="50">
        <v>332507.74370884651</v>
      </c>
      <c r="T25" s="50">
        <v>311312.3106120195</v>
      </c>
      <c r="U25" s="50">
        <v>216734.56054207517</v>
      </c>
      <c r="V25" s="50">
        <v>146015.26764725812</v>
      </c>
      <c r="W25" s="50">
        <v>95619.718808011734</v>
      </c>
      <c r="X25" s="50">
        <v>216584</v>
      </c>
    </row>
    <row r="26" spans="2:24">
      <c r="B26" s="46" t="str">
        <f t="shared" si="2"/>
        <v>Chubb de Chile</v>
      </c>
      <c r="C26" s="33">
        <f>IF(OR(O26="",O26=0),"",O26*M!$J$59)</f>
        <v>7012.0137696098727</v>
      </c>
      <c r="D26" s="33">
        <f>IF(OR(P26="",P26=0),"",P26*M!$J$60)</f>
        <v>2154.0780141843966</v>
      </c>
      <c r="E26" s="33">
        <f>IF(OR(Q26="",Q26=0),"",Q26*M!$J$61)</f>
        <v>1200.7241418139927</v>
      </c>
      <c r="F26" s="33">
        <f>IF(OR(R26="",R26=0),"",R26*M!$J$62)</f>
        <v>449.18416383817112</v>
      </c>
      <c r="G26" s="33">
        <f>IF(OR(S26="",S26=0),"",S26*M!$J$63)</f>
        <v>414.36750329127113</v>
      </c>
      <c r="H26" s="33">
        <f>IF(OR(T26="",T26=0),"",T26*M!$J$64)</f>
        <v>533.92353534128392</v>
      </c>
      <c r="I26" s="33">
        <f>IF(OR(U26="",U26=0),"",U26*M!$J$65)</f>
        <v>514.71688473688573</v>
      </c>
      <c r="J26" s="33">
        <f>IF(OR(V26="",V26=0),"",V26*M!$J$66)</f>
        <v>607.84381135736851</v>
      </c>
      <c r="K26" s="33">
        <f>IF(OR(W26="",W26=0),"",W26*M!$J$67)</f>
        <v>524.99236794209423</v>
      </c>
      <c r="L26" s="33">
        <f>IF(OR(X26="",X26=0),"",X26*M!$J$68)</f>
        <v>175.69726065677673</v>
      </c>
      <c r="N26" s="46" t="str">
        <f>'2.3'!N26</f>
        <v>Chubb de Chile</v>
      </c>
      <c r="O26" s="50">
        <v>156625.87507573309</v>
      </c>
      <c r="P26" s="50">
        <v>48161.66774281863</v>
      </c>
      <c r="Q26" s="50">
        <v>26810.791651085379</v>
      </c>
      <c r="R26" s="50">
        <v>10046.744445224911</v>
      </c>
      <c r="S26" s="50">
        <v>9257.8523250949675</v>
      </c>
      <c r="T26" s="50">
        <v>11882.166574797278</v>
      </c>
      <c r="U26" s="50">
        <v>11500.821851839577</v>
      </c>
      <c r="V26" s="50">
        <v>13566.309699370837</v>
      </c>
      <c r="W26" s="50">
        <v>11706.416023448952</v>
      </c>
      <c r="X26" s="50">
        <v>3917.0000000000005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646.91366282611477</v>
      </c>
      <c r="D28" s="33">
        <f>IF(OR(P28="",P28=0),"",P28*M!$J$60)</f>
        <v>750.1182033096926</v>
      </c>
      <c r="E28" s="33">
        <f>IF(OR(Q28="",Q28=0),"",Q28*M!$J$61)</f>
        <v>849.33634770356377</v>
      </c>
      <c r="F28" s="33">
        <f>IF(OR(R28="",R28=0),"",R28*M!$J$62)</f>
        <v>1608.5288245049592</v>
      </c>
      <c r="G28" s="33">
        <f>IF(OR(S28="",S28=0),"",S28*M!$J$63)</f>
        <v>1180.1675139804038</v>
      </c>
      <c r="H28" s="33">
        <f>IF(OR(T28="",T28=0),"",T28*M!$J$64)</f>
        <v>1923.6943411341781</v>
      </c>
      <c r="I28" s="33">
        <f>IF(OR(U28="",U28=0),"",U28*M!$J$65)</f>
        <v>1694.8085940285901</v>
      </c>
      <c r="J28" s="33">
        <f>IF(OR(V28="",V28=0),"",V28*M!$J$66)</f>
        <v>1352.1540494908061</v>
      </c>
      <c r="K28" s="33">
        <f>IF(OR(W28="",W28=0),"",W28*M!$J$67)</f>
        <v>1725.0082146577456</v>
      </c>
      <c r="L28" s="33">
        <f>IF(OR(X28="",X28=0),"",X28*M!$J$68)</f>
        <v>1538.1696355481713</v>
      </c>
      <c r="N28" s="46" t="str">
        <f>'2.3'!N28</f>
        <v>Consorcio Nacional de Seguros</v>
      </c>
      <c r="O28" s="50">
        <v>14449.974268123164</v>
      </c>
      <c r="P28" s="50">
        <v>16771.418415558321</v>
      </c>
      <c r="Q28" s="50">
        <v>18964.705603047358</v>
      </c>
      <c r="R28" s="50">
        <v>35977.399324348255</v>
      </c>
      <c r="S28" s="50">
        <v>26367.455161233891</v>
      </c>
      <c r="T28" s="50">
        <v>42810.730539796474</v>
      </c>
      <c r="U28" s="50">
        <v>37868.762985798166</v>
      </c>
      <c r="V28" s="50">
        <v>30178.378481286989</v>
      </c>
      <c r="W28" s="50">
        <v>38464.680703468497</v>
      </c>
      <c r="X28" s="50">
        <v>34292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10641.108639928529</v>
      </c>
      <c r="D30" s="33">
        <f>IF(OR(P30="",P30=0),"",P30*M!$J$60)</f>
        <v>9345.3900709219852</v>
      </c>
      <c r="E30" s="33">
        <f>IF(OR(Q30="",Q30=0),"",Q30*M!$J$61)</f>
        <v>11052.517605481304</v>
      </c>
      <c r="F30" s="33">
        <f>IF(OR(R30="",R30=0),"",R30*M!$J$62)</f>
        <v>10149.203246098286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237688.20302779844</v>
      </c>
      <c r="P30" s="50">
        <v>208947.66510729151</v>
      </c>
      <c r="Q30" s="50">
        <v>246790.02980054769</v>
      </c>
      <c r="R30" s="50">
        <v>227003.66474391634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3928.8418859874414</v>
      </c>
      <c r="D33" s="33">
        <f>IF(OR(P33="",P33=0),"",P33*M!$J$60)</f>
        <v>6307.8014184397161</v>
      </c>
      <c r="E33" s="33">
        <f>IF(OR(Q33="",Q33=0),"",Q33*M!$J$61)</f>
        <v>7322.3788116336209</v>
      </c>
      <c r="F33" s="33">
        <f>IF(OR(R33="",R33=0),"",R33*M!$J$62)</f>
        <v>7627.0069057753562</v>
      </c>
      <c r="G33" s="33">
        <f>IF(OR(S33="",S33=0),"",S33*M!$J$63)</f>
        <v>11387.689391253887</v>
      </c>
      <c r="H33" s="33">
        <f>IF(OR(T33="",T33=0),"",T33*M!$J$64)</f>
        <v>21396.232722780696</v>
      </c>
      <c r="I33" s="33">
        <f>IF(OR(U33="",U33=0),"",U33*M!$J$65)</f>
        <v>23655.53404557117</v>
      </c>
      <c r="J33" s="33">
        <f>IF(OR(V33="",V33=0),"",V33*M!$J$66)</f>
        <v>7382.6044937468041</v>
      </c>
      <c r="K33" s="33">
        <f>IF(OR(W33="",W33=0),"",W33*M!$J$67)</f>
        <v>5289.2608206268296</v>
      </c>
      <c r="L33" s="33">
        <f>IF(OR(X33="",X33=0),"",X33*M!$J$68)</f>
        <v>5049.961805918445</v>
      </c>
      <c r="N33" s="46" t="str">
        <f>'2.3'!N33</f>
        <v>HDI Seguros</v>
      </c>
      <c r="O33" s="50">
        <v>87757.713924342912</v>
      </c>
      <c r="P33" s="50">
        <v>141032.14187328305</v>
      </c>
      <c r="Q33" s="50">
        <v>163500.31274664204</v>
      </c>
      <c r="R33" s="50">
        <v>170590.58496082039</v>
      </c>
      <c r="S33" s="50">
        <v>254425.2285010207</v>
      </c>
      <c r="T33" s="50">
        <v>476161.06887422083</v>
      </c>
      <c r="U33" s="50">
        <v>528558.69107016246</v>
      </c>
      <c r="V33" s="50">
        <v>164770.45102504504</v>
      </c>
      <c r="W33" s="50">
        <v>117941.3100146556</v>
      </c>
      <c r="X33" s="50">
        <v>112583.99999999999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5558.2497019849388</v>
      </c>
      <c r="D35" s="33">
        <f>IF(OR(P35="",P35=0),"",P35*M!$J$60)</f>
        <v>5733.569739952718</v>
      </c>
      <c r="E35" s="33">
        <f>IF(OR(Q35="",Q35=0),"",Q35*M!$J$61)</f>
        <v>4657.9527113451768</v>
      </c>
      <c r="F35" s="33">
        <f>IF(OR(R35="",R35=0),"",R35*M!$J$62)</f>
        <v>2661.0573352374781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124153.45321138171</v>
      </c>
      <c r="P35" s="50">
        <v>128193.25900804788</v>
      </c>
      <c r="Q35" s="50">
        <v>104006.73669791991</v>
      </c>
      <c r="R35" s="50">
        <v>59518.934890264783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10994.247532865274</v>
      </c>
      <c r="D36" s="33">
        <f>IF(OR(P36="",P36=0),"",P36*M!$J$60)</f>
        <v>14571.394799054373</v>
      </c>
      <c r="E36" s="33">
        <f>IF(OR(Q36="",Q36=0),"",Q36*M!$J$61)</f>
        <v>8717.5933545263197</v>
      </c>
      <c r="F36" s="33">
        <f>IF(OR(R36="",R36=0),"",R36*M!$J$62)</f>
        <v>10280.442463647734</v>
      </c>
      <c r="G36" s="33">
        <f>IF(OR(S36="",S36=0),"",S36*M!$J$63)</f>
        <v>15535.454653535755</v>
      </c>
      <c r="H36" s="33">
        <f>IF(OR(T36="",T36=0),"",T36*M!$J$64)</f>
        <v>15896.672520443197</v>
      </c>
      <c r="I36" s="33">
        <f>IF(OR(U36="",U36=0),"",U36*M!$J$65)</f>
        <v>16973.910351999741</v>
      </c>
      <c r="J36" s="33">
        <f>IF(OR(V36="",V36=0),"",V36*M!$J$66)</f>
        <v>17944.857631806139</v>
      </c>
      <c r="K36" s="33">
        <f>IF(OR(W36="",W36=0),"",W36*M!$J$67)</f>
        <v>18826.457490020061</v>
      </c>
      <c r="L36" s="33">
        <f>IF(OR(X36="",X36=0),"",X36*M!$J$68)</f>
        <v>30469.547228562984</v>
      </c>
      <c r="N36" s="46" t="str">
        <f>'2.3'!N36</f>
        <v>Liberty Seguros</v>
      </c>
      <c r="O36" s="50">
        <v>245576.19212006326</v>
      </c>
      <c r="P36" s="50">
        <v>325792.59907966224</v>
      </c>
      <c r="Q36" s="50">
        <v>194653.85177813697</v>
      </c>
      <c r="R36" s="50">
        <v>229939.0462334241</v>
      </c>
      <c r="S36" s="50">
        <v>347095.13618529256</v>
      </c>
      <c r="T36" s="50">
        <v>353771.46420820738</v>
      </c>
      <c r="U36" s="50">
        <v>379264.64990017685</v>
      </c>
      <c r="V36" s="50">
        <v>400506.66239500785</v>
      </c>
      <c r="W36" s="50">
        <v>419797.23341475334</v>
      </c>
      <c r="X36" s="50">
        <v>679289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16481.60667744857</v>
      </c>
      <c r="D38" s="33">
        <f>IF(OR(P38="",P38=0),"",P38*M!$J$60)</f>
        <v>17625.709219858152</v>
      </c>
      <c r="E38" s="33">
        <f>IF(OR(Q38="",Q38=0),"",Q38*M!$J$61)</f>
        <v>18316.225916076932</v>
      </c>
      <c r="F38" s="33">
        <f>IF(OR(R38="",R38=0),"",R38*M!$J$62)</f>
        <v>16039.279413801863</v>
      </c>
      <c r="G38" s="33">
        <f>IF(OR(S38="",S38=0),"",S38*M!$J$63)</f>
        <v>15439.470604339565</v>
      </c>
      <c r="H38" s="33">
        <f>IF(OR(T38="",T38=0),"",T38*M!$J$64)</f>
        <v>15996.96473362938</v>
      </c>
      <c r="I38" s="33">
        <f>IF(OR(U38="",U38=0),"",U38*M!$J$65)</f>
        <v>14341.35863441999</v>
      </c>
      <c r="J38" s="33">
        <f>IF(OR(V38="",V38=0),"",V38*M!$J$66)</f>
        <v>11467.715997035753</v>
      </c>
      <c r="K38" s="33">
        <f>IF(OR(W38="",W38=0),"",W38*M!$J$67)</f>
        <v>16417.570279018713</v>
      </c>
      <c r="L38" s="33">
        <f>IF(OR(X38="",X38=0),"",X38*M!$J$68)</f>
        <v>15341.326803633081</v>
      </c>
      <c r="N38" s="46" t="str">
        <f>'2.3'!N38</f>
        <v>Mapfre Seguros Generales</v>
      </c>
      <c r="O38" s="50">
        <v>368146.17787794961</v>
      </c>
      <c r="P38" s="50">
        <v>394082.08318757568</v>
      </c>
      <c r="Q38" s="50">
        <v>408980.29761295696</v>
      </c>
      <c r="R38" s="50">
        <v>358744.92987263779</v>
      </c>
      <c r="S38" s="50">
        <v>344950.6481499981</v>
      </c>
      <c r="T38" s="50">
        <v>356003.41074053542</v>
      </c>
      <c r="U38" s="50">
        <v>320442.97682621924</v>
      </c>
      <c r="V38" s="50">
        <v>255945.00405096592</v>
      </c>
      <c r="W38" s="50">
        <v>366083.24142647785</v>
      </c>
      <c r="X38" s="50">
        <v>342020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6666.1012940662185</v>
      </c>
      <c r="D41" s="33">
        <f>IF(OR(P41="",P41=0),"",P41*M!$J$60)</f>
        <v>9204.2553191489351</v>
      </c>
      <c r="E41" s="33">
        <f>IF(OR(Q41="",Q41=0),"",Q41*M!$J$61)</f>
        <v>20179.822775819208</v>
      </c>
      <c r="F41" s="33">
        <f>IF(OR(R41="",R41=0),"",R41*M!$J$62)</f>
        <v>26257.690623711729</v>
      </c>
      <c r="G41" s="33">
        <f>IF(OR(S41="",S41=0),"",S41*M!$J$63)</f>
        <v>22572.230723839704</v>
      </c>
      <c r="H41" s="33">
        <f>IF(OR(T41="",T41=0),"",T41*M!$J$64)</f>
        <v>24711.583444854059</v>
      </c>
      <c r="I41" s="33">
        <f>IF(OR(U41="",U41=0),"",U41*M!$J$65)</f>
        <v>24071.987645303045</v>
      </c>
      <c r="J41" s="33">
        <f>IF(OR(V41="",V41=0),"",V41*M!$J$66)</f>
        <v>15129.915274308029</v>
      </c>
      <c r="K41" s="33">
        <f>IF(OR(W41="",W41=0),"",W41*M!$J$67)</f>
        <v>15887.777288393907</v>
      </c>
      <c r="L41" s="33">
        <f>IF(OR(X41="",X41=0),"",X41*M!$J$68)</f>
        <v>17255.471532064861</v>
      </c>
      <c r="N41" s="46" t="str">
        <f>'2.3'!N41</f>
        <v>Penta Security</v>
      </c>
      <c r="O41" s="50">
        <v>148899.30094713546</v>
      </c>
      <c r="P41" s="50">
        <v>205792.12246812088</v>
      </c>
      <c r="Q41" s="50">
        <v>450592.2760751234</v>
      </c>
      <c r="R41" s="50">
        <v>587296.54483823606</v>
      </c>
      <c r="S41" s="50">
        <v>504311.69681370509</v>
      </c>
      <c r="T41" s="50">
        <v>549942.32578841504</v>
      </c>
      <c r="U41" s="50">
        <v>537863.92041487677</v>
      </c>
      <c r="V41" s="50">
        <v>337680.68786971254</v>
      </c>
      <c r="W41" s="50">
        <v>354269.77987298486</v>
      </c>
      <c r="X41" s="50">
        <v>384694</v>
      </c>
    </row>
    <row r="42" spans="2:24">
      <c r="B42" s="46" t="str">
        <f t="shared" si="2"/>
        <v>RSA Seguros</v>
      </c>
      <c r="C42" s="33">
        <f>IF(OR(O42="",O42=0),"",O42*M!$J$59)</f>
        <v>17202.934522686181</v>
      </c>
      <c r="D42" s="33">
        <f>IF(OR(P42="",P42=0),"",P42*M!$J$60)</f>
        <v>18726.59574468085</v>
      </c>
      <c r="E42" s="33">
        <f>IF(OR(Q42="",Q42=0),"",Q42*M!$J$61)</f>
        <v>16971.712849474938</v>
      </c>
      <c r="F42" s="33">
        <f>IF(OR(R42="",R42=0),"",R42*M!$J$62)</f>
        <v>13014.101400793661</v>
      </c>
      <c r="G42" s="33">
        <f>IF(OR(S42="",S42=0),"",S42*M!$J$63)</f>
        <v>28616.662612794888</v>
      </c>
      <c r="H42" s="33">
        <f>IF(OR(T42="",T42=0),"",T42*M!$J$64)</f>
        <v>37128.962128477986</v>
      </c>
      <c r="I42" s="33">
        <f>IF(OR(U42="",U42=0),"",U42*M!$J$65)</f>
        <v>32500.488286484946</v>
      </c>
      <c r="J42" s="33">
        <f>IF(OR(V42="",V42=0),"",V42*M!$J$66)</f>
        <v>40171.027098469764</v>
      </c>
      <c r="K42" s="33">
        <f>IF(OR(W42="",W42=0),"",W42*M!$J$67)</f>
        <v>32872.2405158572</v>
      </c>
      <c r="L42" s="33">
        <f>IF(OR(X42="",X42=0),"",X42*M!$J$68)</f>
        <v>51256.592011403947</v>
      </c>
      <c r="N42" s="46" t="str">
        <f>'2.3'!N42</f>
        <v>RSA Seguros</v>
      </c>
      <c r="O42" s="50">
        <v>384258.32606945542</v>
      </c>
      <c r="P42" s="50">
        <v>418696.10862301575</v>
      </c>
      <c r="Q42" s="50">
        <v>378958.86434155691</v>
      </c>
      <c r="R42" s="50">
        <v>291081.83565688413</v>
      </c>
      <c r="S42" s="50">
        <v>639357.17545903951</v>
      </c>
      <c r="T42" s="50">
        <v>826284.07170310954</v>
      </c>
      <c r="U42" s="50">
        <v>726190.13862685557</v>
      </c>
      <c r="V42" s="50">
        <v>896566.82255707681</v>
      </c>
      <c r="W42" s="50">
        <v>732993.74733756727</v>
      </c>
      <c r="X42" s="50">
        <v>1142716</v>
      </c>
    </row>
    <row r="43" spans="2:24">
      <c r="B43" s="46" t="str">
        <f t="shared" si="2"/>
        <v>Renta Nacional</v>
      </c>
      <c r="C43" s="33">
        <f>IF(OR(O43="",O43=0),"",O43*M!$J$59)</f>
        <v>1667.1524093233932</v>
      </c>
      <c r="D43" s="33">
        <f>IF(OR(P43="",P43=0),"",P43*M!$J$60)</f>
        <v>1767.3167848699761</v>
      </c>
      <c r="E43" s="33">
        <f>IF(OR(Q43="",Q43=0),"",Q43*M!$J$61)</f>
        <v>2203.8973150738721</v>
      </c>
      <c r="F43" s="33">
        <f>IF(OR(R43="",R43=0),"",R43*M!$J$62)</f>
        <v>2586.7310975748824</v>
      </c>
      <c r="G43" s="33">
        <f>IF(OR(S43="",S43=0),"",S43*M!$J$63)</f>
        <v>2283.8750069533894</v>
      </c>
      <c r="H43" s="33">
        <f>IF(OR(T43="",T43=0),"",T43*M!$J$64)</f>
        <v>2256.5238351986932</v>
      </c>
      <c r="I43" s="33">
        <f>IF(OR(U43="",U43=0),"",U43*M!$J$65)</f>
        <v>898.68020474935884</v>
      </c>
      <c r="J43" s="33">
        <f>IF(OR(V43="",V43=0),"",V43*M!$J$66)</f>
        <v>1428.1703376039977</v>
      </c>
      <c r="K43" s="33">
        <f>IF(OR(W43="",W43=0),"",W43*M!$J$67)</f>
        <v>1633.237087839743</v>
      </c>
      <c r="L43" s="33">
        <f>IF(OR(X43="",X43=0),"",X43*M!$J$68)</f>
        <v>2334.1226328304033</v>
      </c>
      <c r="N43" s="46" t="str">
        <f>'2.3'!N43</f>
        <v>Renta Nacional</v>
      </c>
      <c r="O43" s="50">
        <v>37238.832320407877</v>
      </c>
      <c r="P43" s="50">
        <v>39514.318064957486</v>
      </c>
      <c r="Q43" s="50">
        <v>49210.496963577811</v>
      </c>
      <c r="R43" s="50">
        <v>57856.506034825041</v>
      </c>
      <c r="S43" s="50">
        <v>51026.630648898004</v>
      </c>
      <c r="T43" s="50">
        <v>50217.662858208329</v>
      </c>
      <c r="U43" s="50">
        <v>20080.089157907554</v>
      </c>
      <c r="V43" s="50">
        <v>31874.966465685917</v>
      </c>
      <c r="W43" s="50">
        <v>36418.344308744512</v>
      </c>
      <c r="X43" s="50">
        <v>52037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7327.8261264252797</v>
      </c>
      <c r="D45" s="33">
        <f>IF(OR(P45="",P45=0),"",P45*M!$J$60)</f>
        <v>9341.3120567375863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163680.10919037813</v>
      </c>
      <c r="P45" s="50">
        <v>208856.48736771746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129261.61542081644</v>
      </c>
      <c r="D47" s="51">
        <f t="shared" si="3"/>
        <v>137864.42080378247</v>
      </c>
      <c r="E47" s="51">
        <f t="shared" si="3"/>
        <v>134532.72930435612</v>
      </c>
      <c r="F47" s="51">
        <f t="shared" si="3"/>
        <v>131891.12986451591</v>
      </c>
      <c r="G47" s="51">
        <f t="shared" si="3"/>
        <v>139776.22627803305</v>
      </c>
      <c r="H47" s="51">
        <f t="shared" si="3"/>
        <v>173775.82855739229</v>
      </c>
      <c r="I47" s="51">
        <f t="shared" si="3"/>
        <v>160296.27219489281</v>
      </c>
      <c r="J47" s="51">
        <f t="shared" si="3"/>
        <v>154741.5637199851</v>
      </c>
      <c r="K47" s="51">
        <f t="shared" si="3"/>
        <v>219474.91441608345</v>
      </c>
      <c r="L47" s="51">
        <f t="shared" si="3"/>
        <v>293242.67528123001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sheetPr codeName="Hoja5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23019.842189377534</v>
      </c>
      <c r="D17" s="33">
        <f>IF(OR(P17="",P17=0),"",P17*M!$J$60)</f>
        <v>21324.113475177302</v>
      </c>
      <c r="E17" s="33">
        <f>IF(OR(Q17="",Q17=0),"",Q17*M!$J$61)</f>
        <v>5058.2518385059811</v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514189.36777375086</v>
      </c>
      <c r="P17" s="33">
        <v>476772.36448212294</v>
      </c>
      <c r="Q17" s="33">
        <v>112944.95666258706</v>
      </c>
      <c r="R17" s="33"/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168340.34873137565</v>
      </c>
      <c r="D20" s="33">
        <f>IF(OR(P20="",P20=0),"",P20*M!$J$60)</f>
        <v>153754.07801418437</v>
      </c>
      <c r="E20" s="33">
        <f>IF(OR(Q20="",Q20=0),"",Q20*M!$J$61)</f>
        <v>362513.13012320234</v>
      </c>
      <c r="F20" s="33">
        <f>IF(OR(R20="",R20=0),"",R20*M!$J$62)</f>
        <v>310216.01897321845</v>
      </c>
      <c r="G20" s="33">
        <f>IF(OR(S20="",S20=0),"",S20*M!$J$63)</f>
        <v>287547.76024493377</v>
      </c>
      <c r="H20" s="33">
        <f>IF(OR(T20="",T20=0),"",T20*M!$J$64)</f>
        <v>309144.47888308717</v>
      </c>
      <c r="I20" s="33">
        <f>IF(OR(U20="",U20=0),"",U20*M!$J$65)</f>
        <v>316551.81640241627</v>
      </c>
      <c r="J20" s="33">
        <f>IF(OR(V20="",V20=0),"",V20*M!$J$66)</f>
        <v>333677.93732285162</v>
      </c>
      <c r="K20" s="33">
        <f>IF(OR(W20="",W20=0),"",W20*M!$J$67)</f>
        <v>385365.55809569079</v>
      </c>
      <c r="L20" s="33">
        <f>IF(OR(X20="",X20=0),"",X20*M!$J$68)</f>
        <v>432457.07483124407</v>
      </c>
      <c r="N20" s="46" t="str">
        <f>'2.3'!N20</f>
        <v>Aseguradora Magallanes</v>
      </c>
      <c r="O20" s="33">
        <v>3760182.9227544051</v>
      </c>
      <c r="P20" s="33">
        <v>3437690.1721576476</v>
      </c>
      <c r="Q20" s="33">
        <v>8094502.0292776106</v>
      </c>
      <c r="R20" s="33">
        <v>6938492.7527449895</v>
      </c>
      <c r="S20" s="33">
        <v>6424429.2315755263</v>
      </c>
      <c r="T20" s="33">
        <v>6879835.6892429627</v>
      </c>
      <c r="U20" s="33">
        <v>7073026.2699297946</v>
      </c>
      <c r="V20" s="33">
        <v>7447272.0672443202</v>
      </c>
      <c r="W20" s="33">
        <v>8592981.1929653157</v>
      </c>
      <c r="X20" s="33">
        <v>9641211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52488.33620399284</v>
      </c>
      <c r="D21" s="33">
        <f>IF(OR(P21="",P21=0),"",P21*M!$J$60)</f>
        <v>70303.368794326219</v>
      </c>
      <c r="E21" s="33">
        <f>IF(OR(Q21="",Q21=0),"",Q21*M!$J$61)</f>
        <v>359384.36396499403</v>
      </c>
      <c r="F21" s="33">
        <f>IF(OR(R21="",R21=0),"",R21*M!$J$62)</f>
        <v>307836.07726590696</v>
      </c>
      <c r="G21" s="33">
        <f>IF(OR(S21="",S21=0),"",S21*M!$J$63)</f>
        <v>333668.20495648531</v>
      </c>
      <c r="H21" s="33">
        <f>IF(OR(T21="",T21=0),"",T21*M!$J$64)</f>
        <v>353014.98369741917</v>
      </c>
      <c r="I21" s="33">
        <f>IF(OR(U21="",U21=0),"",U21*M!$J$65)</f>
        <v>475272.00703691796</v>
      </c>
      <c r="J21" s="33">
        <f>IF(OR(V21="",V21=0),"",V21*M!$J$66)</f>
        <v>481067.83785229176</v>
      </c>
      <c r="K21" s="33">
        <f>IF(OR(W21="",W21=0),"",W21*M!$J$67)</f>
        <v>534258.50187946705</v>
      </c>
      <c r="L21" s="33">
        <f>IF(OR(X21="",X21=0),"",X21*M!$J$68)</f>
        <v>685741.87798258103</v>
      </c>
      <c r="N21" s="46" t="str">
        <f>'2.3'!N21</f>
        <v>BCI Seguros Generales</v>
      </c>
      <c r="O21" s="33">
        <v>1172420.9134970158</v>
      </c>
      <c r="P21" s="33">
        <v>1571868.5520102689</v>
      </c>
      <c r="Q21" s="33">
        <v>8024640.2727995906</v>
      </c>
      <c r="R21" s="33">
        <v>6885261.4323805757</v>
      </c>
      <c r="S21" s="33">
        <v>7454858.169452725</v>
      </c>
      <c r="T21" s="33">
        <v>7856148.9839755856</v>
      </c>
      <c r="U21" s="33">
        <v>10619466.441035779</v>
      </c>
      <c r="V21" s="33">
        <v>10736829.351173403</v>
      </c>
      <c r="W21" s="33">
        <v>11913034.681973621</v>
      </c>
      <c r="X21" s="33">
        <v>15287950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222.94393494552131</v>
      </c>
      <c r="D24" s="33">
        <f>IF(OR(P24="",P24=0),"",P24*M!$J$60)</f>
        <v>111.28841607565009</v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>
        <v>4979.8517303271583</v>
      </c>
      <c r="P24" s="50">
        <v>2488.2272988099835</v>
      </c>
      <c r="Q24" s="50"/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>
        <f>IF(OR(O25="",O25=0),"",O25*M!$J$59)</f>
        <v>51721.022066253732</v>
      </c>
      <c r="D25" s="33">
        <f>IF(OR(P25="",P25=0),"",P25*M!$J$60)</f>
        <v>63912.706855791963</v>
      </c>
      <c r="E25" s="33">
        <f>IF(OR(Q25="",Q25=0),"",Q25*M!$J$61)</f>
        <v>61428.418812673066</v>
      </c>
      <c r="F25" s="33">
        <f>IF(OR(R25="",R25=0),"",R25*M!$J$62)</f>
        <v>33155.120972071454</v>
      </c>
      <c r="G25" s="33">
        <f>IF(OR(S25="",S25=0),"",S25*M!$J$63)</f>
        <v>53805.822087020439</v>
      </c>
      <c r="H25" s="33">
        <f>IF(OR(T25="",T25=0),"",T25*M!$J$64)</f>
        <v>80374.62810852348</v>
      </c>
      <c r="I25" s="33">
        <f>IF(OR(U25="",U25=0),"",U25*M!$J$65)</f>
        <v>56906.888079143762</v>
      </c>
      <c r="J25" s="33">
        <f>IF(OR(V25="",V25=0),"",V25*M!$J$66)</f>
        <v>71113.571772363706</v>
      </c>
      <c r="K25" s="33">
        <f>IF(OR(W25="",W25=0),"",W25*M!$J$67)</f>
        <v>106413.44547215055</v>
      </c>
      <c r="L25" s="33">
        <f>IF(OR(X25="",X25=0),"",X25*M!$J$68)</f>
        <v>73448.990604211082</v>
      </c>
      <c r="N25" s="46" t="str">
        <f>'2.3'!N25</f>
        <v>Chilena Consolidada</v>
      </c>
      <c r="O25" s="50">
        <v>1155281.5791730823</v>
      </c>
      <c r="P25" s="50">
        <v>1428983.7841821632</v>
      </c>
      <c r="Q25" s="50">
        <v>1371626.0720418859</v>
      </c>
      <c r="R25" s="50">
        <v>741568.94715666363</v>
      </c>
      <c r="S25" s="50">
        <v>1202136.6327122923</v>
      </c>
      <c r="T25" s="50">
        <v>1788691.9312564258</v>
      </c>
      <c r="U25" s="50">
        <v>1271526.156122433</v>
      </c>
      <c r="V25" s="50">
        <v>1587165.5192769892</v>
      </c>
      <c r="W25" s="50">
        <v>2372834.6148510017</v>
      </c>
      <c r="X25" s="50">
        <v>1637474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24177.323143885747</v>
      </c>
      <c r="D28" s="33">
        <f>IF(OR(P28="",P28=0),"",P28*M!$J$60)</f>
        <v>7008.628841607564</v>
      </c>
      <c r="E28" s="33">
        <f>IF(OR(Q28="",Q28=0),"",Q28*M!$J$61)</f>
        <v>19846.913879673502</v>
      </c>
      <c r="F28" s="33">
        <f>IF(OR(R28="",R28=0),"",R28*M!$J$62)</f>
        <v>47060.747790936301</v>
      </c>
      <c r="G28" s="33">
        <f>IF(OR(S28="",S28=0),"",S28*M!$J$63)</f>
        <v>50740.440588600351</v>
      </c>
      <c r="H28" s="33">
        <f>IF(OR(T28="",T28=0),"",T28*M!$J$64)</f>
        <v>55311.81807155603</v>
      </c>
      <c r="I28" s="33">
        <f>IF(OR(U28="",U28=0),"",U28*M!$J$65)</f>
        <v>94842.482742160733</v>
      </c>
      <c r="J28" s="33">
        <f>IF(OR(V28="",V28=0),"",V28*M!$J$66)</f>
        <v>111441.74058200215</v>
      </c>
      <c r="K28" s="33">
        <f>IF(OR(W28="",W28=0),"",W28*M!$J$67)</f>
        <v>94153.307652332354</v>
      </c>
      <c r="L28" s="33">
        <f>IF(OR(X28="",X28=0),"",X28*M!$J$68)</f>
        <v>115437.67546737849</v>
      </c>
      <c r="N28" s="46" t="str">
        <f>'2.3'!N28</f>
        <v>Consorcio Nacional de Seguros</v>
      </c>
      <c r="O28" s="50">
        <v>540043.77612774784</v>
      </c>
      <c r="P28" s="50">
        <v>156701.49891485967</v>
      </c>
      <c r="Q28" s="50">
        <v>443158.80260479654</v>
      </c>
      <c r="R28" s="50">
        <v>1052591.2187479953</v>
      </c>
      <c r="S28" s="50">
        <v>1133649.4830032978</v>
      </c>
      <c r="T28" s="50">
        <v>1230933.256128171</v>
      </c>
      <c r="U28" s="50">
        <v>2119158.1825829181</v>
      </c>
      <c r="V28" s="50">
        <v>2487239.5472716647</v>
      </c>
      <c r="W28" s="50">
        <v>2099454.8809965802</v>
      </c>
      <c r="X28" s="50">
        <v>2573571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86796.320141040604</v>
      </c>
      <c r="D30" s="33">
        <f>IF(OR(P30="",P30=0),"",P30*M!$J$60)</f>
        <v>76452.777777777766</v>
      </c>
      <c r="E30" s="33">
        <f>IF(OR(Q30="",Q30=0),"",Q30*M!$J$61)</f>
        <v>32570.559073283268</v>
      </c>
      <c r="F30" s="33">
        <f>IF(OR(R30="",R30=0),"",R30*M!$J$62)</f>
        <v>112819.82952810066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1938751.1265826167</v>
      </c>
      <c r="P30" s="50">
        <v>1709359.2976218362</v>
      </c>
      <c r="Q30" s="50">
        <v>727263.19298778835</v>
      </c>
      <c r="R30" s="50">
        <v>2523401.5062717702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234.53009175758427</v>
      </c>
      <c r="D33" s="33">
        <f>IF(OR(P33="",P33=0),"",P33*M!$J$60)</f>
        <v>119.62174940898343</v>
      </c>
      <c r="E33" s="33">
        <f>IF(OR(Q33="",Q33=0),"",Q33*M!$J$61)</f>
        <v>490.21051507040755</v>
      </c>
      <c r="F33" s="33">
        <f>IF(OR(R33="",R33=0),"",R33*M!$J$62)</f>
        <v>644.62433817102908</v>
      </c>
      <c r="G33" s="33">
        <f>IF(OR(S33="",S33=0),"",S33*M!$J$63)</f>
        <v>407.76859990903313</v>
      </c>
      <c r="H33" s="33">
        <f>IF(OR(T33="",T33=0),"",T33*M!$J$64)</f>
        <v>381.09002551132204</v>
      </c>
      <c r="I33" s="33">
        <f>IF(OR(U33="",U33=0),"",U33*M!$J$65)</f>
        <v>225.75383741901263</v>
      </c>
      <c r="J33" s="33">
        <f>IF(OR(V33="",V33=0),"",V33*M!$J$66)</f>
        <v>571.55462858976443</v>
      </c>
      <c r="K33" s="33">
        <f>IF(OR(W33="",W33=0),"",W33*M!$J$67)</f>
        <v>532.03017401092018</v>
      </c>
      <c r="L33" s="33">
        <f>IF(OR(X33="",X33=0),"",X33*M!$J$68)</f>
        <v>452.81180656884379</v>
      </c>
      <c r="N33" s="46" t="str">
        <f>'2.3'!N33</f>
        <v>HDI Seguros</v>
      </c>
      <c r="O33" s="50">
        <v>5238.6492753803241</v>
      </c>
      <c r="P33" s="50">
        <v>2674.5470275047305</v>
      </c>
      <c r="Q33" s="50">
        <v>10945.83803809281</v>
      </c>
      <c r="R33" s="50">
        <v>14418.086188608006</v>
      </c>
      <c r="S33" s="50">
        <v>9110.418772668474</v>
      </c>
      <c r="T33" s="50">
        <v>8480.9431751774409</v>
      </c>
      <c r="U33" s="50">
        <v>5044.2383833054764</v>
      </c>
      <c r="V33" s="50">
        <v>12756.380762094966</v>
      </c>
      <c r="W33" s="50">
        <v>11863.346849047388</v>
      </c>
      <c r="X33" s="50">
        <v>10095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66800.644046984889</v>
      </c>
      <c r="D35" s="33">
        <f>IF(OR(P35="",P35=0),"",P35*M!$J$60)</f>
        <v>46799.586288416067</v>
      </c>
      <c r="E35" s="33">
        <f>IF(OR(Q35="",Q35=0),"",Q35*M!$J$61)</f>
        <v>1136.9719438356994</v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1492111.9200916346</v>
      </c>
      <c r="P35" s="50">
        <v>1046362.3464340876</v>
      </c>
      <c r="Q35" s="50">
        <v>25387.278257982016</v>
      </c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30494.884174265371</v>
      </c>
      <c r="D36" s="33">
        <f>IF(OR(P36="",P36=0),"",P36*M!$J$60)</f>
        <v>14435.520094562646</v>
      </c>
      <c r="E36" s="33">
        <f>IF(OR(Q36="",Q36=0),"",Q36*M!$J$61)</f>
        <v>144946.33901270712</v>
      </c>
      <c r="F36" s="33">
        <f>IF(OR(R36="",R36=0),"",R36*M!$J$62)</f>
        <v>96565.805146201776</v>
      </c>
      <c r="G36" s="33">
        <f>IF(OR(S36="",S36=0),"",S36*M!$J$63)</f>
        <v>81552.192962842149</v>
      </c>
      <c r="H36" s="33">
        <f>IF(OR(T36="",T36=0),"",T36*M!$J$64)</f>
        <v>54149.692243559221</v>
      </c>
      <c r="I36" s="33">
        <f>IF(OR(U36="",U36=0),"",U36*M!$J$65)</f>
        <v>35974.897180151289</v>
      </c>
      <c r="J36" s="33">
        <f>IF(OR(V36="",V36=0),"",V36*M!$J$66)</f>
        <v>26934.022445814535</v>
      </c>
      <c r="K36" s="33">
        <f>IF(OR(W36="",W36=0),"",W36*M!$J$67)</f>
        <v>31235.740868912704</v>
      </c>
      <c r="L36" s="33">
        <f>IF(OR(X36="",X36=0),"",X36*M!$J$68)</f>
        <v>23075.953517600901</v>
      </c>
      <c r="N36" s="46" t="str">
        <f>'2.3'!N36</f>
        <v>Liberty Seguros</v>
      </c>
      <c r="O36" s="50">
        <v>681157.80659586133</v>
      </c>
      <c r="P36" s="50">
        <v>322754.66251037695</v>
      </c>
      <c r="Q36" s="50">
        <v>3236485.3512367285</v>
      </c>
      <c r="R36" s="50">
        <v>2159853.4511132063</v>
      </c>
      <c r="S36" s="50">
        <v>1822049.637678588</v>
      </c>
      <c r="T36" s="50">
        <v>1205070.8025086543</v>
      </c>
      <c r="U36" s="50">
        <v>803822.24845540675</v>
      </c>
      <c r="V36" s="50">
        <v>601133.5200300318</v>
      </c>
      <c r="W36" s="50">
        <v>696502.65363947256</v>
      </c>
      <c r="X36" s="50">
        <v>514456.00000000006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83454.609737627354</v>
      </c>
      <c r="D38" s="33">
        <f>IF(OR(P38="",P38=0),"",P38*M!$J$60)</f>
        <v>66353.309692671392</v>
      </c>
      <c r="E38" s="33">
        <f>IF(OR(Q38="",Q38=0),"",Q38*M!$J$61)</f>
        <v>180079.86348714129</v>
      </c>
      <c r="F38" s="33">
        <f>IF(OR(R38="",R38=0),"",R38*M!$J$62)</f>
        <v>179844.12630787186</v>
      </c>
      <c r="G38" s="33">
        <f>IF(OR(S38="",S38=0),"",S38*M!$J$63)</f>
        <v>202288.29245467199</v>
      </c>
      <c r="H38" s="33">
        <f>IF(OR(T38="",T38=0),"",T38*M!$J$64)</f>
        <v>176569.99611673437</v>
      </c>
      <c r="I38" s="33">
        <f>IF(OR(U38="",U38=0),"",U38*M!$J$65)</f>
        <v>115470.40750828426</v>
      </c>
      <c r="J38" s="33">
        <f>IF(OR(V38="",V38=0),"",V38*M!$J$66)</f>
        <v>119990.03957430883</v>
      </c>
      <c r="K38" s="33">
        <f>IF(OR(W38="",W38=0),"",W38*M!$J$67)</f>
        <v>100267.06376671769</v>
      </c>
      <c r="L38" s="33">
        <f>IF(OR(X38="",X38=0),"",X38*M!$J$68)</f>
        <v>146113.19712048472</v>
      </c>
      <c r="N38" s="46" t="str">
        <f>'2.3'!N38</f>
        <v>Mapfre Seguros Generales</v>
      </c>
      <c r="O38" s="50">
        <v>1864108.0449542413</v>
      </c>
      <c r="P38" s="50">
        <v>1483551.6791924436</v>
      </c>
      <c r="Q38" s="50">
        <v>4020976.6193387439</v>
      </c>
      <c r="R38" s="50">
        <v>4022510.4143272894</v>
      </c>
      <c r="S38" s="50">
        <v>4519551.1804519119</v>
      </c>
      <c r="T38" s="50">
        <v>3929465.4891533917</v>
      </c>
      <c r="U38" s="50">
        <v>2580068.0437964438</v>
      </c>
      <c r="V38" s="50">
        <v>2678026.8340147566</v>
      </c>
      <c r="W38" s="50">
        <v>2235781.0009770398</v>
      </c>
      <c r="X38" s="50">
        <v>3257452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128159.73607451459</v>
      </c>
      <c r="D41" s="33">
        <f>IF(OR(P41="",P41=0),"",P41*M!$J$60)</f>
        <v>96671.158392434969</v>
      </c>
      <c r="E41" s="33">
        <f>IF(OR(Q41="",Q41=0),"",Q41*M!$J$61)</f>
        <v>437576.26154570206</v>
      </c>
      <c r="F41" s="33">
        <f>IF(OR(R41="",R41=0),"",R41*M!$J$62)</f>
        <v>424921.04228083615</v>
      </c>
      <c r="G41" s="33">
        <f>IF(OR(S41="",S41=0),"",S41*M!$J$63)</f>
        <v>353970.30384405196</v>
      </c>
      <c r="H41" s="33">
        <f>IF(OR(T41="",T41=0),"",T41*M!$J$64)</f>
        <v>373600.57199176855</v>
      </c>
      <c r="I41" s="33">
        <f>IF(OR(U41="",U41=0),"",U41*M!$J$65)</f>
        <v>413362.59478467976</v>
      </c>
      <c r="J41" s="33">
        <f>IF(OR(V41="",V41=0),"",V41*M!$J$66)</f>
        <v>509797.1243687594</v>
      </c>
      <c r="K41" s="33">
        <f>IF(OR(W41="",W41=0),"",W41*M!$J$67)</f>
        <v>522163.68259028543</v>
      </c>
      <c r="L41" s="33">
        <f>IF(OR(X41="",X41=0),"",X41*M!$J$68)</f>
        <v>540122.13135085942</v>
      </c>
      <c r="N41" s="46" t="str">
        <f>'2.3'!N41</f>
        <v>Penta Security</v>
      </c>
      <c r="O41" s="50">
        <v>2862677.0385339181</v>
      </c>
      <c r="P41" s="50">
        <v>2161409.2805142426</v>
      </c>
      <c r="Q41" s="50">
        <v>9770575.581197951</v>
      </c>
      <c r="R41" s="50">
        <v>9504059.7262289096</v>
      </c>
      <c r="S41" s="50">
        <v>7908450.2873134948</v>
      </c>
      <c r="T41" s="50">
        <v>8314269.6191659924</v>
      </c>
      <c r="U41" s="50">
        <v>9236164.0035626963</v>
      </c>
      <c r="V41" s="50">
        <v>11378030.908287248</v>
      </c>
      <c r="W41" s="50">
        <v>11643341.263605278</v>
      </c>
      <c r="X41" s="50">
        <v>12041499</v>
      </c>
    </row>
    <row r="42" spans="2:24">
      <c r="B42" s="46" t="str">
        <f t="shared" si="2"/>
        <v>RSA Seguros</v>
      </c>
      <c r="C42" s="33">
        <f>IF(OR(O42="",O42=0),"",O42*M!$J$59)</f>
        <v>768.56830935277617</v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>
        <f>IF(OR(S42="",S42=0),"",S42*M!$J$63)</f>
        <v>148539.1882149039</v>
      </c>
      <c r="H42" s="33">
        <f>IF(OR(T42="",T42=0),"",T42*M!$J$64)</f>
        <v>190127.8419949181</v>
      </c>
      <c r="I42" s="33">
        <f>IF(OR(U42="",U42=0),"",U42*M!$J$65)</f>
        <v>122622.55757701727</v>
      </c>
      <c r="J42" s="33">
        <f>IF(OR(V42="",V42=0),"",V42*M!$J$66)</f>
        <v>104292.58058108538</v>
      </c>
      <c r="K42" s="33">
        <f>IF(OR(W42="",W42=0),"",W42*M!$J$67)</f>
        <v>93855.342790093928</v>
      </c>
      <c r="L42" s="33">
        <f>IF(OR(X42="",X42=0),"",X42*M!$J$68)</f>
        <v>104720.45655271837</v>
      </c>
      <c r="N42" s="46" t="str">
        <f>'2.3'!N42</f>
        <v>RSA Seguros</v>
      </c>
      <c r="O42" s="50">
        <v>17167.348491181408</v>
      </c>
      <c r="P42" s="50"/>
      <c r="Q42" s="50"/>
      <c r="R42" s="50"/>
      <c r="S42" s="50">
        <v>3318681.745215022</v>
      </c>
      <c r="T42" s="50">
        <v>4231187.6880391082</v>
      </c>
      <c r="U42" s="50">
        <v>2739875.5151215163</v>
      </c>
      <c r="V42" s="50">
        <v>2327679.2838444379</v>
      </c>
      <c r="W42" s="50">
        <v>2092810.7831949198</v>
      </c>
      <c r="X42" s="50">
        <v>2334641</v>
      </c>
    </row>
    <row r="43" spans="2:24">
      <c r="B43" s="46" t="str">
        <f t="shared" si="2"/>
        <v>Renta Nacional</v>
      </c>
      <c r="C43" s="33">
        <f>IF(OR(O43="",O43=0),"",O43*M!$J$59)</f>
        <v>51880.660195937468</v>
      </c>
      <c r="D43" s="33">
        <f>IF(OR(P43="",P43=0),"",P43*M!$J$60)</f>
        <v>51862.23404255318</v>
      </c>
      <c r="E43" s="33">
        <f>IF(OR(Q43="",Q43=0),"",Q43*M!$J$61)</f>
        <v>130894.34978821452</v>
      </c>
      <c r="F43" s="33">
        <f>IF(OR(R43="",R43=0),"",R43*M!$J$62)</f>
        <v>73126.33624500061</v>
      </c>
      <c r="G43" s="33">
        <f>IF(OR(S43="",S43=0),"",S43*M!$J$63)</f>
        <v>93435.127326113419</v>
      </c>
      <c r="H43" s="33">
        <f>IF(OR(T43="",T43=0),"",T43*M!$J$64)</f>
        <v>126308.97136270002</v>
      </c>
      <c r="I43" s="33">
        <f>IF(OR(U43="",U43=0),"",U43*M!$J$65)</f>
        <v>192069.34180846351</v>
      </c>
      <c r="J43" s="33">
        <f>IF(OR(V43="",V43=0),"",V43*M!$J$66)</f>
        <v>196916.75643464518</v>
      </c>
      <c r="K43" s="33">
        <f>IF(OR(W43="",W43=0),"",W43*M!$J$67)</f>
        <v>150125.07253368007</v>
      </c>
      <c r="L43" s="33">
        <f>IF(OR(X43="",X43=0),"",X43*M!$J$68)</f>
        <v>51584.706757818123</v>
      </c>
      <c r="N43" s="46" t="str">
        <f>'2.3'!N43</f>
        <v>Renta Nacional</v>
      </c>
      <c r="O43" s="50">
        <v>1158847.3824613665</v>
      </c>
      <c r="P43" s="50">
        <v>1159554.885157435</v>
      </c>
      <c r="Q43" s="50">
        <v>2922720.5635878341</v>
      </c>
      <c r="R43" s="50">
        <v>1635591.0818213858</v>
      </c>
      <c r="S43" s="50">
        <v>2087539.6933662614</v>
      </c>
      <c r="T43" s="50">
        <v>2810934.7842544047</v>
      </c>
      <c r="U43" s="50">
        <v>4291592.8131411532</v>
      </c>
      <c r="V43" s="50">
        <v>4394934.4434755798</v>
      </c>
      <c r="W43" s="50">
        <v>3347527.8155349297</v>
      </c>
      <c r="X43" s="50">
        <v>1150031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66130.080290872284</v>
      </c>
      <c r="D45" s="33">
        <f>IF(OR(P45="",P45=0),"",P45*M!$J$60)</f>
        <v>114227.0685579196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1477133.6786696916</v>
      </c>
      <c r="P45" s="50">
        <v>2553930.7707969355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12885.197536301794</v>
      </c>
      <c r="L46" s="33">
        <f>IF(OR(X46="",X46=0),"",X46*M!$J$68)</f>
        <v>18503.653220167012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287317.47757694189</v>
      </c>
      <c r="X46" s="50">
        <v>412521</v>
      </c>
    </row>
    <row r="47" spans="2:24">
      <c r="B47" s="51" t="s">
        <v>29</v>
      </c>
      <c r="C47" s="51">
        <f t="shared" ref="C47:L47" si="3">SUM(C17:C46)</f>
        <v>834689.84933218395</v>
      </c>
      <c r="D47" s="51">
        <f t="shared" si="3"/>
        <v>783335.46099290776</v>
      </c>
      <c r="E47" s="51">
        <f t="shared" si="3"/>
        <v>1735925.6339850032</v>
      </c>
      <c r="F47" s="51">
        <f t="shared" si="3"/>
        <v>1586189.7288483151</v>
      </c>
      <c r="G47" s="51">
        <f t="shared" si="3"/>
        <v>1605955.1012795323</v>
      </c>
      <c r="H47" s="51">
        <f t="shared" si="3"/>
        <v>1718984.0724957774</v>
      </c>
      <c r="I47" s="51">
        <f t="shared" si="3"/>
        <v>1823298.7469566537</v>
      </c>
      <c r="J47" s="51">
        <f t="shared" si="3"/>
        <v>1955803.1655627124</v>
      </c>
      <c r="K47" s="51">
        <f t="shared" si="3"/>
        <v>2031254.9433596435</v>
      </c>
      <c r="L47" s="51">
        <f t="shared" si="3"/>
        <v>2191658.529211632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>
  <sheetPr codeName="Hoja5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29">
        <f>SUM('2.4.8.1:2.4.8.3'!O17)</f>
        <v>0</v>
      </c>
      <c r="P17" s="129">
        <f>SUM('2.4.8.1:2.4.8.3'!P17)</f>
        <v>0</v>
      </c>
      <c r="Q17" s="129">
        <f>SUM('2.4.8.1:2.4.8.3'!Q17)</f>
        <v>0</v>
      </c>
      <c r="R17" s="129">
        <f>SUM('2.4.8.1:2.4.8.3'!R17)</f>
        <v>0</v>
      </c>
      <c r="S17" s="129">
        <f>SUM('2.4.8.1:2.4.8.3'!S17)</f>
        <v>0</v>
      </c>
      <c r="T17" s="129">
        <f>SUM('2.4.8.1:2.4.8.3'!T17)</f>
        <v>0</v>
      </c>
      <c r="U17" s="129">
        <f>SUM('2.4.8.1:2.4.8.3'!U17)</f>
        <v>0</v>
      </c>
      <c r="V17" s="129">
        <f>SUM('2.4.8.1:2.4.8.3'!V17)</f>
        <v>0</v>
      </c>
      <c r="W17" s="129">
        <f>SUM('2.4.8.1:2.4.8.3'!W17)</f>
        <v>0</v>
      </c>
      <c r="X17" s="129">
        <f>SUM('2.4.8.1:2.4.8.3'!X17)</f>
        <v>0</v>
      </c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129">
        <f>SUM('2.4.8.1:2.4.8.3'!O18)</f>
        <v>0</v>
      </c>
      <c r="P18" s="129">
        <f>SUM('2.4.8.1:2.4.8.3'!P18)</f>
        <v>0</v>
      </c>
      <c r="Q18" s="129">
        <f>SUM('2.4.8.1:2.4.8.3'!Q18)</f>
        <v>0</v>
      </c>
      <c r="R18" s="129">
        <f>SUM('2.4.8.1:2.4.8.3'!R18)</f>
        <v>0</v>
      </c>
      <c r="S18" s="129">
        <f>SUM('2.4.8.1:2.4.8.3'!S18)</f>
        <v>0</v>
      </c>
      <c r="T18" s="129">
        <f>SUM('2.4.8.1:2.4.8.3'!T18)</f>
        <v>0</v>
      </c>
      <c r="U18" s="129">
        <f>SUM('2.4.8.1:2.4.8.3'!U18)</f>
        <v>0</v>
      </c>
      <c r="V18" s="129">
        <f>SUM('2.4.8.1:2.4.8.3'!V18)</f>
        <v>0</v>
      </c>
      <c r="W18" s="129">
        <f>SUM('2.4.8.1:2.4.8.3'!W18)</f>
        <v>0</v>
      </c>
      <c r="X18" s="129">
        <f>SUM('2.4.8.1:2.4.8.3'!X18)</f>
        <v>0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32537.362127747823</v>
      </c>
      <c r="L19" s="33">
        <f>IF(OR(X19="",X19=0),"",X19*M!$J$68)</f>
        <v>91548.454900258046</v>
      </c>
      <c r="N19" s="46" t="str">
        <f>'2.3'!N19</f>
        <v>Aseguradora Magallanes de Garantía</v>
      </c>
      <c r="O19" s="129">
        <f>SUM('2.4.8.1:2.4.8.3'!O19)</f>
        <v>0</v>
      </c>
      <c r="P19" s="129">
        <f>SUM('2.4.8.1:2.4.8.3'!P19)</f>
        <v>0</v>
      </c>
      <c r="Q19" s="129">
        <f>SUM('2.4.8.1:2.4.8.3'!Q19)</f>
        <v>0</v>
      </c>
      <c r="R19" s="129">
        <f>SUM('2.4.8.1:2.4.8.3'!R19)</f>
        <v>0</v>
      </c>
      <c r="S19" s="129">
        <f>SUM('2.4.8.1:2.4.8.3'!S19)</f>
        <v>0</v>
      </c>
      <c r="T19" s="129">
        <f>SUM('2.4.8.1:2.4.8.3'!T19)</f>
        <v>0</v>
      </c>
      <c r="U19" s="129">
        <f>SUM('2.4.8.1:2.4.8.3'!U19)</f>
        <v>0</v>
      </c>
      <c r="V19" s="129">
        <f>SUM('2.4.8.1:2.4.8.3'!V19)</f>
        <v>0</v>
      </c>
      <c r="W19" s="129">
        <f>SUM('2.4.8.1:2.4.8.3'!W19)</f>
        <v>725526.54215925746</v>
      </c>
      <c r="X19" s="129">
        <f>SUM('2.4.8.1:2.4.8.3'!X19)</f>
        <v>2040984</v>
      </c>
    </row>
    <row r="20" spans="2:24" s="16" customFormat="1">
      <c r="B20" s="46" t="str">
        <f t="shared" si="2"/>
        <v>Aseguradora Magallanes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'2.3'!N20</f>
        <v>Aseguradora Magallanes</v>
      </c>
      <c r="O20" s="129">
        <f>SUM('2.4.8.1:2.4.8.3'!O20)</f>
        <v>0</v>
      </c>
      <c r="P20" s="129">
        <f>SUM('2.4.8.1:2.4.8.3'!P20)</f>
        <v>0</v>
      </c>
      <c r="Q20" s="129">
        <f>SUM('2.4.8.1:2.4.8.3'!Q20)</f>
        <v>0</v>
      </c>
      <c r="R20" s="129">
        <f>SUM('2.4.8.1:2.4.8.3'!R20)</f>
        <v>0</v>
      </c>
      <c r="S20" s="129">
        <f>SUM('2.4.8.1:2.4.8.3'!S20)</f>
        <v>0</v>
      </c>
      <c r="T20" s="129">
        <f>SUM('2.4.8.1:2.4.8.3'!T20)</f>
        <v>0</v>
      </c>
      <c r="U20" s="129">
        <f>SUM('2.4.8.1:2.4.8.3'!U20)</f>
        <v>0</v>
      </c>
      <c r="V20" s="129">
        <f>SUM('2.4.8.1:2.4.8.3'!V20)</f>
        <v>0</v>
      </c>
      <c r="W20" s="129">
        <f>SUM('2.4.8.1:2.4.8.3'!W20)</f>
        <v>0</v>
      </c>
      <c r="X20" s="129">
        <f>SUM('2.4.8.1:2.4.8.3'!X20)</f>
        <v>0</v>
      </c>
    </row>
    <row r="21" spans="2:24" s="16" customFormat="1">
      <c r="B21" s="46" t="str">
        <f t="shared" si="2"/>
        <v>BCI Seguros Generales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'2.3'!N21</f>
        <v>BCI Seguros Generales</v>
      </c>
      <c r="O21" s="129">
        <f>SUM('2.4.8.1:2.4.8.3'!O21)</f>
        <v>0</v>
      </c>
      <c r="P21" s="129">
        <f>SUM('2.4.8.1:2.4.8.3'!P21)</f>
        <v>0</v>
      </c>
      <c r="Q21" s="129">
        <f>SUM('2.4.8.1:2.4.8.3'!Q21)</f>
        <v>0</v>
      </c>
      <c r="R21" s="129">
        <f>SUM('2.4.8.1:2.4.8.3'!R21)</f>
        <v>0</v>
      </c>
      <c r="S21" s="129">
        <f>SUM('2.4.8.1:2.4.8.3'!S21)</f>
        <v>0</v>
      </c>
      <c r="T21" s="129">
        <f>SUM('2.4.8.1:2.4.8.3'!T21)</f>
        <v>0</v>
      </c>
      <c r="U21" s="129">
        <f>SUM('2.4.8.1:2.4.8.3'!U21)</f>
        <v>0</v>
      </c>
      <c r="V21" s="129">
        <f>SUM('2.4.8.1:2.4.8.3'!V21)</f>
        <v>0</v>
      </c>
      <c r="W21" s="129">
        <f>SUM('2.4.8.1:2.4.8.3'!W21)</f>
        <v>0</v>
      </c>
      <c r="X21" s="129">
        <f>SUM('2.4.8.1:2.4.8.3'!X21)</f>
        <v>0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129">
        <f>SUM('2.4.8.1:2.4.8.3'!O22)</f>
        <v>0</v>
      </c>
      <c r="P22" s="129">
        <f>SUM('2.4.8.1:2.4.8.3'!P22)</f>
        <v>0</v>
      </c>
      <c r="Q22" s="129">
        <f>SUM('2.4.8.1:2.4.8.3'!Q22)</f>
        <v>0</v>
      </c>
      <c r="R22" s="129">
        <f>SUM('2.4.8.1:2.4.8.3'!R22)</f>
        <v>0</v>
      </c>
      <c r="S22" s="129">
        <f>SUM('2.4.8.1:2.4.8.3'!S22)</f>
        <v>0</v>
      </c>
      <c r="T22" s="129">
        <f>SUM('2.4.8.1:2.4.8.3'!T22)</f>
        <v>0</v>
      </c>
      <c r="U22" s="129">
        <f>SUM('2.4.8.1:2.4.8.3'!U22)</f>
        <v>0</v>
      </c>
      <c r="V22" s="129">
        <f>SUM('2.4.8.1:2.4.8.3'!V22)</f>
        <v>0</v>
      </c>
      <c r="W22" s="129">
        <f>SUM('2.4.8.1:2.4.8.3'!W22)</f>
        <v>0</v>
      </c>
      <c r="X22" s="129">
        <f>SUM('2.4.8.1:2.4.8.3'!X22)</f>
        <v>0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515.32287273739098</v>
      </c>
      <c r="J23" s="33">
        <f>IF(OR(V23="",V23=0),"",V23*M!$J$66)</f>
        <v>14805.509079935528</v>
      </c>
      <c r="K23" s="33">
        <f>IF(OR(W23="",W23=0),"",W23*M!$J$67)</f>
        <v>30697.138968705061</v>
      </c>
      <c r="L23" s="33">
        <f>IF(OR(X23="",X23=0),"",X23*M!$J$68)</f>
        <v>25064.871627067874</v>
      </c>
      <c r="N23" s="46" t="str">
        <f>'2.3'!N23</f>
        <v>CESCE Chile Aseguradora</v>
      </c>
      <c r="O23" s="129">
        <f>SUM('2.4.8.1:2.4.8.3'!O23)</f>
        <v>0</v>
      </c>
      <c r="P23" s="129">
        <f>SUM('2.4.8.1:2.4.8.3'!P23)</f>
        <v>0</v>
      </c>
      <c r="Q23" s="129">
        <f>SUM('2.4.8.1:2.4.8.3'!Q23)</f>
        <v>0</v>
      </c>
      <c r="R23" s="129">
        <f>SUM('2.4.8.1:2.4.8.3'!R23)</f>
        <v>0</v>
      </c>
      <c r="S23" s="129">
        <f>SUM('2.4.8.1:2.4.8.3'!S23)</f>
        <v>0</v>
      </c>
      <c r="T23" s="129">
        <f>SUM('2.4.8.1:2.4.8.3'!T23)</f>
        <v>0</v>
      </c>
      <c r="U23" s="129">
        <f>SUM('2.4.8.1:2.4.8.3'!U23)</f>
        <v>11514.362033335132</v>
      </c>
      <c r="V23" s="129">
        <f>SUM('2.4.8.1:2.4.8.3'!V23)</f>
        <v>330440.34944885434</v>
      </c>
      <c r="W23" s="129">
        <f>SUM('2.4.8.1:2.4.8.3'!W23)</f>
        <v>684492.76873473381</v>
      </c>
      <c r="X23" s="129">
        <f>SUM('2.4.8.1:2.4.8.3'!X23)</f>
        <v>558797</v>
      </c>
    </row>
    <row r="24" spans="2:24">
      <c r="B24" s="46" t="str">
        <f t="shared" si="2"/>
        <v>Chartis Chile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129">
        <f>SUM('2.4.8.1:2.4.8.3'!O24)</f>
        <v>0</v>
      </c>
      <c r="P24" s="129">
        <f>SUM('2.4.8.1:2.4.8.3'!P24)</f>
        <v>0</v>
      </c>
      <c r="Q24" s="129">
        <f>SUM('2.4.8.1:2.4.8.3'!Q24)</f>
        <v>0</v>
      </c>
      <c r="R24" s="129">
        <f>SUM('2.4.8.1:2.4.8.3'!R24)</f>
        <v>0</v>
      </c>
      <c r="S24" s="129">
        <f>SUM('2.4.8.1:2.4.8.3'!S24)</f>
        <v>0</v>
      </c>
      <c r="T24" s="129">
        <f>SUM('2.4.8.1:2.4.8.3'!T24)</f>
        <v>0</v>
      </c>
      <c r="U24" s="129">
        <f>SUM('2.4.8.1:2.4.8.3'!U24)</f>
        <v>0</v>
      </c>
      <c r="V24" s="129">
        <f>SUM('2.4.8.1:2.4.8.3'!V24)</f>
        <v>0</v>
      </c>
      <c r="W24" s="129">
        <f>SUM('2.4.8.1:2.4.8.3'!W24)</f>
        <v>0</v>
      </c>
      <c r="X24" s="129">
        <f>SUM('2.4.8.1:2.4.8.3'!X24)</f>
        <v>0</v>
      </c>
    </row>
    <row r="25" spans="2:24">
      <c r="B25" s="46" t="str">
        <f t="shared" si="2"/>
        <v>Chilena Consolidada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129">
        <f>SUM('2.4.8.1:2.4.8.3'!O25)</f>
        <v>0</v>
      </c>
      <c r="P25" s="129">
        <f>SUM('2.4.8.1:2.4.8.3'!P25)</f>
        <v>0</v>
      </c>
      <c r="Q25" s="129">
        <f>SUM('2.4.8.1:2.4.8.3'!Q25)</f>
        <v>0</v>
      </c>
      <c r="R25" s="129">
        <f>SUM('2.4.8.1:2.4.8.3'!R25)</f>
        <v>0</v>
      </c>
      <c r="S25" s="129">
        <f>SUM('2.4.8.1:2.4.8.3'!S25)</f>
        <v>0</v>
      </c>
      <c r="T25" s="129">
        <f>SUM('2.4.8.1:2.4.8.3'!T25)</f>
        <v>0</v>
      </c>
      <c r="U25" s="129">
        <f>SUM('2.4.8.1:2.4.8.3'!U25)</f>
        <v>0</v>
      </c>
      <c r="V25" s="129">
        <f>SUM('2.4.8.1:2.4.8.3'!V25)</f>
        <v>0</v>
      </c>
      <c r="W25" s="129">
        <f>SUM('2.4.8.1:2.4.8.3'!W25)</f>
        <v>0</v>
      </c>
      <c r="X25" s="129">
        <f>SUM('2.4.8.1:2.4.8.3'!X25)</f>
        <v>0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129">
        <f>SUM('2.4.8.1:2.4.8.3'!O26)</f>
        <v>0</v>
      </c>
      <c r="P26" s="129">
        <f>SUM('2.4.8.1:2.4.8.3'!P26)</f>
        <v>0</v>
      </c>
      <c r="Q26" s="129">
        <f>SUM('2.4.8.1:2.4.8.3'!Q26)</f>
        <v>0</v>
      </c>
      <c r="R26" s="129">
        <f>SUM('2.4.8.1:2.4.8.3'!R26)</f>
        <v>0</v>
      </c>
      <c r="S26" s="129">
        <f>SUM('2.4.8.1:2.4.8.3'!S26)</f>
        <v>0</v>
      </c>
      <c r="T26" s="129">
        <f>SUM('2.4.8.1:2.4.8.3'!T26)</f>
        <v>0</v>
      </c>
      <c r="U26" s="129">
        <f>SUM('2.4.8.1:2.4.8.3'!U26)</f>
        <v>0</v>
      </c>
      <c r="V26" s="129">
        <f>SUM('2.4.8.1:2.4.8.3'!V26)</f>
        <v>0</v>
      </c>
      <c r="W26" s="129">
        <f>SUM('2.4.8.1:2.4.8.3'!W26)</f>
        <v>0</v>
      </c>
      <c r="X26" s="129">
        <f>SUM('2.4.8.1:2.4.8.3'!X26)</f>
        <v>0</v>
      </c>
    </row>
    <row r="27" spans="2:24">
      <c r="B27" s="46" t="str">
        <f t="shared" si="2"/>
        <v>Coface Chile</v>
      </c>
      <c r="C27" s="33">
        <f>IF(OR(O27="",O27=0),"",O27*M!$J$59)</f>
        <v>124075.97413300913</v>
      </c>
      <c r="D27" s="33">
        <f>IF(OR(P27="",P27=0),"",P27*M!$J$60)</f>
        <v>140612.64775413708</v>
      </c>
      <c r="E27" s="33">
        <f>IF(OR(Q27="",Q27=0),"",Q27*M!$J$61)</f>
        <v>184548.00326845507</v>
      </c>
      <c r="F27" s="33">
        <f>IF(OR(R27="",R27=0),"",R27*M!$J$62)</f>
        <v>194165.501610309</v>
      </c>
      <c r="G27" s="33">
        <f>IF(OR(S27="",S27=0),"",S27*M!$J$63)</f>
        <v>254469.36636348063</v>
      </c>
      <c r="H27" s="33">
        <f>IF(OR(T27="",T27=0),"",T27*M!$J$64)</f>
        <v>269997.49269467028</v>
      </c>
      <c r="I27" s="33">
        <f>IF(OR(U27="",U27=0),"",U27*M!$J$65)</f>
        <v>361263.10274246772</v>
      </c>
      <c r="J27" s="33">
        <f>IF(OR(V27="",V27=0),"",V27*M!$J$66)</f>
        <v>346957.82050988229</v>
      </c>
      <c r="K27" s="33">
        <f>IF(OR(W27="",W27=0),"",W27*M!$J$67)</f>
        <v>309684.81348648714</v>
      </c>
      <c r="L27" s="33">
        <f>IF(OR(X27="",X27=0),"",X27*M!$J$68)</f>
        <v>398563.69620028319</v>
      </c>
      <c r="N27" s="46" t="str">
        <f>'2.3'!N27</f>
        <v>Coface Chile</v>
      </c>
      <c r="O27" s="129">
        <f>SUM('2.4.8.1:2.4.8.3'!O27)</f>
        <v>2771458.9079504618</v>
      </c>
      <c r="P27" s="129">
        <f>SUM('2.4.8.1:2.4.8.3'!P27)</f>
        <v>3143869.2456720946</v>
      </c>
      <c r="Q27" s="129">
        <f>SUM('2.4.8.1:2.4.8.3'!Q27)</f>
        <v>4120745.0512149874</v>
      </c>
      <c r="R27" s="129">
        <f>SUM('2.4.8.1:2.4.8.3'!R27)</f>
        <v>4342831.586245494</v>
      </c>
      <c r="S27" s="129">
        <f>SUM('2.4.8.1:2.4.8.3'!S27)</f>
        <v>5685387.4793304028</v>
      </c>
      <c r="T27" s="129">
        <f>SUM('2.4.8.1:2.4.8.3'!T27)</f>
        <v>6008641.6324109612</v>
      </c>
      <c r="U27" s="129">
        <f>SUM('2.4.8.1:2.4.8.3'!U27)</f>
        <v>8072054.1903493442</v>
      </c>
      <c r="V27" s="129">
        <f>SUM('2.4.8.1:2.4.8.3'!V27)</f>
        <v>7743662.3647525162</v>
      </c>
      <c r="W27" s="129">
        <f>SUM('2.4.8.1:2.4.8.3'!W27)</f>
        <v>6905432.3151929658</v>
      </c>
      <c r="X27" s="129">
        <f>SUM('2.4.8.1:2.4.8.3'!X27)</f>
        <v>8885591</v>
      </c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129">
        <f>SUM('2.4.8.1:2.4.8.3'!O28)</f>
        <v>0</v>
      </c>
      <c r="P28" s="129">
        <f>SUM('2.4.8.1:2.4.8.3'!P28)</f>
        <v>0</v>
      </c>
      <c r="Q28" s="129">
        <f>SUM('2.4.8.1:2.4.8.3'!Q28)</f>
        <v>0</v>
      </c>
      <c r="R28" s="129">
        <f>SUM('2.4.8.1:2.4.8.3'!R28)</f>
        <v>0</v>
      </c>
      <c r="S28" s="129">
        <f>SUM('2.4.8.1:2.4.8.3'!S28)</f>
        <v>0</v>
      </c>
      <c r="T28" s="129">
        <f>SUM('2.4.8.1:2.4.8.3'!T28)</f>
        <v>0</v>
      </c>
      <c r="U28" s="129">
        <f>SUM('2.4.8.1:2.4.8.3'!U28)</f>
        <v>0</v>
      </c>
      <c r="V28" s="129">
        <f>SUM('2.4.8.1:2.4.8.3'!V28)</f>
        <v>0</v>
      </c>
      <c r="W28" s="129">
        <f>SUM('2.4.8.1:2.4.8.3'!W28)</f>
        <v>0</v>
      </c>
      <c r="X28" s="129">
        <f>SUM('2.4.8.1:2.4.8.3'!X28)</f>
        <v>0</v>
      </c>
    </row>
    <row r="29" spans="2:24">
      <c r="B29" s="46" t="str">
        <f t="shared" si="2"/>
        <v>Continental Crédito</v>
      </c>
      <c r="C29" s="33">
        <f>IF(OR(O29="",O29=0),"",O29*M!$J$59)</f>
        <v>256274.62058322577</v>
      </c>
      <c r="D29" s="33">
        <f>IF(OR(P29="",P29=0),"",P29*M!$J$60)</f>
        <v>303924.40898345149</v>
      </c>
      <c r="E29" s="33">
        <f>IF(OR(Q29="",Q29=0),"",Q29*M!$J$61)</f>
        <v>350482.50134982576</v>
      </c>
      <c r="F29" s="33">
        <f>IF(OR(R29="",R29=0),"",R29*M!$J$62)</f>
        <v>383334.28837356262</v>
      </c>
      <c r="G29" s="33">
        <f>IF(OR(S29="",S29=0),"",S29*M!$J$63)</f>
        <v>433830.83247620298</v>
      </c>
      <c r="H29" s="33">
        <f>IF(OR(T29="",T29=0),"",T29*M!$J$64)</f>
        <v>515548.14688732295</v>
      </c>
      <c r="I29" s="33">
        <f>IF(OR(U29="",U29=0),"",U29*M!$J$65)</f>
        <v>612295.35668686638</v>
      </c>
      <c r="J29" s="33">
        <f>IF(OR(V29="",V29=0),"",V29*M!$J$66)</f>
        <v>643585.64820120274</v>
      </c>
      <c r="K29" s="33">
        <f>IF(OR(W29="",W29=0),"",W29*M!$J$67)</f>
        <v>784947.95053028222</v>
      </c>
      <c r="L29" s="33">
        <f>IF(OR(X29="",X29=0),"",X29*M!$J$68)</f>
        <v>868290.97296451114</v>
      </c>
      <c r="N29" s="46" t="str">
        <f>'2.3'!N29</f>
        <v>Continental Crédito</v>
      </c>
      <c r="O29" s="129">
        <f>SUM('2.4.8.1:2.4.8.3'!O29)</f>
        <v>5724352.2370867282</v>
      </c>
      <c r="P29" s="129">
        <f>SUM('2.4.8.1:2.4.8.3'!P29)</f>
        <v>6795253.6110609453</v>
      </c>
      <c r="Q29" s="129">
        <f>SUM('2.4.8.1:2.4.8.3'!Q29)</f>
        <v>7825871.8999730907</v>
      </c>
      <c r="R29" s="129">
        <f>SUM('2.4.8.1:2.4.8.3'!R29)</f>
        <v>8573903.4062849097</v>
      </c>
      <c r="S29" s="129">
        <f>SUM('2.4.8.1:2.4.8.3'!S29)</f>
        <v>9692704.5418291315</v>
      </c>
      <c r="T29" s="129">
        <f>SUM('2.4.8.1:2.4.8.3'!T29)</f>
        <v>11473232.688136883</v>
      </c>
      <c r="U29" s="129">
        <f>SUM('2.4.8.1:2.4.8.3'!U29)</f>
        <v>13681112.912322503</v>
      </c>
      <c r="V29" s="129">
        <f>SUM('2.4.8.1:2.4.8.3'!V29)</f>
        <v>14364022.563741453</v>
      </c>
      <c r="W29" s="129">
        <f>SUM('2.4.8.1:2.4.8.3'!W29)</f>
        <v>17502973.04640938</v>
      </c>
      <c r="X29" s="129">
        <f>SUM('2.4.8.1:2.4.8.3'!X29)</f>
        <v>19357705</v>
      </c>
    </row>
    <row r="30" spans="2:24">
      <c r="B30" s="46" t="str">
        <f t="shared" si="2"/>
        <v>Cruz del Sur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29">
        <f>SUM('2.4.8.1:2.4.8.3'!O30)</f>
        <v>0</v>
      </c>
      <c r="P30" s="129">
        <f>SUM('2.4.8.1:2.4.8.3'!P30)</f>
        <v>0</v>
      </c>
      <c r="Q30" s="129">
        <f>SUM('2.4.8.1:2.4.8.3'!Q30)</f>
        <v>0</v>
      </c>
      <c r="R30" s="129">
        <f>SUM('2.4.8.1:2.4.8.3'!R30)</f>
        <v>0</v>
      </c>
      <c r="S30" s="129">
        <f>SUM('2.4.8.1:2.4.8.3'!S30)</f>
        <v>0</v>
      </c>
      <c r="T30" s="129">
        <f>SUM('2.4.8.1:2.4.8.3'!T30)</f>
        <v>0</v>
      </c>
      <c r="U30" s="129">
        <f>SUM('2.4.8.1:2.4.8.3'!U30)</f>
        <v>0</v>
      </c>
      <c r="V30" s="129">
        <f>SUM('2.4.8.1:2.4.8.3'!V30)</f>
        <v>0</v>
      </c>
      <c r="W30" s="129">
        <f>SUM('2.4.8.1:2.4.8.3'!W30)</f>
        <v>0</v>
      </c>
      <c r="X30" s="129">
        <f>SUM('2.4.8.1:2.4.8.3'!X30)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>
        <f>IF(OR(W31="",W31=0),"",W31*M!$J$67)</f>
        <v>8455.2015678926873</v>
      </c>
      <c r="L31" s="33">
        <f>IF(OR(X31="",X31=0),"",X31*M!$J$68)</f>
        <v>22267.844799706469</v>
      </c>
      <c r="N31" s="46" t="str">
        <f>'2.3'!N31</f>
        <v>Euler Hermes Seg. de Crédito</v>
      </c>
      <c r="O31" s="129">
        <f>SUM('2.4.8.1:2.4.8.3'!O31)</f>
        <v>0</v>
      </c>
      <c r="P31" s="129">
        <f>SUM('2.4.8.1:2.4.8.3'!P31)</f>
        <v>0</v>
      </c>
      <c r="Q31" s="129">
        <f>SUM('2.4.8.1:2.4.8.3'!Q31)</f>
        <v>0</v>
      </c>
      <c r="R31" s="129">
        <f>SUM('2.4.8.1:2.4.8.3'!R31)</f>
        <v>0</v>
      </c>
      <c r="S31" s="129">
        <f>SUM('2.4.8.1:2.4.8.3'!S31)</f>
        <v>0</v>
      </c>
      <c r="T31" s="129">
        <f>SUM('2.4.8.1:2.4.8.3'!T31)</f>
        <v>0</v>
      </c>
      <c r="U31" s="129">
        <f>SUM('2.4.8.1:2.4.8.3'!U31)</f>
        <v>0</v>
      </c>
      <c r="V31" s="129">
        <f>SUM('2.4.8.1:2.4.8.3'!V31)</f>
        <v>0</v>
      </c>
      <c r="W31" s="129">
        <f>SUM('2.4.8.1:2.4.8.3'!W31)</f>
        <v>188536.27816316561</v>
      </c>
      <c r="X31" s="129">
        <f>SUM('2.4.8.1:2.4.8.3'!X31)</f>
        <v>496440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129">
        <f>SUM('2.4.8.1:2.4.8.3'!O32)</f>
        <v>0</v>
      </c>
      <c r="P32" s="129">
        <f>SUM('2.4.8.1:2.4.8.3'!P32)</f>
        <v>0</v>
      </c>
      <c r="Q32" s="129">
        <f>SUM('2.4.8.1:2.4.8.3'!Q32)</f>
        <v>0</v>
      </c>
      <c r="R32" s="129">
        <f>SUM('2.4.8.1:2.4.8.3'!R32)</f>
        <v>0</v>
      </c>
      <c r="S32" s="129">
        <f>SUM('2.4.8.1:2.4.8.3'!S32)</f>
        <v>0</v>
      </c>
      <c r="T32" s="129">
        <f>SUM('2.4.8.1:2.4.8.3'!T32)</f>
        <v>0</v>
      </c>
      <c r="U32" s="129">
        <f>SUM('2.4.8.1:2.4.8.3'!U32)</f>
        <v>0</v>
      </c>
      <c r="V32" s="129">
        <f>SUM('2.4.8.1:2.4.8.3'!V32)</f>
        <v>0</v>
      </c>
      <c r="W32" s="129">
        <f>SUM('2.4.8.1:2.4.8.3'!W32)</f>
        <v>0</v>
      </c>
      <c r="X32" s="129">
        <f>SUM('2.4.8.1:2.4.8.3'!X32)</f>
        <v>0</v>
      </c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129">
        <f>SUM('2.4.8.1:2.4.8.3'!O33)</f>
        <v>0</v>
      </c>
      <c r="P33" s="129">
        <f>SUM('2.4.8.1:2.4.8.3'!P33)</f>
        <v>0</v>
      </c>
      <c r="Q33" s="129">
        <f>SUM('2.4.8.1:2.4.8.3'!Q33)</f>
        <v>0</v>
      </c>
      <c r="R33" s="129">
        <f>SUM('2.4.8.1:2.4.8.3'!R33)</f>
        <v>0</v>
      </c>
      <c r="S33" s="129">
        <f>SUM('2.4.8.1:2.4.8.3'!S33)</f>
        <v>0</v>
      </c>
      <c r="T33" s="129">
        <f>SUM('2.4.8.1:2.4.8.3'!T33)</f>
        <v>0</v>
      </c>
      <c r="U33" s="129">
        <f>SUM('2.4.8.1:2.4.8.3'!U33)</f>
        <v>0</v>
      </c>
      <c r="V33" s="129">
        <f>SUM('2.4.8.1:2.4.8.3'!V33)</f>
        <v>0</v>
      </c>
      <c r="W33" s="129">
        <f>SUM('2.4.8.1:2.4.8.3'!W33)</f>
        <v>0</v>
      </c>
      <c r="X33" s="129">
        <f>SUM('2.4.8.1:2.4.8.3'!X33)</f>
        <v>0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129">
        <f>SUM('2.4.8.1:2.4.8.3'!O34)</f>
        <v>0</v>
      </c>
      <c r="P34" s="129">
        <f>SUM('2.4.8.1:2.4.8.3'!P34)</f>
        <v>0</v>
      </c>
      <c r="Q34" s="129">
        <f>SUM('2.4.8.1:2.4.8.3'!Q34)</f>
        <v>0</v>
      </c>
      <c r="R34" s="129">
        <f>SUM('2.4.8.1:2.4.8.3'!R34)</f>
        <v>0</v>
      </c>
      <c r="S34" s="129">
        <f>SUM('2.4.8.1:2.4.8.3'!S34)</f>
        <v>0</v>
      </c>
      <c r="T34" s="129">
        <f>SUM('2.4.8.1:2.4.8.3'!T34)</f>
        <v>0</v>
      </c>
      <c r="U34" s="129">
        <f>SUM('2.4.8.1:2.4.8.3'!U34)</f>
        <v>0</v>
      </c>
      <c r="V34" s="129">
        <f>SUM('2.4.8.1:2.4.8.3'!V34)</f>
        <v>0</v>
      </c>
      <c r="W34" s="129">
        <f>SUM('2.4.8.1:2.4.8.3'!W34)</f>
        <v>0</v>
      </c>
      <c r="X34" s="129">
        <f>SUM('2.4.8.1:2.4.8.3'!X34)</f>
        <v>0</v>
      </c>
    </row>
    <row r="35" spans="2:24">
      <c r="B35" s="46" t="str">
        <f t="shared" si="2"/>
        <v>ING Generales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29">
        <f>SUM('2.4.8.1:2.4.8.3'!O35)</f>
        <v>0</v>
      </c>
      <c r="P35" s="129">
        <f>SUM('2.4.8.1:2.4.8.3'!P35)</f>
        <v>0</v>
      </c>
      <c r="Q35" s="129">
        <f>SUM('2.4.8.1:2.4.8.3'!Q35)</f>
        <v>0</v>
      </c>
      <c r="R35" s="129">
        <f>SUM('2.4.8.1:2.4.8.3'!R35)</f>
        <v>0</v>
      </c>
      <c r="S35" s="129">
        <f>SUM('2.4.8.1:2.4.8.3'!S35)</f>
        <v>0</v>
      </c>
      <c r="T35" s="129">
        <f>SUM('2.4.8.1:2.4.8.3'!T35)</f>
        <v>0</v>
      </c>
      <c r="U35" s="129">
        <f>SUM('2.4.8.1:2.4.8.3'!U35)</f>
        <v>0</v>
      </c>
      <c r="V35" s="129">
        <f>SUM('2.4.8.1:2.4.8.3'!V35)</f>
        <v>0</v>
      </c>
      <c r="W35" s="129">
        <f>SUM('2.4.8.1:2.4.8.3'!W35)</f>
        <v>0</v>
      </c>
      <c r="X35" s="129">
        <f>SUM('2.4.8.1:2.4.8.3'!X35)</f>
        <v>0</v>
      </c>
    </row>
    <row r="36" spans="2:24">
      <c r="B36" s="46" t="str">
        <f t="shared" si="2"/>
        <v>Liberty Seguros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'2.3'!N36</f>
        <v>Liberty Seguros</v>
      </c>
      <c r="O36" s="129">
        <f>SUM('2.4.8.1:2.4.8.3'!O36)</f>
        <v>0</v>
      </c>
      <c r="P36" s="129">
        <f>SUM('2.4.8.1:2.4.8.3'!P36)</f>
        <v>0</v>
      </c>
      <c r="Q36" s="129">
        <f>SUM('2.4.8.1:2.4.8.3'!Q36)</f>
        <v>0</v>
      </c>
      <c r="R36" s="129">
        <f>SUM('2.4.8.1:2.4.8.3'!R36)</f>
        <v>0</v>
      </c>
      <c r="S36" s="129">
        <f>SUM('2.4.8.1:2.4.8.3'!S36)</f>
        <v>0</v>
      </c>
      <c r="T36" s="129">
        <f>SUM('2.4.8.1:2.4.8.3'!T36)</f>
        <v>0</v>
      </c>
      <c r="U36" s="129">
        <f>SUM('2.4.8.1:2.4.8.3'!U36)</f>
        <v>0</v>
      </c>
      <c r="V36" s="129">
        <f>SUM('2.4.8.1:2.4.8.3'!V36)</f>
        <v>0</v>
      </c>
      <c r="W36" s="129">
        <f>SUM('2.4.8.1:2.4.8.3'!W36)</f>
        <v>0</v>
      </c>
      <c r="X36" s="129">
        <f>SUM('2.4.8.1:2.4.8.3'!X36)</f>
        <v>0</v>
      </c>
    </row>
    <row r="37" spans="2:24">
      <c r="B37" s="46" t="str">
        <f t="shared" si="2"/>
        <v>Mapfre Garantía y Crédito</v>
      </c>
      <c r="C37" s="33">
        <f>IF(OR(O37="",O37=0),"",O37*M!$J$59)</f>
        <v>116525.86101867407</v>
      </c>
      <c r="D37" s="33">
        <f>IF(OR(P37="",P37=0),"",P37*M!$J$60)</f>
        <v>143557.44680851061</v>
      </c>
      <c r="E37" s="33">
        <f>IF(OR(Q37="",Q37=0),"",Q37*M!$J$61)</f>
        <v>149576.86210988593</v>
      </c>
      <c r="F37" s="33">
        <f>IF(OR(R37="",R37=0),"",R37*M!$J$62)</f>
        <v>148094.30530837315</v>
      </c>
      <c r="G37" s="33">
        <f>IF(OR(S37="",S37=0),"",S37*M!$J$63)</f>
        <v>195627.54480437248</v>
      </c>
      <c r="H37" s="33">
        <f>IF(OR(T37="",T37=0),"",T37*M!$J$64)</f>
        <v>203870.98385234209</v>
      </c>
      <c r="I37" s="33">
        <f>IF(OR(U37="",U37=0),"",U37*M!$J$65)</f>
        <v>255317.94092735677</v>
      </c>
      <c r="J37" s="33">
        <f>IF(OR(V37="",V37=0),"",V37*M!$J$66)</f>
        <v>213372.75484556099</v>
      </c>
      <c r="K37" s="33">
        <f>IF(OR(W37="",W37=0),"",W37*M!$J$67)</f>
        <v>203284.41825075561</v>
      </c>
      <c r="L37" s="33">
        <f>IF(OR(X37="",X37=0),"",X37*M!$J$68)</f>
        <v>157761.56217606238</v>
      </c>
      <c r="N37" s="46" t="str">
        <f>'2.3'!N37</f>
        <v>Mapfre Garantía y Crédito</v>
      </c>
      <c r="O37" s="129">
        <f>SUM('2.4.8.1:2.4.8.3'!O37)</f>
        <v>2602813.6211173628</v>
      </c>
      <c r="P37" s="129">
        <f>SUM('2.4.8.1:2.4.8.3'!P37)</f>
        <v>3209710.1449766648</v>
      </c>
      <c r="Q37" s="129">
        <f>SUM('2.4.8.1:2.4.8.3'!Q37)</f>
        <v>3339879.6161396084</v>
      </c>
      <c r="R37" s="129">
        <f>SUM('2.4.8.1:2.4.8.3'!R37)</f>
        <v>3312373.3181350036</v>
      </c>
      <c r="S37" s="129">
        <f>SUM('2.4.8.1:2.4.8.3'!S37)</f>
        <v>4370735.8953935886</v>
      </c>
      <c r="T37" s="129">
        <f>SUM('2.4.8.1:2.4.8.3'!T37)</f>
        <v>4537033.5442376006</v>
      </c>
      <c r="U37" s="129">
        <f>SUM('2.4.8.1:2.4.8.3'!U37)</f>
        <v>5704818.0101669878</v>
      </c>
      <c r="V37" s="129">
        <f>SUM('2.4.8.1:2.4.8.3'!V37)</f>
        <v>4762211.639826905</v>
      </c>
      <c r="W37" s="129">
        <f>SUM('2.4.8.1:2.4.8.3'!W37)</f>
        <v>4532888.6978993658</v>
      </c>
      <c r="X37" s="129">
        <f>SUM('2.4.8.1:2.4.8.3'!X37)</f>
        <v>3517141</v>
      </c>
    </row>
    <row r="38" spans="2:24">
      <c r="B38" s="46" t="str">
        <f t="shared" si="2"/>
        <v>Mapfre Seguros Generales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'2.3'!N38</f>
        <v>Mapfre Seguros Generales</v>
      </c>
      <c r="O38" s="129">
        <f>SUM('2.4.8.1:2.4.8.3'!O38)</f>
        <v>0</v>
      </c>
      <c r="P38" s="129">
        <f>SUM('2.4.8.1:2.4.8.3'!P38)</f>
        <v>0</v>
      </c>
      <c r="Q38" s="129">
        <f>SUM('2.4.8.1:2.4.8.3'!Q38)</f>
        <v>0</v>
      </c>
      <c r="R38" s="129">
        <f>SUM('2.4.8.1:2.4.8.3'!R38)</f>
        <v>0</v>
      </c>
      <c r="S38" s="129">
        <f>SUM('2.4.8.1:2.4.8.3'!S38)</f>
        <v>0</v>
      </c>
      <c r="T38" s="129">
        <f>SUM('2.4.8.1:2.4.8.3'!T38)</f>
        <v>0</v>
      </c>
      <c r="U38" s="129">
        <f>SUM('2.4.8.1:2.4.8.3'!U38)</f>
        <v>0</v>
      </c>
      <c r="V38" s="129">
        <f>SUM('2.4.8.1:2.4.8.3'!V38)</f>
        <v>0</v>
      </c>
      <c r="W38" s="129">
        <f>SUM('2.4.8.1:2.4.8.3'!W38)</f>
        <v>0</v>
      </c>
      <c r="X38" s="129">
        <f>SUM('2.4.8.1:2.4.8.3'!X38)</f>
        <v>0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129">
        <f>SUM('2.4.8.1:2.4.8.3'!O39)</f>
        <v>0</v>
      </c>
      <c r="P39" s="129">
        <f>SUM('2.4.8.1:2.4.8.3'!P39)</f>
        <v>0</v>
      </c>
      <c r="Q39" s="129">
        <f>SUM('2.4.8.1:2.4.8.3'!Q39)</f>
        <v>0</v>
      </c>
      <c r="R39" s="129">
        <f>SUM('2.4.8.1:2.4.8.3'!R39)</f>
        <v>0</v>
      </c>
      <c r="S39" s="129">
        <f>SUM('2.4.8.1:2.4.8.3'!S39)</f>
        <v>0</v>
      </c>
      <c r="T39" s="129">
        <f>SUM('2.4.8.1:2.4.8.3'!T39)</f>
        <v>0</v>
      </c>
      <c r="U39" s="129">
        <f>SUM('2.4.8.1:2.4.8.3'!U39)</f>
        <v>0</v>
      </c>
      <c r="V39" s="129">
        <f>SUM('2.4.8.1:2.4.8.3'!V39)</f>
        <v>0</v>
      </c>
      <c r="W39" s="129">
        <f>SUM('2.4.8.1:2.4.8.3'!W39)</f>
        <v>0</v>
      </c>
      <c r="X39" s="129">
        <f>SUM('2.4.8.1:2.4.8.3'!X39)</f>
        <v>0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129">
        <f>SUM('2.4.8.1:2.4.8.3'!O40)</f>
        <v>0</v>
      </c>
      <c r="P40" s="129">
        <f>SUM('2.4.8.1:2.4.8.3'!P40)</f>
        <v>0</v>
      </c>
      <c r="Q40" s="129">
        <f>SUM('2.4.8.1:2.4.8.3'!Q40)</f>
        <v>0</v>
      </c>
      <c r="R40" s="129">
        <f>SUM('2.4.8.1:2.4.8.3'!R40)</f>
        <v>0</v>
      </c>
      <c r="S40" s="129">
        <f>SUM('2.4.8.1:2.4.8.3'!S40)</f>
        <v>0</v>
      </c>
      <c r="T40" s="129">
        <f>SUM('2.4.8.1:2.4.8.3'!T40)</f>
        <v>0</v>
      </c>
      <c r="U40" s="129">
        <f>SUM('2.4.8.1:2.4.8.3'!U40)</f>
        <v>0</v>
      </c>
      <c r="V40" s="129">
        <f>SUM('2.4.8.1:2.4.8.3'!V40)</f>
        <v>0</v>
      </c>
      <c r="W40" s="129">
        <f>SUM('2.4.8.1:2.4.8.3'!W40)</f>
        <v>0</v>
      </c>
      <c r="X40" s="129">
        <f>SUM('2.4.8.1:2.4.8.3'!X40)</f>
        <v>0</v>
      </c>
    </row>
    <row r="41" spans="2:24">
      <c r="B41" s="46" t="str">
        <f t="shared" si="2"/>
        <v>Penta Security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'2.3'!N41</f>
        <v>Penta Security</v>
      </c>
      <c r="O41" s="129">
        <f>SUM('2.4.8.1:2.4.8.3'!O41)</f>
        <v>0</v>
      </c>
      <c r="P41" s="129">
        <f>SUM('2.4.8.1:2.4.8.3'!P41)</f>
        <v>0</v>
      </c>
      <c r="Q41" s="129">
        <f>SUM('2.4.8.1:2.4.8.3'!Q41)</f>
        <v>0</v>
      </c>
      <c r="R41" s="129">
        <f>SUM('2.4.8.1:2.4.8.3'!R41)</f>
        <v>0</v>
      </c>
      <c r="S41" s="129">
        <f>SUM('2.4.8.1:2.4.8.3'!S41)</f>
        <v>0</v>
      </c>
      <c r="T41" s="129">
        <f>SUM('2.4.8.1:2.4.8.3'!T41)</f>
        <v>0</v>
      </c>
      <c r="U41" s="129">
        <f>SUM('2.4.8.1:2.4.8.3'!U41)</f>
        <v>0</v>
      </c>
      <c r="V41" s="129">
        <f>SUM('2.4.8.1:2.4.8.3'!V41)</f>
        <v>0</v>
      </c>
      <c r="W41" s="129">
        <f>SUM('2.4.8.1:2.4.8.3'!W41)</f>
        <v>0</v>
      </c>
      <c r="X41" s="129">
        <f>SUM('2.4.8.1:2.4.8.3'!X41)</f>
        <v>0</v>
      </c>
    </row>
    <row r="42" spans="2:24">
      <c r="B42" s="46" t="str">
        <f t="shared" si="2"/>
        <v>RSA Seguros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'2.3'!N42</f>
        <v>RSA Seguros</v>
      </c>
      <c r="O42" s="129">
        <f>SUM('2.4.8.1:2.4.8.3'!O42)</f>
        <v>0</v>
      </c>
      <c r="P42" s="129">
        <f>SUM('2.4.8.1:2.4.8.3'!P42)</f>
        <v>0</v>
      </c>
      <c r="Q42" s="129">
        <f>SUM('2.4.8.1:2.4.8.3'!Q42)</f>
        <v>0</v>
      </c>
      <c r="R42" s="129">
        <f>SUM('2.4.8.1:2.4.8.3'!R42)</f>
        <v>0</v>
      </c>
      <c r="S42" s="129">
        <f>SUM('2.4.8.1:2.4.8.3'!S42)</f>
        <v>0</v>
      </c>
      <c r="T42" s="129">
        <f>SUM('2.4.8.1:2.4.8.3'!T42)</f>
        <v>0</v>
      </c>
      <c r="U42" s="129">
        <f>SUM('2.4.8.1:2.4.8.3'!U42)</f>
        <v>0</v>
      </c>
      <c r="V42" s="129">
        <f>SUM('2.4.8.1:2.4.8.3'!V42)</f>
        <v>0</v>
      </c>
      <c r="W42" s="129">
        <f>SUM('2.4.8.1:2.4.8.3'!W42)</f>
        <v>0</v>
      </c>
      <c r="X42" s="129">
        <f>SUM('2.4.8.1:2.4.8.3'!X42)</f>
        <v>0</v>
      </c>
    </row>
    <row r="43" spans="2:24">
      <c r="B43" s="46" t="str">
        <f t="shared" si="2"/>
        <v>Renta Nacional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'2.3'!N43</f>
        <v>Renta Nacional</v>
      </c>
      <c r="O43" s="129">
        <f>SUM('2.4.8.1:2.4.8.3'!O43)</f>
        <v>0</v>
      </c>
      <c r="P43" s="129">
        <f>SUM('2.4.8.1:2.4.8.3'!P43)</f>
        <v>0</v>
      </c>
      <c r="Q43" s="129">
        <f>SUM('2.4.8.1:2.4.8.3'!Q43)</f>
        <v>0</v>
      </c>
      <c r="R43" s="129">
        <f>SUM('2.4.8.1:2.4.8.3'!R43)</f>
        <v>0</v>
      </c>
      <c r="S43" s="129">
        <f>SUM('2.4.8.1:2.4.8.3'!S43)</f>
        <v>0</v>
      </c>
      <c r="T43" s="129">
        <f>SUM('2.4.8.1:2.4.8.3'!T43)</f>
        <v>0</v>
      </c>
      <c r="U43" s="129">
        <f>SUM('2.4.8.1:2.4.8.3'!U43)</f>
        <v>0</v>
      </c>
      <c r="V43" s="129">
        <f>SUM('2.4.8.1:2.4.8.3'!V43)</f>
        <v>0</v>
      </c>
      <c r="W43" s="129">
        <f>SUM('2.4.8.1:2.4.8.3'!W43)</f>
        <v>0</v>
      </c>
      <c r="X43" s="129">
        <f>SUM('2.4.8.1:2.4.8.3'!X43)</f>
        <v>0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129">
        <f>SUM('2.4.8.1:2.4.8.3'!O44)</f>
        <v>0</v>
      </c>
      <c r="P44" s="129">
        <f>SUM('2.4.8.1:2.4.8.3'!P44)</f>
        <v>0</v>
      </c>
      <c r="Q44" s="129">
        <f>SUM('2.4.8.1:2.4.8.3'!Q44)</f>
        <v>0</v>
      </c>
      <c r="R44" s="129">
        <f>SUM('2.4.8.1:2.4.8.3'!R44)</f>
        <v>0</v>
      </c>
      <c r="S44" s="129">
        <f>SUM('2.4.8.1:2.4.8.3'!S44)</f>
        <v>0</v>
      </c>
      <c r="T44" s="129">
        <f>SUM('2.4.8.1:2.4.8.3'!T44)</f>
        <v>0</v>
      </c>
      <c r="U44" s="129">
        <f>SUM('2.4.8.1:2.4.8.3'!U44)</f>
        <v>0</v>
      </c>
      <c r="V44" s="129">
        <f>SUM('2.4.8.1:2.4.8.3'!V44)</f>
        <v>0</v>
      </c>
      <c r="W44" s="129">
        <f>SUM('2.4.8.1:2.4.8.3'!W44)</f>
        <v>0</v>
      </c>
      <c r="X44" s="129">
        <f>SUM('2.4.8.1:2.4.8.3'!X44)</f>
        <v>0</v>
      </c>
    </row>
    <row r="45" spans="2:24">
      <c r="B45" s="46" t="str">
        <f t="shared" si="2"/>
        <v>Security Previsión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29">
        <f>SUM('2.4.8.1:2.4.8.3'!O45)</f>
        <v>0</v>
      </c>
      <c r="P45" s="129">
        <f>SUM('2.4.8.1:2.4.8.3'!P45)</f>
        <v>0</v>
      </c>
      <c r="Q45" s="129">
        <f>SUM('2.4.8.1:2.4.8.3'!Q45)</f>
        <v>0</v>
      </c>
      <c r="R45" s="129">
        <f>SUM('2.4.8.1:2.4.8.3'!R45)</f>
        <v>0</v>
      </c>
      <c r="S45" s="129">
        <f>SUM('2.4.8.1:2.4.8.3'!S45)</f>
        <v>0</v>
      </c>
      <c r="T45" s="129">
        <f>SUM('2.4.8.1:2.4.8.3'!T45)</f>
        <v>0</v>
      </c>
      <c r="U45" s="129">
        <f>SUM('2.4.8.1:2.4.8.3'!U45)</f>
        <v>0</v>
      </c>
      <c r="V45" s="129">
        <f>SUM('2.4.8.1:2.4.8.3'!V45)</f>
        <v>0</v>
      </c>
      <c r="W45" s="129">
        <f>SUM('2.4.8.1:2.4.8.3'!W45)</f>
        <v>0</v>
      </c>
      <c r="X45" s="129">
        <f>SUM('2.4.8.1:2.4.8.3'!X45)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129">
        <f>SUM('2.4.8.1:2.4.8.3'!O46)</f>
        <v>0</v>
      </c>
      <c r="P46" s="129">
        <f>SUM('2.4.8.1:2.4.8.3'!P46)</f>
        <v>0</v>
      </c>
      <c r="Q46" s="129">
        <f>SUM('2.4.8.1:2.4.8.3'!Q46)</f>
        <v>0</v>
      </c>
      <c r="R46" s="129">
        <f>SUM('2.4.8.1:2.4.8.3'!R46)</f>
        <v>0</v>
      </c>
      <c r="S46" s="129">
        <f>SUM('2.4.8.1:2.4.8.3'!S46)</f>
        <v>0</v>
      </c>
      <c r="T46" s="129">
        <f>SUM('2.4.8.1:2.4.8.3'!T46)</f>
        <v>0</v>
      </c>
      <c r="U46" s="129">
        <f>SUM('2.4.8.1:2.4.8.3'!U46)</f>
        <v>0</v>
      </c>
      <c r="V46" s="129">
        <f>SUM('2.4.8.1:2.4.8.3'!V46)</f>
        <v>0</v>
      </c>
      <c r="W46" s="129">
        <f>SUM('2.4.8.1:2.4.8.3'!W46)</f>
        <v>0</v>
      </c>
      <c r="X46" s="129">
        <f>SUM('2.4.8.1:2.4.8.3'!X46)</f>
        <v>0</v>
      </c>
    </row>
    <row r="47" spans="2:24">
      <c r="B47" s="51" t="s">
        <v>29</v>
      </c>
      <c r="C47" s="51">
        <f t="shared" ref="C47:L47" si="3">SUM(C17:C46)</f>
        <v>496876.45573490893</v>
      </c>
      <c r="D47" s="51">
        <f t="shared" si="3"/>
        <v>588094.50354609918</v>
      </c>
      <c r="E47" s="51">
        <f t="shared" si="3"/>
        <v>684607.3667281667</v>
      </c>
      <c r="F47" s="51">
        <f t="shared" si="3"/>
        <v>725594.09529224481</v>
      </c>
      <c r="G47" s="51">
        <f t="shared" si="3"/>
        <v>883927.74364405603</v>
      </c>
      <c r="H47" s="51">
        <f t="shared" si="3"/>
        <v>989416.62343433534</v>
      </c>
      <c r="I47" s="51">
        <f t="shared" si="3"/>
        <v>1229391.7232294283</v>
      </c>
      <c r="J47" s="51">
        <f t="shared" si="3"/>
        <v>1218721.7326365816</v>
      </c>
      <c r="K47" s="51">
        <f t="shared" si="3"/>
        <v>1369606.8849318705</v>
      </c>
      <c r="L47" s="51">
        <f t="shared" si="3"/>
        <v>1563497.4026678889</v>
      </c>
    </row>
    <row r="49" spans="2:2">
      <c r="B49" s="14" t="s">
        <v>709</v>
      </c>
    </row>
  </sheetData>
  <mergeCells count="2">
    <mergeCell ref="B15:L15"/>
    <mergeCell ref="N15:X15"/>
  </mergeCells>
  <conditionalFormatting sqref="C17:L47">
    <cfRule type="cellIs" dxfId="13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>
  <sheetPr codeName="Hoja55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22774.387046708191</v>
      </c>
      <c r="L19" s="33">
        <f>IF(OR(X19="",X19=0),"",X19*M!$J$68)</f>
        <v>77818.276910903951</v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>
        <v>507829.19091353205</v>
      </c>
      <c r="X19" s="33">
        <v>1734883</v>
      </c>
    </row>
    <row r="20" spans="2:24" s="16" customFormat="1">
      <c r="B20" s="46" t="str">
        <f t="shared" si="2"/>
        <v>Aseguradora Magallanes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'2.3'!N20</f>
        <v>Aseguradora Magallanes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</row>
    <row r="21" spans="2:24" s="16" customFormat="1">
      <c r="B21" s="46" t="str">
        <f t="shared" si="2"/>
        <v>BCI Seguros Generales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'2.3'!N21</f>
        <v>BCI Seguros Generales</v>
      </c>
      <c r="O21" s="33"/>
      <c r="P21" s="33"/>
      <c r="Q21" s="33"/>
      <c r="R21" s="33"/>
      <c r="S21" s="33"/>
      <c r="T21" s="33"/>
      <c r="U21" s="33"/>
      <c r="V21" s="33"/>
      <c r="W21" s="33"/>
      <c r="X21" s="33"/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260.01546667835072</v>
      </c>
      <c r="J23" s="33">
        <f>IF(OR(V23="",V23=0),"",V23*M!$J$66)</f>
        <v>10695.663633654976</v>
      </c>
      <c r="K23" s="33">
        <f>IF(OR(W23="",W23=0),"",W23*M!$J$67)</f>
        <v>21495.557093619133</v>
      </c>
      <c r="L23" s="33">
        <f>IF(OR(X23="",X23=0),"",X23*M!$J$68)</f>
        <v>17725.193695352522</v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>
        <v>5809.7794140156821</v>
      </c>
      <c r="V23" s="50">
        <v>238713.76591042176</v>
      </c>
      <c r="W23" s="50">
        <v>479313.50884220819</v>
      </c>
      <c r="X23" s="50">
        <v>395166</v>
      </c>
    </row>
    <row r="24" spans="2:24">
      <c r="B24" s="46" t="str">
        <f t="shared" si="2"/>
        <v>Chartis Chile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/>
      <c r="P24" s="50"/>
      <c r="Q24" s="50"/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>
        <f>IF(OR(O27="",O27=0),"",O27*M!$J$59)</f>
        <v>49556.978808083106</v>
      </c>
      <c r="D27" s="33">
        <f>IF(OR(P27="",P27=0),"",P27*M!$J$60)</f>
        <v>62258.747044917254</v>
      </c>
      <c r="E27" s="33">
        <f>IF(OR(Q27="",Q27=0),"",Q27*M!$J$61)</f>
        <v>78430.390857565231</v>
      </c>
      <c r="F27" s="33">
        <f>IF(OR(R27="",R27=0),"",R27*M!$J$62)</f>
        <v>90348.159452033113</v>
      </c>
      <c r="G27" s="33">
        <f>IF(OR(S27="",S27=0),"",S27*M!$J$63)</f>
        <v>96196.086686685128</v>
      </c>
      <c r="H27" s="33">
        <f>IF(OR(T27="",T27=0),"",T27*M!$J$64)</f>
        <v>143497.41574281975</v>
      </c>
      <c r="I27" s="33">
        <f>IF(OR(U27="",U27=0),"",U27*M!$J$65)</f>
        <v>176186.90907429694</v>
      </c>
      <c r="J27" s="33">
        <f>IF(OR(V27="",V27=0),"",V27*M!$J$66)</f>
        <v>180038.7530272819</v>
      </c>
      <c r="K27" s="33">
        <f>IF(OR(W27="",W27=0),"",W27*M!$J$67)</f>
        <v>168952.64861539321</v>
      </c>
      <c r="L27" s="33">
        <f>IF(OR(X27="",X27=0),"",X27*M!$J$68)</f>
        <v>184410.40045249782</v>
      </c>
      <c r="N27" s="46" t="str">
        <f>'2.3'!N27</f>
        <v>Coface Chile</v>
      </c>
      <c r="O27" s="50">
        <v>1106943.8005906006</v>
      </c>
      <c r="P27" s="50">
        <v>1392003.9429940605</v>
      </c>
      <c r="Q27" s="50">
        <v>1751260.5894794445</v>
      </c>
      <c r="R27" s="50">
        <v>2020785.5534239842</v>
      </c>
      <c r="S27" s="50">
        <v>2149225.4043178614</v>
      </c>
      <c r="T27" s="50">
        <v>3193453.9012580654</v>
      </c>
      <c r="U27" s="50">
        <v>3936716.1132193152</v>
      </c>
      <c r="V27" s="50">
        <v>4018238.6261405125</v>
      </c>
      <c r="W27" s="50">
        <v>3767349.9915974601</v>
      </c>
      <c r="X27" s="50">
        <v>4111251</v>
      </c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>
        <f>IF(OR(O29="",O29=0),"",O29*M!$J$59)</f>
        <v>180823.65630442218</v>
      </c>
      <c r="D29" s="33">
        <f>IF(OR(P29="",P29=0),"",P29*M!$J$60)</f>
        <v>231195.39007092192</v>
      </c>
      <c r="E29" s="33">
        <f>IF(OR(Q29="",Q29=0),"",Q29*M!$J$61)</f>
        <v>249461.59998383099</v>
      </c>
      <c r="F29" s="33">
        <f>IF(OR(R29="",R29=0),"",R29*M!$J$62)</f>
        <v>283835.82357755094</v>
      </c>
      <c r="G29" s="33">
        <f>IF(OR(S29="",S29=0),"",S29*M!$J$63)</f>
        <v>307268.93748929718</v>
      </c>
      <c r="H29" s="33">
        <f>IF(OR(T29="",T29=0),"",T29*M!$J$64)</f>
        <v>358052.93471934984</v>
      </c>
      <c r="I29" s="33">
        <f>IF(OR(U29="",U29=0),"",U29*M!$J$65)</f>
        <v>410506.43349491362</v>
      </c>
      <c r="J29" s="33">
        <f>IF(OR(V29="",V29=0),"",V29*M!$J$66)</f>
        <v>479647.54608726234</v>
      </c>
      <c r="K29" s="33">
        <f>IF(OR(W29="",W29=0),"",W29*M!$J$67)</f>
        <v>585133.12406347063</v>
      </c>
      <c r="L29" s="33">
        <f>IF(OR(X29="",X29=0),"",X29*M!$J$68)</f>
        <v>647006.3958826646</v>
      </c>
      <c r="N29" s="46" t="str">
        <f>'2.3'!N29</f>
        <v>Continental Crédito</v>
      </c>
      <c r="O29" s="50">
        <v>4039019.9354456565</v>
      </c>
      <c r="P29" s="50">
        <v>5169151.4824188333</v>
      </c>
      <c r="Q29" s="50">
        <v>5570191.1448274963</v>
      </c>
      <c r="R29" s="50">
        <v>6348456.1866944199</v>
      </c>
      <c r="S29" s="50">
        <v>6865042.3229863215</v>
      </c>
      <c r="T29" s="50">
        <v>7968265.7371731894</v>
      </c>
      <c r="U29" s="50">
        <v>9172346.0035168808</v>
      </c>
      <c r="V29" s="50">
        <v>10705130.224542784</v>
      </c>
      <c r="W29" s="50">
        <v>13047450.206253054</v>
      </c>
      <c r="X29" s="50">
        <v>14424380.000000002</v>
      </c>
    </row>
    <row r="30" spans="2:24">
      <c r="B30" s="46" t="str">
        <f t="shared" si="2"/>
        <v>Cruz del Sur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/>
      <c r="P30" s="50"/>
      <c r="Q30" s="50"/>
      <c r="R30" s="50"/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>
        <f>IF(OR(W31="",W31=0),"",W31*M!$J$67)</f>
        <v>2003.0248583699783</v>
      </c>
      <c r="L31" s="33">
        <f>IF(OR(X31="",X31=0),"",X31*M!$J$68)</f>
        <v>14099.963084287587</v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>
        <v>44663.967953102103</v>
      </c>
      <c r="X31" s="50">
        <v>314345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/>
      <c r="P35" s="50"/>
      <c r="Q35" s="50"/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'2.3'!N36</f>
        <v>Liberty Seguros</v>
      </c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 t="shared" si="2"/>
        <v>Mapfre Garantía y Crédito</v>
      </c>
      <c r="C37" s="33">
        <f>IF(OR(O37="",O37=0),"",O37*M!$J$59)</f>
        <v>76755.780536689941</v>
      </c>
      <c r="D37" s="33">
        <f>IF(OR(P37="",P37=0),"",P37*M!$J$60)</f>
        <v>106899.29078014182</v>
      </c>
      <c r="E37" s="33">
        <f>IF(OR(Q37="",Q37=0),"",Q37*M!$J$61)</f>
        <v>103098.62245590329</v>
      </c>
      <c r="F37" s="33">
        <f>IF(OR(R37="",R37=0),"",R37*M!$J$62)</f>
        <v>100436.72227967912</v>
      </c>
      <c r="G37" s="33">
        <f>IF(OR(S37="",S37=0),"",S37*M!$J$63)</f>
        <v>134322.96887389984</v>
      </c>
      <c r="H37" s="33">
        <f>IF(OR(T37="",T37=0),"",T37*M!$J$64)</f>
        <v>151053.93458379238</v>
      </c>
      <c r="I37" s="33">
        <f>IF(OR(U37="",U37=0),"",U37*M!$J$65)</f>
        <v>178647.22035634847</v>
      </c>
      <c r="J37" s="33">
        <f>IF(OR(V37="",V37=0),"",V37*M!$J$66)</f>
        <v>158503.36725416951</v>
      </c>
      <c r="K37" s="33">
        <f>IF(OR(W37="",W37=0),"",W37*M!$J$67)</f>
        <v>146740.07424652361</v>
      </c>
      <c r="L37" s="33">
        <f>IF(OR(X37="",X37=0),"",X37*M!$J$68)</f>
        <v>97644.70577997787</v>
      </c>
      <c r="N37" s="46" t="str">
        <f>'2.3'!N37</f>
        <v>Mapfre Garantía y Crédito</v>
      </c>
      <c r="O37" s="50">
        <v>1714477.7076427287</v>
      </c>
      <c r="P37" s="50">
        <v>2390093.6226980216</v>
      </c>
      <c r="Q37" s="50">
        <v>2302073.8818519884</v>
      </c>
      <c r="R37" s="50">
        <v>2246432.8952244651</v>
      </c>
      <c r="S37" s="50">
        <v>3001061.1349239182</v>
      </c>
      <c r="T37" s="50">
        <v>3361619.9581010896</v>
      </c>
      <c r="U37" s="50">
        <v>3991689.2500912673</v>
      </c>
      <c r="V37" s="50">
        <v>3537595.8895778777</v>
      </c>
      <c r="W37" s="50">
        <v>3272048.2455300442</v>
      </c>
      <c r="X37" s="50">
        <v>2176894</v>
      </c>
    </row>
    <row r="38" spans="2:24">
      <c r="B38" s="46" t="str">
        <f t="shared" si="2"/>
        <v>Mapfre Seguros Generales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'2.3'!N38</f>
        <v>Mapfre Seguros Generales</v>
      </c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'2.3'!N41</f>
        <v>Penta Security</v>
      </c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 t="shared" si="2"/>
        <v>RSA Seguros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'2.3'!N42</f>
        <v>RSA Seguros</v>
      </c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2:24">
      <c r="B43" s="46" t="str">
        <f t="shared" si="2"/>
        <v>Renta Nacional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'2.3'!N43</f>
        <v>Renta Nacional</v>
      </c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307136.4156491952</v>
      </c>
      <c r="D47" s="51">
        <f t="shared" si="3"/>
        <v>400353.427895981</v>
      </c>
      <c r="E47" s="51">
        <f t="shared" si="3"/>
        <v>430990.61329729948</v>
      </c>
      <c r="F47" s="51">
        <f t="shared" si="3"/>
        <v>474620.7053092632</v>
      </c>
      <c r="G47" s="51">
        <f t="shared" si="3"/>
        <v>537787.99304988212</v>
      </c>
      <c r="H47" s="51">
        <f t="shared" si="3"/>
        <v>652604.28504596197</v>
      </c>
      <c r="I47" s="51">
        <f t="shared" si="3"/>
        <v>765600.57839223742</v>
      </c>
      <c r="J47" s="51">
        <f t="shared" si="3"/>
        <v>828885.33000236878</v>
      </c>
      <c r="K47" s="51">
        <f t="shared" si="3"/>
        <v>947098.81592408475</v>
      </c>
      <c r="L47" s="51">
        <f t="shared" si="3"/>
        <v>1038704.9358056843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>
  <sheetPr codeName="Hoja5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9762.9750810396363</v>
      </c>
      <c r="L19" s="33">
        <f>IF(OR(X19="",X19=0),"",X19*M!$J$68)</f>
        <v>13730.177989354101</v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>
        <v>217697.35124572547</v>
      </c>
      <c r="X19" s="33">
        <v>306101</v>
      </c>
    </row>
    <row r="20" spans="2:24" s="16" customFormat="1">
      <c r="B20" s="46" t="str">
        <f t="shared" si="2"/>
        <v>Aseguradora Magallanes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'2.3'!N20</f>
        <v>Aseguradora Magallanes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</row>
    <row r="21" spans="2:24" s="16" customFormat="1">
      <c r="B21" s="46" t="str">
        <f t="shared" si="2"/>
        <v>BCI Seguros Generales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'2.3'!N21</f>
        <v>BCI Seguros Generales</v>
      </c>
      <c r="O21" s="33"/>
      <c r="P21" s="33"/>
      <c r="Q21" s="33"/>
      <c r="R21" s="33"/>
      <c r="S21" s="33"/>
      <c r="T21" s="33"/>
      <c r="U21" s="33"/>
      <c r="V21" s="33"/>
      <c r="W21" s="33"/>
      <c r="X21" s="33"/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255.30740605904032</v>
      </c>
      <c r="J23" s="33">
        <f>IF(OR(V23="",V23=0),"",V23*M!$J$66)</f>
        <v>4109.8454462805512</v>
      </c>
      <c r="K23" s="33">
        <f>IF(OR(W23="",W23=0),"",W23*M!$J$67)</f>
        <v>9201.5818750859326</v>
      </c>
      <c r="L23" s="33">
        <f>IF(OR(X23="",X23=0),"",X23*M!$J$68)</f>
        <v>7339.6779317153514</v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>
        <v>5704.5826193194498</v>
      </c>
      <c r="V23" s="50">
        <v>91726.583538432576</v>
      </c>
      <c r="W23" s="50">
        <v>205179.25989252568</v>
      </c>
      <c r="X23" s="50">
        <v>163631</v>
      </c>
    </row>
    <row r="24" spans="2:24">
      <c r="B24" s="46" t="str">
        <f t="shared" si="2"/>
        <v>Chartis Chile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/>
      <c r="P24" s="50"/>
      <c r="Q24" s="50"/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>
        <f>IF(OR(O27="",O27=0),"",O27*M!$J$59)</f>
        <v>74518.995324926043</v>
      </c>
      <c r="D27" s="33">
        <f>IF(OR(P27="",P27=0),"",P27*M!$J$60)</f>
        <v>78353.900709219844</v>
      </c>
      <c r="E27" s="33">
        <f>IF(OR(Q27="",Q27=0),"",Q27*M!$J$61)</f>
        <v>106117.61241088985</v>
      </c>
      <c r="F27" s="33">
        <f>IF(OR(R27="",R27=0),"",R27*M!$J$62)</f>
        <v>103817.34215827589</v>
      </c>
      <c r="G27" s="33">
        <f>IF(OR(S27="",S27=0),"",S27*M!$J$63)</f>
        <v>158273.2796767955</v>
      </c>
      <c r="H27" s="33">
        <f>IF(OR(T27="",T27=0),"",T27*M!$J$64)</f>
        <v>126500.07695185053</v>
      </c>
      <c r="I27" s="33">
        <f>IF(OR(U27="",U27=0),"",U27*M!$J$65)</f>
        <v>185076.19366817077</v>
      </c>
      <c r="J27" s="33">
        <f>IF(OR(V27="",V27=0),"",V27*M!$J$66)</f>
        <v>166919.0674826004</v>
      </c>
      <c r="K27" s="33">
        <f>IF(OR(W27="",W27=0),"",W27*M!$J$67)</f>
        <v>140732.16487109393</v>
      </c>
      <c r="L27" s="33">
        <f>IF(OR(X27="",X27=0),"",X27*M!$J$68)</f>
        <v>214153.29574778539</v>
      </c>
      <c r="N27" s="46" t="str">
        <f>'2.3'!N27</f>
        <v>Coface Chile</v>
      </c>
      <c r="O27" s="50">
        <v>1664515.1073598615</v>
      </c>
      <c r="P27" s="50">
        <v>1751865.3026780342</v>
      </c>
      <c r="Q27" s="50">
        <v>2369484.4617355429</v>
      </c>
      <c r="R27" s="50">
        <v>2322046.0328215095</v>
      </c>
      <c r="S27" s="50">
        <v>3536162.0750125414</v>
      </c>
      <c r="T27" s="50">
        <v>2815187.7311528958</v>
      </c>
      <c r="U27" s="50">
        <v>4135338.0771300294</v>
      </c>
      <c r="V27" s="50">
        <v>3725423.7386120032</v>
      </c>
      <c r="W27" s="50">
        <v>3138082.3235955061</v>
      </c>
      <c r="X27" s="50">
        <v>4774340</v>
      </c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>
        <f>IF(OR(O29="",O29=0),"",O29*M!$J$59)</f>
        <v>75449.471217358732</v>
      </c>
      <c r="D29" s="33">
        <f>IF(OR(P29="",P29=0),"",P29*M!$J$60)</f>
        <v>72729.018912529544</v>
      </c>
      <c r="E29" s="33">
        <f>IF(OR(Q29="",Q29=0),"",Q29*M!$J$61)</f>
        <v>101020.90136599478</v>
      </c>
      <c r="F29" s="33">
        <f>IF(OR(R29="",R29=0),"",R29*M!$J$62)</f>
        <v>99498.4647960117</v>
      </c>
      <c r="G29" s="33">
        <f>IF(OR(S29="",S29=0),"",S29*M!$J$63)</f>
        <v>126561.8949869058</v>
      </c>
      <c r="H29" s="33">
        <f>IF(OR(T29="",T29=0),"",T29*M!$J$64)</f>
        <v>157495.21216797311</v>
      </c>
      <c r="I29" s="33">
        <f>IF(OR(U29="",U29=0),"",U29*M!$J$65)</f>
        <v>201788.92319195275</v>
      </c>
      <c r="J29" s="33">
        <f>IF(OR(V29="",V29=0),"",V29*M!$J$66)</f>
        <v>163938.10211394046</v>
      </c>
      <c r="K29" s="33">
        <f>IF(OR(W29="",W29=0),"",W29*M!$J$67)</f>
        <v>199814.82646681159</v>
      </c>
      <c r="L29" s="33">
        <f>IF(OR(X29="",X29=0),"",X29*M!$J$68)</f>
        <v>221284.57708184657</v>
      </c>
      <c r="N29" s="46" t="str">
        <f>'2.3'!N29</f>
        <v>Continental Crédito</v>
      </c>
      <c r="O29" s="50">
        <v>1685298.9514419662</v>
      </c>
      <c r="P29" s="50">
        <v>1626102.1286421116</v>
      </c>
      <c r="Q29" s="50">
        <v>2255680.7551455945</v>
      </c>
      <c r="R29" s="50">
        <v>2225447.2195904898</v>
      </c>
      <c r="S29" s="50">
        <v>2827662.2188428096</v>
      </c>
      <c r="T29" s="50">
        <v>3504966.9509636937</v>
      </c>
      <c r="U29" s="50">
        <v>4508766.9088056227</v>
      </c>
      <c r="V29" s="50">
        <v>3658892.3391986704</v>
      </c>
      <c r="W29" s="50">
        <v>4455522.840156327</v>
      </c>
      <c r="X29" s="50">
        <v>4933325</v>
      </c>
    </row>
    <row r="30" spans="2:24">
      <c r="B30" s="46" t="str">
        <f t="shared" si="2"/>
        <v>Cruz del Sur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/>
      <c r="P30" s="50"/>
      <c r="Q30" s="50"/>
      <c r="R30" s="50"/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>
        <f>IF(OR(W31="",W31=0),"",W31*M!$J$67)</f>
        <v>6452.1767095227087</v>
      </c>
      <c r="L31" s="33">
        <f>IF(OR(X31="",X31=0),"",X31*M!$J$68)</f>
        <v>8167.881715418881</v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>
        <v>143872.3102100635</v>
      </c>
      <c r="X31" s="50">
        <v>182095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/>
      <c r="P35" s="50"/>
      <c r="Q35" s="50"/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'2.3'!N36</f>
        <v>Liberty Seguros</v>
      </c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 t="shared" si="2"/>
        <v>Mapfre Garantía y Crédito</v>
      </c>
      <c r="C37" s="33">
        <f>IF(OR(O37="",O37=0),"",O37*M!$J$59)</f>
        <v>39770.080481984143</v>
      </c>
      <c r="D37" s="33">
        <f>IF(OR(P37="",P37=0),"",P37*M!$J$60)</f>
        <v>36658.156028368787</v>
      </c>
      <c r="E37" s="33">
        <f>IF(OR(Q37="",Q37=0),"",Q37*M!$J$61)</f>
        <v>46478.239653982637</v>
      </c>
      <c r="F37" s="33">
        <f>IF(OR(R37="",R37=0),"",R37*M!$J$62)</f>
        <v>47657.583028694018</v>
      </c>
      <c r="G37" s="33">
        <f>IF(OR(S37="",S37=0),"",S37*M!$J$63)</f>
        <v>61304.575930472631</v>
      </c>
      <c r="H37" s="33">
        <f>IF(OR(T37="",T37=0),"",T37*M!$J$64)</f>
        <v>52817.049268549716</v>
      </c>
      <c r="I37" s="33">
        <f>IF(OR(U37="",U37=0),"",U37*M!$J$65)</f>
        <v>76670.720571008322</v>
      </c>
      <c r="J37" s="33">
        <f>IF(OR(V37="",V37=0),"",V37*M!$J$66)</f>
        <v>54869.387591391467</v>
      </c>
      <c r="K37" s="33">
        <f>IF(OR(W37="",W37=0),"",W37*M!$J$67)</f>
        <v>56544.344004232</v>
      </c>
      <c r="L37" s="33">
        <f>IF(OR(X37="",X37=0),"",X37*M!$J$68)</f>
        <v>60116.856396084513</v>
      </c>
      <c r="N37" s="46" t="str">
        <f>'2.3'!N37</f>
        <v>Mapfre Garantía y Crédito</v>
      </c>
      <c r="O37" s="50">
        <v>888335.91347463417</v>
      </c>
      <c r="P37" s="50">
        <v>819616.52227864321</v>
      </c>
      <c r="Q37" s="50">
        <v>1037805.7342876202</v>
      </c>
      <c r="R37" s="50">
        <v>1065940.4229105383</v>
      </c>
      <c r="S37" s="50">
        <v>1369674.7604696702</v>
      </c>
      <c r="T37" s="50">
        <v>1175413.5861365106</v>
      </c>
      <c r="U37" s="50">
        <v>1713128.7600757207</v>
      </c>
      <c r="V37" s="50">
        <v>1224615.750249027</v>
      </c>
      <c r="W37" s="50">
        <v>1260840.4523693211</v>
      </c>
      <c r="X37" s="50">
        <v>1340247</v>
      </c>
    </row>
    <row r="38" spans="2:24">
      <c r="B38" s="46" t="str">
        <f t="shared" si="2"/>
        <v>Mapfre Seguros Generales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'2.3'!N38</f>
        <v>Mapfre Seguros Generales</v>
      </c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'2.3'!N41</f>
        <v>Penta Security</v>
      </c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 t="shared" si="2"/>
        <v>RSA Seguros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'2.3'!N42</f>
        <v>RSA Seguros</v>
      </c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2:24">
      <c r="B43" s="46" t="str">
        <f t="shared" si="2"/>
        <v>Renta Nacional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'2.3'!N43</f>
        <v>Renta Nacional</v>
      </c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189738.54702426889</v>
      </c>
      <c r="D47" s="51">
        <f t="shared" si="3"/>
        <v>187741.07565011817</v>
      </c>
      <c r="E47" s="51">
        <f t="shared" si="3"/>
        <v>253616.75343086728</v>
      </c>
      <c r="F47" s="51">
        <f t="shared" si="3"/>
        <v>250973.38998298161</v>
      </c>
      <c r="G47" s="51">
        <f t="shared" si="3"/>
        <v>346139.75059417397</v>
      </c>
      <c r="H47" s="51">
        <f t="shared" si="3"/>
        <v>336812.33838837332</v>
      </c>
      <c r="I47" s="51">
        <f t="shared" si="3"/>
        <v>463791.14483719092</v>
      </c>
      <c r="J47" s="51">
        <f t="shared" si="3"/>
        <v>389836.40263421286</v>
      </c>
      <c r="K47" s="51">
        <f t="shared" si="3"/>
        <v>422508.06900778576</v>
      </c>
      <c r="L47" s="51">
        <f t="shared" si="3"/>
        <v>524792.46686220483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>
  <sheetPr codeName="Hoja57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'2.3'!N20</f>
        <v>Aseguradora Magallanes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</row>
    <row r="21" spans="2:24" s="16" customFormat="1">
      <c r="B21" s="46" t="str">
        <f t="shared" si="2"/>
        <v>BCI Seguros Generales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'2.3'!N21</f>
        <v>BCI Seguros Generales</v>
      </c>
      <c r="O21" s="33"/>
      <c r="P21" s="33"/>
      <c r="Q21" s="33"/>
      <c r="R21" s="33"/>
      <c r="S21" s="33"/>
      <c r="T21" s="33"/>
      <c r="U21" s="33"/>
      <c r="V21" s="33"/>
      <c r="W21" s="33"/>
      <c r="X21" s="33"/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/>
      <c r="P24" s="50"/>
      <c r="Q24" s="50"/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>
        <f>IF(OR(O29="",O29=0),"",O29*M!$J$59)</f>
        <v>1.4930614448534778</v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>
        <v>33.350199104789432</v>
      </c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/>
      <c r="P30" s="50"/>
      <c r="Q30" s="50"/>
      <c r="R30" s="50"/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/>
      <c r="P35" s="50"/>
      <c r="Q35" s="50"/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'2.3'!N36</f>
        <v>Liberty Seguros</v>
      </c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'2.3'!N38</f>
        <v>Mapfre Seguros Generales</v>
      </c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'2.3'!N41</f>
        <v>Penta Security</v>
      </c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 t="shared" si="2"/>
        <v>RSA Seguros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'2.3'!N42</f>
        <v>RSA Seguros</v>
      </c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2:24">
      <c r="B43" s="46" t="str">
        <f t="shared" si="2"/>
        <v>Renta Nacional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'2.3'!N43</f>
        <v>Renta Nacional</v>
      </c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1.4930614448534778</v>
      </c>
      <c r="D47" s="51">
        <f t="shared" si="3"/>
        <v>0</v>
      </c>
      <c r="E47" s="51">
        <f t="shared" si="3"/>
        <v>0</v>
      </c>
      <c r="F47" s="51">
        <f t="shared" si="3"/>
        <v>0</v>
      </c>
      <c r="G47" s="51">
        <f t="shared" si="3"/>
        <v>0</v>
      </c>
      <c r="H47" s="51">
        <f t="shared" si="3"/>
        <v>0</v>
      </c>
      <c r="I47" s="51">
        <f t="shared" si="3"/>
        <v>0</v>
      </c>
      <c r="J47" s="51">
        <f t="shared" si="3"/>
        <v>0</v>
      </c>
      <c r="K47" s="51">
        <f t="shared" si="3"/>
        <v>0</v>
      </c>
      <c r="L47" s="51">
        <f t="shared" si="3"/>
        <v>0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>
  <sheetPr codeName="Hoja58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6818.3338389834798</v>
      </c>
      <c r="D17" s="33">
        <f>IF(OR(P17="",P17=0),"",P17*M!$J$60)</f>
        <v>12239.184397163117</v>
      </c>
      <c r="E17" s="33">
        <f>IF(OR(Q17="",Q17=0),"",Q17*M!$J$61)</f>
        <v>6955.9191663707161</v>
      </c>
      <c r="F17" s="33">
        <f>IF(OR(R17="",R17=0),"",R17*M!$J$62)</f>
        <v>2560.5277607941325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152299.68724785981</v>
      </c>
      <c r="P17" s="33">
        <v>273648.18195892888</v>
      </c>
      <c r="Q17" s="33">
        <v>155317.68956490842</v>
      </c>
      <c r="R17" s="33">
        <v>57270.425203304003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192585.51658731553</v>
      </c>
      <c r="D18" s="33">
        <f>IF(OR(P18="",P18=0),"",P18*M!$J$60)</f>
        <v>186786.22931442078</v>
      </c>
      <c r="E18" s="33">
        <f>IF(OR(Q18="",Q18=0),"",Q18*M!$J$61)</f>
        <v>185743.0682477674</v>
      </c>
      <c r="F18" s="33">
        <f>IF(OR(R18="",R18=0),"",R18*M!$J$62)</f>
        <v>178998.16465375703</v>
      </c>
      <c r="G18" s="33">
        <f>IF(OR(S18="",S18=0),"",S18*M!$J$63)</f>
        <v>227951.48224458695</v>
      </c>
      <c r="H18" s="33">
        <f>IF(OR(T18="",T18=0),"",T18*M!$J$64)</f>
        <v>236739.6163415153</v>
      </c>
      <c r="I18" s="33">
        <f>IF(OR(U18="",U18=0),"",U18*M!$J$65)</f>
        <v>272526.18217770575</v>
      </c>
      <c r="J18" s="33">
        <f>IF(OR(V18="",V18=0),"",V18*M!$J$66)</f>
        <v>265243.03247690876</v>
      </c>
      <c r="K18" s="33">
        <f>IF(OR(W18="",W18=0),"",W18*M!$J$67)</f>
        <v>259742.67730260931</v>
      </c>
      <c r="L18" s="33">
        <f>IF(OR(X18="",X18=0),"",X18*M!$J$68)</f>
        <v>329886.70060998393</v>
      </c>
      <c r="N18" s="46" t="str">
        <f>'2.3'!N18</f>
        <v>ACE Seguros</v>
      </c>
      <c r="O18" s="33">
        <v>4301742.1319294749</v>
      </c>
      <c r="P18" s="33">
        <v>4176235.1483733114</v>
      </c>
      <c r="Q18" s="33">
        <v>4147429.4802641491</v>
      </c>
      <c r="R18" s="33">
        <v>4003589.0870998823</v>
      </c>
      <c r="S18" s="33">
        <v>5092921.4842976537</v>
      </c>
      <c r="T18" s="33">
        <v>5268506.3872028571</v>
      </c>
      <c r="U18" s="33">
        <v>6089318.5440962529</v>
      </c>
      <c r="V18" s="33">
        <v>5919891.0261939615</v>
      </c>
      <c r="W18" s="33">
        <v>5791809.6056668302</v>
      </c>
      <c r="X18" s="33">
        <v>7354504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27621.81589716272</v>
      </c>
      <c r="D20" s="33">
        <f>IF(OR(P20="",P20=0),"",P20*M!$J$60)</f>
        <v>41627.895981087458</v>
      </c>
      <c r="E20" s="33">
        <f>IF(OR(Q20="",Q20=0),"",Q20*M!$J$61)</f>
        <v>53653.999959577406</v>
      </c>
      <c r="F20" s="33">
        <f>IF(OR(R20="",R20=0),"",R20*M!$J$62)</f>
        <v>82999.542137023949</v>
      </c>
      <c r="G20" s="33">
        <f>IF(OR(S20="",S20=0),"",S20*M!$J$63)</f>
        <v>83446.950815809876</v>
      </c>
      <c r="H20" s="33">
        <f>IF(OR(T20="",T20=0),"",T20*M!$J$64)</f>
        <v>112626.57560188064</v>
      </c>
      <c r="I20" s="33">
        <f>IF(OR(U20="",U20=0),"",U20*M!$J$65)</f>
        <v>107844.98081115662</v>
      </c>
      <c r="J20" s="33">
        <f>IF(OR(V20="",V20=0),"",V20*M!$J$66)</f>
        <v>128946.01888565475</v>
      </c>
      <c r="K20" s="33">
        <f>IF(OR(W20="",W20=0),"",W20*M!$J$67)</f>
        <v>145120.53990692383</v>
      </c>
      <c r="L20" s="33">
        <f>IF(OR(X20="",X20=0),"",X20*M!$J$68)</f>
        <v>204336.40754946505</v>
      </c>
      <c r="N20" s="46" t="str">
        <f>'2.3'!N20</f>
        <v>Aseguradora Magallanes</v>
      </c>
      <c r="O20" s="33">
        <v>616982.68546249706</v>
      </c>
      <c r="P20" s="33">
        <v>930731.79423952161</v>
      </c>
      <c r="Q20" s="33">
        <v>1198032.2241129854</v>
      </c>
      <c r="R20" s="33">
        <v>1856421.6106732092</v>
      </c>
      <c r="S20" s="33">
        <v>1864382.562570767</v>
      </c>
      <c r="T20" s="33">
        <v>2506440.798110046</v>
      </c>
      <c r="U20" s="33">
        <v>2409685.6907233433</v>
      </c>
      <c r="V20" s="33">
        <v>2877913.032950561</v>
      </c>
      <c r="W20" s="33">
        <v>3235935.4486565711</v>
      </c>
      <c r="X20" s="33">
        <v>4555482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11399.643576371889</v>
      </c>
      <c r="D21" s="33">
        <f>IF(OR(P21="",P21=0),"",P21*M!$J$60)</f>
        <v>15840.839243498816</v>
      </c>
      <c r="E21" s="33">
        <f>IF(OR(Q21="",Q21=0),"",Q21*M!$J$61)</f>
        <v>25645.130088554342</v>
      </c>
      <c r="F21" s="33">
        <f>IF(OR(R21="",R21=0),"",R21*M!$J$62)</f>
        <v>40420.010002887357</v>
      </c>
      <c r="G21" s="33">
        <f>IF(OR(S21="",S21=0),"",S21*M!$J$63)</f>
        <v>52325.758955693527</v>
      </c>
      <c r="H21" s="33">
        <f>IF(OR(T21="",T21=0),"",T21*M!$J$64)</f>
        <v>46973.448044250872</v>
      </c>
      <c r="I21" s="33">
        <f>IF(OR(U21="",U21=0),"",U21*M!$J$65)</f>
        <v>65317.488767079958</v>
      </c>
      <c r="J21" s="33">
        <f>IF(OR(V21="",V21=0),"",V21*M!$J$66)</f>
        <v>72697.92884264249</v>
      </c>
      <c r="K21" s="33">
        <f>IF(OR(W21="",W21=0),"",W21*M!$J$67)</f>
        <v>115641.92015585709</v>
      </c>
      <c r="L21" s="33">
        <f>IF(OR(X21="",X21=0),"",X21*M!$J$68)</f>
        <v>148247.44561660677</v>
      </c>
      <c r="N21" s="46" t="str">
        <f>'2.3'!N21</f>
        <v>BCI Seguros Generales</v>
      </c>
      <c r="O21" s="33">
        <v>254631.43818099567</v>
      </c>
      <c r="P21" s="33">
        <v>354175.30441749527</v>
      </c>
      <c r="Q21" s="33">
        <v>572626.31417610322</v>
      </c>
      <c r="R21" s="33">
        <v>904060.16877911787</v>
      </c>
      <c r="S21" s="33">
        <v>1169068.870899874</v>
      </c>
      <c r="T21" s="33">
        <v>1045367.5429340405</v>
      </c>
      <c r="U21" s="33">
        <v>1459452.4182040815</v>
      </c>
      <c r="V21" s="33">
        <v>1622526.3772608717</v>
      </c>
      <c r="W21" s="33">
        <v>2578613.5375671717</v>
      </c>
      <c r="X21" s="33">
        <v>3305033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228737.90918841967</v>
      </c>
      <c r="D24" s="33">
        <f>IF(OR(P24="",P24=0),"",P24*M!$J$60)</f>
        <v>190865.95744680849</v>
      </c>
      <c r="E24" s="33">
        <f>IF(OR(Q24="",Q24=0),"",Q24*M!$J$61)</f>
        <v>366350.04229935241</v>
      </c>
      <c r="F24" s="33">
        <f>IF(OR(R24="",R24=0),"",R24*M!$J$62)</f>
        <v>252821.58754390158</v>
      </c>
      <c r="G24" s="33">
        <f>IF(OR(S24="",S24=0),"",S24*M!$J$63)</f>
        <v>268666.82518577814</v>
      </c>
      <c r="H24" s="33">
        <f>IF(OR(T24="",T24=0),"",T24*M!$J$64)</f>
        <v>148489.04276994042</v>
      </c>
      <c r="I24" s="33">
        <f>IF(OR(U24="",U24=0),"",U24*M!$J$65)</f>
        <v>394888.58444465999</v>
      </c>
      <c r="J24" s="33">
        <f>IF(OR(V24="",V24=0),"",V24*M!$J$66)</f>
        <v>365175.9929866381</v>
      </c>
      <c r="K24" s="33">
        <f>IF(OR(W24="",W24=0),"",W24*M!$J$67)</f>
        <v>309532.49858428235</v>
      </c>
      <c r="L24" s="33">
        <f>IF(OR(X24="",X24=0),"",X24*M!$J$68)</f>
        <v>342363.3143043227</v>
      </c>
      <c r="N24" s="46" t="str">
        <f>'2.3'!N24</f>
        <v>Chartis Chile</v>
      </c>
      <c r="O24" s="50">
        <v>5109270.5129732033</v>
      </c>
      <c r="P24" s="50">
        <v>4267451.2090262882</v>
      </c>
      <c r="Q24" s="50">
        <v>8180175.8733821027</v>
      </c>
      <c r="R24" s="50">
        <v>5654771.6611058936</v>
      </c>
      <c r="S24" s="50">
        <v>6002588.9396873349</v>
      </c>
      <c r="T24" s="50">
        <v>3304539.7401274764</v>
      </c>
      <c r="U24" s="50">
        <v>8823381.1551464871</v>
      </c>
      <c r="V24" s="50">
        <v>8150269.0708803739</v>
      </c>
      <c r="W24" s="50">
        <v>6902035.9579872992</v>
      </c>
      <c r="X24" s="50">
        <v>7632657.9999999991</v>
      </c>
    </row>
    <row r="25" spans="2:24">
      <c r="B25" s="46" t="str">
        <f t="shared" si="2"/>
        <v>Chilena Consolidada</v>
      </c>
      <c r="C25" s="33">
        <f>IF(OR(O25="",O25=0),"",O25*M!$J$59)</f>
        <v>205290.09586648937</v>
      </c>
      <c r="D25" s="33">
        <f>IF(OR(P25="",P25=0),"",P25*M!$J$60)</f>
        <v>248363.9479905437</v>
      </c>
      <c r="E25" s="33">
        <f>IF(OR(Q25="",Q25=0),"",Q25*M!$J$61)</f>
        <v>274421.22070445027</v>
      </c>
      <c r="F25" s="33">
        <f>IF(OR(R25="",R25=0),"",R25*M!$J$62)</f>
        <v>293571.55930994533</v>
      </c>
      <c r="G25" s="33">
        <f>IF(OR(S25="",S25=0),"",S25*M!$J$63)</f>
        <v>237473.5362159815</v>
      </c>
      <c r="H25" s="33">
        <f>IF(OR(T25="",T25=0),"",T25*M!$J$64)</f>
        <v>318121.54927007848</v>
      </c>
      <c r="I25" s="33">
        <f>IF(OR(U25="",U25=0),"",U25*M!$J$65)</f>
        <v>363574.24774747179</v>
      </c>
      <c r="J25" s="33">
        <f>IF(OR(V25="",V25=0),"",V25*M!$J$66)</f>
        <v>428797.94947017811</v>
      </c>
      <c r="K25" s="33">
        <f>IF(OR(W25="",W25=0),"",W25*M!$J$67)</f>
        <v>498677.6847948432</v>
      </c>
      <c r="L25" s="33">
        <f>IF(OR(X25="",X25=0),"",X25*M!$J$68)</f>
        <v>644507.07207265787</v>
      </c>
      <c r="N25" s="46" t="str">
        <f>'2.3'!N25</f>
        <v>Chilena Consolidada</v>
      </c>
      <c r="O25" s="50">
        <v>4585521.6441280562</v>
      </c>
      <c r="P25" s="50">
        <v>5553012.4088585097</v>
      </c>
      <c r="Q25" s="50">
        <v>6127510.8217848223</v>
      </c>
      <c r="R25" s="50">
        <v>6566211.9687634651</v>
      </c>
      <c r="S25" s="50">
        <v>5305664.4450717494</v>
      </c>
      <c r="T25" s="50">
        <v>7079615.3180314358</v>
      </c>
      <c r="U25" s="50">
        <v>8123694.3594685448</v>
      </c>
      <c r="V25" s="50">
        <v>9570231.1552325804</v>
      </c>
      <c r="W25" s="50">
        <v>11119644.391597461</v>
      </c>
      <c r="X25" s="50">
        <v>14368659.999999998</v>
      </c>
    </row>
    <row r="26" spans="2:24">
      <c r="B26" s="46" t="str">
        <f t="shared" si="2"/>
        <v>Chubb de Chile</v>
      </c>
      <c r="C26" s="33">
        <f>IF(OR(O26="",O26=0),"",O26*M!$J$59)</f>
        <v>68722.154404053523</v>
      </c>
      <c r="D26" s="33">
        <f>IF(OR(P26="",P26=0),"",P26*M!$J$60)</f>
        <v>99787.056737588631</v>
      </c>
      <c r="E26" s="33">
        <f>IF(OR(Q26="",Q26=0),"",Q26*M!$J$61)</f>
        <v>130219.46578660916</v>
      </c>
      <c r="F26" s="33">
        <f>IF(OR(R26="",R26=0),"",R26*M!$J$62)</f>
        <v>116757.39548846407</v>
      </c>
      <c r="G26" s="33">
        <f>IF(OR(S26="",S26=0),"",S26*M!$J$63)</f>
        <v>112107.56976022526</v>
      </c>
      <c r="H26" s="33">
        <f>IF(OR(T26="",T26=0),"",T26*M!$J$64)</f>
        <v>107420.85935342098</v>
      </c>
      <c r="I26" s="33">
        <f>IF(OR(U26="",U26=0),"",U26*M!$J$65)</f>
        <v>150903.970946138</v>
      </c>
      <c r="J26" s="33">
        <f>IF(OR(V26="",V26=0),"",V26*M!$J$66)</f>
        <v>162123.88172018374</v>
      </c>
      <c r="K26" s="33">
        <f>IF(OR(W26="",W26=0),"",W26*M!$J$67)</f>
        <v>206474.59515137106</v>
      </c>
      <c r="L26" s="33">
        <f>IF(OR(X26="",X26=0),"",X26*M!$J$68)</f>
        <v>234155.19760222803</v>
      </c>
      <c r="N26" s="46" t="str">
        <f>'2.3'!N26</f>
        <v>Chubb de Chile</v>
      </c>
      <c r="O26" s="50">
        <v>1535032.2923315344</v>
      </c>
      <c r="P26" s="50">
        <v>2231075.6806313754</v>
      </c>
      <c r="Q26" s="50">
        <v>2907651.1786012407</v>
      </c>
      <c r="R26" s="50">
        <v>2611471.6612878321</v>
      </c>
      <c r="S26" s="50">
        <v>2504721.8160732421</v>
      </c>
      <c r="T26" s="50">
        <v>2390590.5245951526</v>
      </c>
      <c r="U26" s="50">
        <v>3371794.7439666293</v>
      </c>
      <c r="V26" s="50">
        <v>3618401.2208147272</v>
      </c>
      <c r="W26" s="50">
        <v>4604024.0900830487</v>
      </c>
      <c r="X26" s="50">
        <v>5220263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886.40071858061265</v>
      </c>
      <c r="D28" s="33">
        <f>IF(OR(P28="",P28=0),"",P28*M!$J$60)</f>
        <v>1456.382978723404</v>
      </c>
      <c r="E28" s="33">
        <f>IF(OR(Q28="",Q28=0),"",Q28*M!$J$61)</f>
        <v>1389.6131269471416</v>
      </c>
      <c r="F28" s="33">
        <f>IF(OR(R28="",R28=0),"",R28*M!$J$62)</f>
        <v>3326.8780031610891</v>
      </c>
      <c r="G28" s="33">
        <f>IF(OR(S28="",S28=0),"",S28*M!$J$63)</f>
        <v>4155.8911846285891</v>
      </c>
      <c r="H28" s="33">
        <f>IF(OR(T28="",T28=0),"",T28*M!$J$64)</f>
        <v>18777.52557502397</v>
      </c>
      <c r="I28" s="33">
        <f>IF(OR(U28="",U28=0),"",U28*M!$J$65)</f>
        <v>20582.009521469874</v>
      </c>
      <c r="J28" s="33">
        <f>IF(OR(V28="",V28=0),"",V28*M!$J$66)</f>
        <v>17882.21104260733</v>
      </c>
      <c r="K28" s="33">
        <f>IF(OR(W28="",W28=0),"",W28*M!$J$67)</f>
        <v>17917.275483499601</v>
      </c>
      <c r="L28" s="33">
        <f>IF(OR(X28="",X28=0),"",X28*M!$J$68)</f>
        <v>19886.714066501212</v>
      </c>
      <c r="N28" s="46" t="str">
        <f>'2.3'!N28</f>
        <v>Consorcio Nacional de Seguros</v>
      </c>
      <c r="O28" s="50">
        <v>19799.34620453139</v>
      </c>
      <c r="P28" s="50">
        <v>32562.345776566981</v>
      </c>
      <c r="Q28" s="50">
        <v>31028.465843876234</v>
      </c>
      <c r="R28" s="50">
        <v>74411.111942587275</v>
      </c>
      <c r="S28" s="50">
        <v>92851.458091805325</v>
      </c>
      <c r="T28" s="50">
        <v>417883.22105399246</v>
      </c>
      <c r="U28" s="50">
        <v>459883.93207713205</v>
      </c>
      <c r="V28" s="50">
        <v>399108.46928223688</v>
      </c>
      <c r="W28" s="50">
        <v>399524.05715681484</v>
      </c>
      <c r="X28" s="50">
        <v>443355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220979.72303112983</v>
      </c>
      <c r="D30" s="33">
        <f>IF(OR(P30="",P30=0),"",P30*M!$J$60)</f>
        <v>226366.25295508272</v>
      </c>
      <c r="E30" s="33">
        <f>IF(OR(Q30="",Q30=0),"",Q30*M!$J$61)</f>
        <v>229929.28934200684</v>
      </c>
      <c r="F30" s="33">
        <f>IF(OR(R30="",R30=0),"",R30*M!$J$62)</f>
        <v>138496.59606972194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4935977.5423928611</v>
      </c>
      <c r="P30" s="50">
        <v>5061179.8603484863</v>
      </c>
      <c r="Q30" s="50">
        <v>5134057.0713582309</v>
      </c>
      <c r="R30" s="50">
        <v>3097704.7261784929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38015.255504618952</v>
      </c>
      <c r="D33" s="33">
        <f>IF(OR(P33="",P33=0),"",P33*M!$J$60)</f>
        <v>35257.033096926709</v>
      </c>
      <c r="E33" s="33">
        <f>IF(OR(Q33="",Q33=0),"",Q33*M!$J$61)</f>
        <v>40141.76779532311</v>
      </c>
      <c r="F33" s="33">
        <f>IF(OR(R33="",R33=0),"",R33*M!$J$62)</f>
        <v>40051.494285614135</v>
      </c>
      <c r="G33" s="33">
        <f>IF(OR(S33="",S33=0),"",S33*M!$J$63)</f>
        <v>54948.795781937319</v>
      </c>
      <c r="H33" s="33">
        <f>IF(OR(T33="",T33=0),"",T33*M!$J$64)</f>
        <v>50204.712307098009</v>
      </c>
      <c r="I33" s="33">
        <f>IF(OR(U33="",U33=0),"",U33*M!$J$65)</f>
        <v>54922.417220873635</v>
      </c>
      <c r="J33" s="33">
        <f>IF(OR(V33="",V33=0),"",V33*M!$J$66)</f>
        <v>60904.565179192192</v>
      </c>
      <c r="K33" s="33">
        <f>IF(OR(W33="",W33=0),"",W33*M!$J$67)</f>
        <v>62744.930798790971</v>
      </c>
      <c r="L33" s="33">
        <f>IF(OR(X33="",X33=0),"",X33*M!$J$68)</f>
        <v>90805.206595667085</v>
      </c>
      <c r="N33" s="46" t="str">
        <f>'2.3'!N33</f>
        <v>HDI Seguros</v>
      </c>
      <c r="O33" s="50">
        <v>849138.75746279303</v>
      </c>
      <c r="P33" s="50">
        <v>788289.70094413008</v>
      </c>
      <c r="Q33" s="50">
        <v>896319.59197617171</v>
      </c>
      <c r="R33" s="50">
        <v>895817.70714855439</v>
      </c>
      <c r="S33" s="50">
        <v>1227673.0987598496</v>
      </c>
      <c r="T33" s="50">
        <v>1117277.5032128987</v>
      </c>
      <c r="U33" s="50">
        <v>1227185.1863817596</v>
      </c>
      <c r="V33" s="50">
        <v>1359313.326693825</v>
      </c>
      <c r="W33" s="50">
        <v>1399102.745383488</v>
      </c>
      <c r="X33" s="50">
        <v>2024413.9999999998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81007.959809174834</v>
      </c>
      <c r="D35" s="33">
        <f>IF(OR(P35="",P35=0),"",P35*M!$J$60)</f>
        <v>47723.226950354605</v>
      </c>
      <c r="E35" s="33">
        <f>IF(OR(Q35="",Q35=0),"",Q35*M!$J$61)</f>
        <v>39510.655683271689</v>
      </c>
      <c r="F35" s="33">
        <f>IF(OR(R35="",R35=0),"",R35*M!$J$62)</f>
        <v>9280.8213271795321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1809457.7406852045</v>
      </c>
      <c r="P35" s="50">
        <v>1067013.4437393465</v>
      </c>
      <c r="Q35" s="50">
        <v>882227.58303303155</v>
      </c>
      <c r="R35" s="50">
        <v>207580.8713273303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48165.505263937455</v>
      </c>
      <c r="D36" s="33">
        <f>IF(OR(P36="",P36=0),"",P36*M!$J$60)</f>
        <v>62953.368794326234</v>
      </c>
      <c r="E36" s="33">
        <f>IF(OR(Q36="",Q36=0),"",Q36*M!$J$61)</f>
        <v>70485.388677632742</v>
      </c>
      <c r="F36" s="33">
        <f>IF(OR(R36="",R36=0),"",R36*M!$J$62)</f>
        <v>77308.188514927242</v>
      </c>
      <c r="G36" s="33">
        <f>IF(OR(S36="",S36=0),"",S36*M!$J$63)</f>
        <v>97873.189800822147</v>
      </c>
      <c r="H36" s="33">
        <f>IF(OR(T36="",T36=0),"",T36*M!$J$64)</f>
        <v>95419.937969673803</v>
      </c>
      <c r="I36" s="33">
        <f>IF(OR(U36="",U36=0),"",U36*M!$J$65)</f>
        <v>134451.11704564968</v>
      </c>
      <c r="J36" s="33">
        <f>IF(OR(V36="",V36=0),"",V36*M!$J$66)</f>
        <v>163366.69073212479</v>
      </c>
      <c r="K36" s="33">
        <f>IF(OR(W36="",W36=0),"",W36*M!$J$67)</f>
        <v>144456.28287319595</v>
      </c>
      <c r="L36" s="33">
        <f>IF(OR(X36="",X36=0),"",X36*M!$J$68)</f>
        <v>194786.27237874892</v>
      </c>
      <c r="N36" s="46" t="str">
        <f>'2.3'!N36</f>
        <v>Liberty Seguros</v>
      </c>
      <c r="O36" s="50">
        <v>1075862.7490329009</v>
      </c>
      <c r="P36" s="50">
        <v>1407534.5513015026</v>
      </c>
      <c r="Q36" s="50">
        <v>1573857.8116925487</v>
      </c>
      <c r="R36" s="50">
        <v>1729125.1029334327</v>
      </c>
      <c r="S36" s="50">
        <v>2186695.4588981876</v>
      </c>
      <c r="T36" s="50">
        <v>2123516.8005616493</v>
      </c>
      <c r="U36" s="50">
        <v>3004172.5670477841</v>
      </c>
      <c r="V36" s="50">
        <v>3646139.1555244857</v>
      </c>
      <c r="W36" s="50">
        <v>3221123.6729848562</v>
      </c>
      <c r="X36" s="50">
        <v>4342571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185718.38950031425</v>
      </c>
      <c r="D38" s="33">
        <f>IF(OR(P38="",P38=0),"",P38*M!$J$60)</f>
        <v>259337.23404255314</v>
      </c>
      <c r="E38" s="33">
        <f>IF(OR(Q38="",Q38=0),"",Q38*M!$J$61)</f>
        <v>248307.6505524902</v>
      </c>
      <c r="F38" s="33">
        <f>IF(OR(R38="",R38=0),"",R38*M!$J$62)</f>
        <v>300586.26488958701</v>
      </c>
      <c r="G38" s="33">
        <f>IF(OR(S38="",S38=0),"",S38*M!$J$63)</f>
        <v>305677.07475521334</v>
      </c>
      <c r="H38" s="33">
        <f>IF(OR(T38="",T38=0),"",T38*M!$J$64)</f>
        <v>280220.46959994204</v>
      </c>
      <c r="I38" s="33">
        <f>IF(OR(U38="",U38=0),"",U38*M!$J$65)</f>
        <v>261808.3987139996</v>
      </c>
      <c r="J38" s="33">
        <f>IF(OR(V38="",V38=0),"",V38*M!$J$66)</f>
        <v>197099.44382052522</v>
      </c>
      <c r="K38" s="33">
        <f>IF(OR(W38="",W38=0),"",W38*M!$J$67)</f>
        <v>169266.50680127053</v>
      </c>
      <c r="L38" s="33">
        <f>IF(OR(X38="",X38=0),"",X38*M!$J$68)</f>
        <v>133708.71035878215</v>
      </c>
      <c r="N38" s="46" t="str">
        <f>'2.3'!N38</f>
        <v>Mapfre Seguros Generales</v>
      </c>
      <c r="O38" s="50">
        <v>4148352.5601748703</v>
      </c>
      <c r="P38" s="50">
        <v>5798357.1704705395</v>
      </c>
      <c r="Q38" s="50">
        <v>5544424.7787637422</v>
      </c>
      <c r="R38" s="50">
        <v>6723107.4249945171</v>
      </c>
      <c r="S38" s="50">
        <v>6829476.719996429</v>
      </c>
      <c r="T38" s="50">
        <v>6236148.2067392496</v>
      </c>
      <c r="U38" s="50">
        <v>5849840.6448513381</v>
      </c>
      <c r="V38" s="50">
        <v>4399011.7962571811</v>
      </c>
      <c r="W38" s="50">
        <v>3774348.4828529563</v>
      </c>
      <c r="X38" s="50">
        <v>2980906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12676.145783196969</v>
      </c>
      <c r="K40" s="33">
        <f>IF(OR(W40="",W40=0),"",W40*M!$J$67)</f>
        <v>18506.633481779769</v>
      </c>
      <c r="L40" s="33">
        <f>IF(OR(X40="",X40=0),"",X40*M!$J$68)</f>
        <v>94452.416184960734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282915.63766225241</v>
      </c>
      <c r="W40" s="50">
        <v>412665.71470444556</v>
      </c>
      <c r="X40" s="50">
        <v>2105725</v>
      </c>
    </row>
    <row r="41" spans="2:24">
      <c r="B41" s="46" t="str">
        <f t="shared" si="2"/>
        <v>Penta Security</v>
      </c>
      <c r="C41" s="33">
        <f>IF(OR(O41="",O41=0),"",O41*M!$J$59)</f>
        <v>112732.17105467476</v>
      </c>
      <c r="D41" s="33">
        <f>IF(OR(P41="",P41=0),"",P41*M!$J$60)</f>
        <v>82456.028368794301</v>
      </c>
      <c r="E41" s="33">
        <f>IF(OR(Q41="",Q41=0),"",Q41*M!$J$61)</f>
        <v>115531.16726001252</v>
      </c>
      <c r="F41" s="33">
        <f>IF(OR(R41="",R41=0),"",R41*M!$J$62)</f>
        <v>144856.05132961067</v>
      </c>
      <c r="G41" s="33">
        <f>IF(OR(S41="",S41=0),"",S41*M!$J$63)</f>
        <v>184890.69271033863</v>
      </c>
      <c r="H41" s="33">
        <f>IF(OR(T41="",T41=0),"",T41*M!$J$64)</f>
        <v>182558.63374282583</v>
      </c>
      <c r="I41" s="33">
        <f>IF(OR(U41="",U41=0),"",U41*M!$J$65)</f>
        <v>319966.18586957105</v>
      </c>
      <c r="J41" s="33">
        <f>IF(OR(V41="",V41=0),"",V41*M!$J$66)</f>
        <v>311374.89208743034</v>
      </c>
      <c r="K41" s="33">
        <f>IF(OR(W41="",W41=0),"",W41*M!$J$67)</f>
        <v>286287.93016259192</v>
      </c>
      <c r="L41" s="33">
        <f>IF(OR(X41="",X41=0),"",X41*M!$J$68)</f>
        <v>418488.98561632866</v>
      </c>
      <c r="N41" s="46" t="str">
        <f>'2.3'!N41</f>
        <v>Penta Security</v>
      </c>
      <c r="O41" s="50">
        <v>2518074.7672159853</v>
      </c>
      <c r="P41" s="50">
        <v>1843582.1801904098</v>
      </c>
      <c r="Q41" s="50">
        <v>2579678.3347217245</v>
      </c>
      <c r="R41" s="50">
        <v>3239944.4286225927</v>
      </c>
      <c r="S41" s="50">
        <v>4130851.757922797</v>
      </c>
      <c r="T41" s="50">
        <v>4062739.2355220229</v>
      </c>
      <c r="U41" s="50">
        <v>7149316.8602378638</v>
      </c>
      <c r="V41" s="50">
        <v>6949496.1365703912</v>
      </c>
      <c r="W41" s="50">
        <v>6383722.5407914026</v>
      </c>
      <c r="X41" s="50">
        <v>9329806</v>
      </c>
    </row>
    <row r="42" spans="2:24">
      <c r="B42" s="46" t="str">
        <f t="shared" si="2"/>
        <v>RSA Seguros</v>
      </c>
      <c r="C42" s="33">
        <f>IF(OR(O42="",O42=0),"",O42*M!$J$59)</f>
        <v>71714.189817082093</v>
      </c>
      <c r="D42" s="33">
        <f>IF(OR(P42="",P42=0),"",P42*M!$J$60)</f>
        <v>50623.936170212757</v>
      </c>
      <c r="E42" s="33">
        <f>IF(OR(Q42="",Q42=0),"",Q42*M!$J$61)</f>
        <v>46909.548681790489</v>
      </c>
      <c r="F42" s="33">
        <f>IF(OR(R42="",R42=0),"",R42*M!$J$62)</f>
        <v>45845.491551788284</v>
      </c>
      <c r="G42" s="33">
        <f>IF(OR(S42="",S42=0),"",S42*M!$J$63)</f>
        <v>139583.65827933318</v>
      </c>
      <c r="H42" s="33">
        <f>IF(OR(T42="",T42=0),"",T42*M!$J$64)</f>
        <v>136514.51943824126</v>
      </c>
      <c r="I42" s="33">
        <f>IF(OR(U42="",U42=0),"",U42*M!$J$65)</f>
        <v>168274.66359508401</v>
      </c>
      <c r="J42" s="33">
        <f>IF(OR(V42="",V42=0),"",V42*M!$J$66)</f>
        <v>159973.65214335383</v>
      </c>
      <c r="K42" s="33">
        <f>IF(OR(W42="",W42=0),"",W42*M!$J$67)</f>
        <v>144934.66725392727</v>
      </c>
      <c r="L42" s="33">
        <f>IF(OR(X42="",X42=0),"",X42*M!$J$68)</f>
        <v>165942.31729301522</v>
      </c>
      <c r="N42" s="46" t="str">
        <f>'2.3'!N42</f>
        <v>RSA Seguros</v>
      </c>
      <c r="O42" s="50">
        <v>1601864.7573295683</v>
      </c>
      <c r="P42" s="50">
        <v>1131868.566323305</v>
      </c>
      <c r="Q42" s="50">
        <v>1047436.3697342587</v>
      </c>
      <c r="R42" s="50">
        <v>1025410.0092283651</v>
      </c>
      <c r="S42" s="50">
        <v>3118596.1376856067</v>
      </c>
      <c r="T42" s="50">
        <v>3038053.4898255514</v>
      </c>
      <c r="U42" s="50">
        <v>3759925.0880891266</v>
      </c>
      <c r="V42" s="50">
        <v>3570410.799889192</v>
      </c>
      <c r="W42" s="50">
        <v>3231790.812017587</v>
      </c>
      <c r="X42" s="50">
        <v>3699523</v>
      </c>
    </row>
    <row r="43" spans="2:24">
      <c r="B43" s="46" t="str">
        <f t="shared" si="2"/>
        <v>Renta Nacional</v>
      </c>
      <c r="C43" s="33">
        <f>IF(OR(O43="",O43=0),"",O43*M!$J$59)</f>
        <v>16931.257062180641</v>
      </c>
      <c r="D43" s="33">
        <f>IF(OR(P43="",P43=0),"",P43*M!$J$60)</f>
        <v>15691.60756501182</v>
      </c>
      <c r="E43" s="33">
        <f>IF(OR(Q43="",Q43=0),"",Q43*M!$J$61)</f>
        <v>15483.064378748113</v>
      </c>
      <c r="F43" s="33">
        <f>IF(OR(R43="",R43=0),"",R43*M!$J$62)</f>
        <v>15825.257680053355</v>
      </c>
      <c r="G43" s="33">
        <f>IF(OR(S43="",S43=0),"",S43*M!$J$63)</f>
        <v>16297.546189596851</v>
      </c>
      <c r="H43" s="33">
        <f>IF(OR(T43="",T43=0),"",T43*M!$J$64)</f>
        <v>19657.375707472886</v>
      </c>
      <c r="I43" s="33">
        <f>IF(OR(U43="",U43=0),"",U43*M!$J$65)</f>
        <v>21309.894338999889</v>
      </c>
      <c r="J43" s="33">
        <f>IF(OR(V43="",V43=0),"",V43*M!$J$66)</f>
        <v>28548.986576822303</v>
      </c>
      <c r="K43" s="33">
        <f>IF(OR(W43="",W43=0),"",W43*M!$J$67)</f>
        <v>35125.829913472269</v>
      </c>
      <c r="L43" s="33">
        <f>IF(OR(X43="",X43=0),"",X43*M!$J$68)</f>
        <v>42102.168158919674</v>
      </c>
      <c r="N43" s="46" t="str">
        <f>'2.3'!N43</f>
        <v>Renta Nacional</v>
      </c>
      <c r="O43" s="50">
        <v>378189.92384034791</v>
      </c>
      <c r="P43" s="50">
        <v>350838.72771569219</v>
      </c>
      <c r="Q43" s="50">
        <v>345719.05296401016</v>
      </c>
      <c r="R43" s="50">
        <v>353957.98091539473</v>
      </c>
      <c r="S43" s="50">
        <v>364121.883801886</v>
      </c>
      <c r="T43" s="50">
        <v>437463.78857464483</v>
      </c>
      <c r="U43" s="50">
        <v>476147.77315813862</v>
      </c>
      <c r="V43" s="50">
        <v>637177.4891307482</v>
      </c>
      <c r="W43" s="50">
        <v>783244.86839277006</v>
      </c>
      <c r="X43" s="50">
        <v>938627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>
        <f>IF(OR(T44="",T44=0),"",T44*M!$J$64)</f>
        <v>170.77195446488901</v>
      </c>
      <c r="I44" s="33">
        <f>IF(OR(U44="",U44=0),"",U44*M!$J$65)</f>
        <v>5688.4559752048217</v>
      </c>
      <c r="J44" s="33">
        <f>IF(OR(V44="",V44=0),"",V44*M!$J$66)</f>
        <v>4343.7674283575152</v>
      </c>
      <c r="K44" s="33">
        <f>IF(OR(W44="",W44=0),"",W44*M!$J$67)</f>
        <v>5482.77718352594</v>
      </c>
      <c r="L44" s="33">
        <f>IF(OR(X44="",X44=0),"",X44*M!$J$68)</f>
        <v>5784.3288091027061</v>
      </c>
      <c r="N44" s="46" t="str">
        <f>'2.3'!N44</f>
        <v>Santander Generales</v>
      </c>
      <c r="O44" s="50"/>
      <c r="P44" s="50"/>
      <c r="Q44" s="50"/>
      <c r="R44" s="50"/>
      <c r="S44" s="50"/>
      <c r="T44" s="50">
        <v>3800.4333484915219</v>
      </c>
      <c r="U44" s="50">
        <v>127102.72525119429</v>
      </c>
      <c r="V44" s="50">
        <v>96947.428095951647</v>
      </c>
      <c r="W44" s="50">
        <v>122256.38808011726</v>
      </c>
      <c r="X44" s="50">
        <v>128956</v>
      </c>
    </row>
    <row r="45" spans="2:24">
      <c r="B45" s="46" t="str">
        <f t="shared" si="2"/>
        <v>Security Previsión</v>
      </c>
      <c r="C45" s="33">
        <f>IF(OR(O45="",O45=0),"",O45*M!$J$59)</f>
        <v>46147.602859989078</v>
      </c>
      <c r="D45" s="33">
        <f>IF(OR(P45="",P45=0),"",P45*M!$J$60)</f>
        <v>42475.118203309692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1030789.2879387959</v>
      </c>
      <c r="P45" s="50">
        <v>949674.29999015434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17.897467088935027</v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399.0823644357597</v>
      </c>
      <c r="X46" s="50"/>
    </row>
    <row r="47" spans="2:24">
      <c r="B47" s="51" t="s">
        <v>29</v>
      </c>
      <c r="C47" s="51">
        <f t="shared" ref="C47:L47" si="3">SUM(C17:C46)</f>
        <v>1563473.9239804787</v>
      </c>
      <c r="D47" s="51">
        <f t="shared" si="3"/>
        <v>1619851.3002364063</v>
      </c>
      <c r="E47" s="51">
        <f t="shared" si="3"/>
        <v>1850676.9917509046</v>
      </c>
      <c r="F47" s="51">
        <f t="shared" si="3"/>
        <v>1743705.8305484164</v>
      </c>
      <c r="G47" s="51">
        <f t="shared" si="3"/>
        <v>1785398.9718799451</v>
      </c>
      <c r="H47" s="51">
        <f t="shared" si="3"/>
        <v>1753895.0376758296</v>
      </c>
      <c r="I47" s="51">
        <f t="shared" si="3"/>
        <v>2342058.5971750645</v>
      </c>
      <c r="J47" s="51">
        <f t="shared" si="3"/>
        <v>2379155.159175816</v>
      </c>
      <c r="K47" s="51">
        <f t="shared" si="3"/>
        <v>2419930.64731503</v>
      </c>
      <c r="L47" s="51">
        <f t="shared" si="3"/>
        <v>3069453.2572172908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3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>
  <sheetPr codeName="Hoja59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49837.734082173345</v>
      </c>
      <c r="D17" s="33">
        <f>IF(OR(P17="",P17=0),"",P17*M!$J$60)</f>
        <v>117798.52245862884</v>
      </c>
      <c r="E17" s="33">
        <f>IF(OR(Q17="",Q17=0),"",Q17*M!$J$61)</f>
        <v>120099.67055589722</v>
      </c>
      <c r="F17" s="33">
        <f>IF(OR(R17="",R17=0),"",R17*M!$J$62)</f>
        <v>34304.117818213366</v>
      </c>
      <c r="G17" s="33">
        <f>IF(OR(S17="",S17=0),"",S17*M!$J$63)</f>
        <v>272.30020320259496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29">
        <f>SUM('2.4.10.1:2.4.10.5'!O17)</f>
        <v>1113214.972030265</v>
      </c>
      <c r="P17" s="129">
        <f>SUM('2.4.10.1:2.4.10.5'!P17)</f>
        <v>2633782.6494160481</v>
      </c>
      <c r="Q17" s="129">
        <f>SUM('2.4.10.1:2.4.10.5'!Q17)</f>
        <v>2681687.7686606618</v>
      </c>
      <c r="R17" s="129">
        <f>SUM('2.4.10.1:2.4.10.5'!R17)</f>
        <v>767268.15610232006</v>
      </c>
      <c r="S17" s="129">
        <f>SUM('2.4.10.1:2.4.10.5'!S17)</f>
        <v>6083.766341037006</v>
      </c>
      <c r="T17" s="129">
        <f>SUM('2.4.10.1:2.4.10.5'!T17)</f>
        <v>0</v>
      </c>
      <c r="U17" s="129">
        <f>SUM('2.4.10.1:2.4.10.5'!U17)</f>
        <v>0</v>
      </c>
      <c r="V17" s="129">
        <f>SUM('2.4.10.1:2.4.10.5'!V17)</f>
        <v>0</v>
      </c>
      <c r="W17" s="129">
        <f>SUM('2.4.10.1:2.4.10.5'!W17)</f>
        <v>0</v>
      </c>
      <c r="X17" s="129">
        <f>SUM('2.4.10.1:2.4.10.5'!X17)</f>
        <v>0</v>
      </c>
    </row>
    <row r="18" spans="2:24" s="16" customFormat="1">
      <c r="B18" s="46" t="str">
        <f t="shared" ref="B18:B46" si="2">N18</f>
        <v>ACE Seguros</v>
      </c>
      <c r="C18" s="33">
        <f>IF(OR(O18="",O18=0),"",O18*M!$J$59)</f>
        <v>127041.43305231933</v>
      </c>
      <c r="D18" s="33">
        <f>IF(OR(P18="",P18=0),"",P18*M!$J$60)</f>
        <v>227600.53191489357</v>
      </c>
      <c r="E18" s="33">
        <f>IF(OR(Q18="",Q18=0),"",Q18*M!$J$61)</f>
        <v>249261.39267369441</v>
      </c>
      <c r="F18" s="33">
        <f>IF(OR(R18="",R18=0),"",R18*M!$J$62)</f>
        <v>364316.00667823455</v>
      </c>
      <c r="G18" s="33">
        <f>IF(OR(S18="",S18=0),"",S18*M!$J$63)</f>
        <v>988193.58019412763</v>
      </c>
      <c r="H18" s="33">
        <f>IF(OR(T18="",T18=0),"",T18*M!$J$64)</f>
        <v>1312214.7048361432</v>
      </c>
      <c r="I18" s="33">
        <f>IF(OR(U18="",U18=0),"",U18*M!$J$65)</f>
        <v>1443465.0953242397</v>
      </c>
      <c r="J18" s="33">
        <f>IF(OR(V18="",V18=0),"",V18*M!$J$66)</f>
        <v>1173718.6576058313</v>
      </c>
      <c r="K18" s="33">
        <f>IF(OR(W18="",W18=0),"",W18*M!$J$67)</f>
        <v>1401125.6294991269</v>
      </c>
      <c r="L18" s="33">
        <f>IF(OR(X18="",X18=0),"",X18*M!$J$68)</f>
        <v>1357598.5140416515</v>
      </c>
      <c r="N18" s="46" t="str">
        <f>'2.3'!N18</f>
        <v>ACE Seguros</v>
      </c>
      <c r="O18" s="129">
        <f>SUM('2.4.10.1:2.4.10.5'!O18)</f>
        <v>2837697.7394044306</v>
      </c>
      <c r="P18" s="129">
        <f>SUM('2.4.10.1:2.4.10.5'!P18)</f>
        <v>5088776.3228595573</v>
      </c>
      <c r="Q18" s="129">
        <f>SUM('2.4.10.1:2.4.10.5'!Q18)</f>
        <v>5565720.7454308569</v>
      </c>
      <c r="R18" s="129">
        <f>SUM('2.4.10.1:2.4.10.5'!R18)</f>
        <v>8148528.1785662901</v>
      </c>
      <c r="S18" s="129">
        <f>SUM('2.4.10.1:2.4.10.5'!S18)</f>
        <v>22078348.715520144</v>
      </c>
      <c r="T18" s="129">
        <f>SUM('2.4.10.1:2.4.10.5'!T18)</f>
        <v>29202596.762840059</v>
      </c>
      <c r="U18" s="129">
        <f>SUM('2.4.10.1:2.4.10.5'!U18)</f>
        <v>32252749.818298407</v>
      </c>
      <c r="V18" s="129">
        <f>SUM('2.4.10.1:2.4.10.5'!V18)</f>
        <v>26195924.860126458</v>
      </c>
      <c r="W18" s="129">
        <f>SUM('2.4.10.1:2.4.10.5'!W18)</f>
        <v>31242662.792085983</v>
      </c>
      <c r="X18" s="129">
        <f>SUM('2.4.10.1:2.4.10.5'!X18)</f>
        <v>30266342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72117.470770966014</v>
      </c>
      <c r="L19" s="33">
        <f>IF(OR(X19="",X19=0),"",X19*M!$J$68)</f>
        <v>97418.412014337475</v>
      </c>
      <c r="N19" s="46" t="str">
        <f>'2.3'!N19</f>
        <v>Aseguradora Magallanes de Garantía</v>
      </c>
      <c r="O19" s="129">
        <f>SUM('2.4.10.1:2.4.10.5'!O19)</f>
        <v>0</v>
      </c>
      <c r="P19" s="129">
        <f>SUM('2.4.10.1:2.4.10.5'!P19)</f>
        <v>0</v>
      </c>
      <c r="Q19" s="129">
        <f>SUM('2.4.10.1:2.4.10.5'!Q19)</f>
        <v>0</v>
      </c>
      <c r="R19" s="129">
        <f>SUM('2.4.10.1:2.4.10.5'!R19)</f>
        <v>0</v>
      </c>
      <c r="S19" s="129">
        <f>SUM('2.4.10.1:2.4.10.5'!S19)</f>
        <v>0</v>
      </c>
      <c r="T19" s="129">
        <f>SUM('2.4.10.1:2.4.10.5'!T19)</f>
        <v>0</v>
      </c>
      <c r="U19" s="129">
        <f>SUM('2.4.10.1:2.4.10.5'!U19)</f>
        <v>0</v>
      </c>
      <c r="V19" s="129">
        <f>SUM('2.4.10.1:2.4.10.5'!V19)</f>
        <v>0</v>
      </c>
      <c r="W19" s="129">
        <f>SUM('2.4.10.1:2.4.10.5'!W19)</f>
        <v>1608094.073277968</v>
      </c>
      <c r="X19" s="129">
        <f>SUM('2.4.10.1:2.4.10.5'!X19)</f>
        <v>2171849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163927.99382708682</v>
      </c>
      <c r="D20" s="33">
        <f>IF(OR(P20="",P20=0),"",P20*M!$J$60)</f>
        <v>218653.95981087466</v>
      </c>
      <c r="E20" s="33">
        <f>IF(OR(Q20="",Q20=0),"",Q20*M!$J$61)</f>
        <v>212074.05418359363</v>
      </c>
      <c r="F20" s="33">
        <f>IF(OR(R20="",R20=0),"",R20*M!$J$62)</f>
        <v>250117.41431481039</v>
      </c>
      <c r="G20" s="33">
        <f>IF(OR(S20="",S20=0),"",S20*M!$J$63)</f>
        <v>245387.80282694832</v>
      </c>
      <c r="H20" s="33">
        <f>IF(OR(T20="",T20=0),"",T20*M!$J$64)</f>
        <v>430645.84516064578</v>
      </c>
      <c r="I20" s="33">
        <f>IF(OR(U20="",U20=0),"",U20*M!$J$65)</f>
        <v>405084.05286639219</v>
      </c>
      <c r="J20" s="33">
        <f>IF(OR(V20="",V20=0),"",V20*M!$J$66)</f>
        <v>554779.47636619245</v>
      </c>
      <c r="K20" s="33">
        <f>IF(OR(W20="",W20=0),"",W20*M!$J$67)</f>
        <v>762699.16175534984</v>
      </c>
      <c r="L20" s="33">
        <f>IF(OR(X20="",X20=0),"",X20*M!$J$68)</f>
        <v>723575.59400431416</v>
      </c>
      <c r="N20" s="46" t="str">
        <f>'2.3'!N20</f>
        <v>Aseguradora Magallanes</v>
      </c>
      <c r="O20" s="129">
        <f>SUM('2.4.10.1:2.4.10.5'!O20)</f>
        <v>3661625.0803519664</v>
      </c>
      <c r="P20" s="129">
        <f>SUM('2.4.10.1:2.4.10.5'!P20)</f>
        <v>4888745.5763993021</v>
      </c>
      <c r="Q20" s="129">
        <f>SUM('2.4.10.1:2.4.10.5'!Q20)</f>
        <v>4735370.1681448612</v>
      </c>
      <c r="R20" s="129">
        <f>SUM('2.4.10.1:2.4.10.5'!R20)</f>
        <v>5594288.3681595158</v>
      </c>
      <c r="S20" s="129">
        <f>SUM('2.4.10.1:2.4.10.5'!S20)</f>
        <v>5482486.0127955526</v>
      </c>
      <c r="T20" s="129">
        <f>SUM('2.4.10.1:2.4.10.5'!T20)</f>
        <v>9583779.938961409</v>
      </c>
      <c r="U20" s="129">
        <f>SUM('2.4.10.1:2.4.10.5'!U20)</f>
        <v>9051188.4594946578</v>
      </c>
      <c r="V20" s="129">
        <f>SUM('2.4.10.1:2.4.10.5'!V20)</f>
        <v>12381980.453879494</v>
      </c>
      <c r="W20" s="129">
        <f>SUM('2.4.10.1:2.4.10.5'!W20)</f>
        <v>17006863.782120176</v>
      </c>
      <c r="X20" s="129">
        <f>SUM('2.4.10.1:2.4.10.5'!X20)</f>
        <v>16131416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133389.39281371614</v>
      </c>
      <c r="D21" s="33">
        <f>IF(OR(P21="",P21=0),"",P21*M!$J$60)</f>
        <v>164290.01182033095</v>
      </c>
      <c r="E21" s="33">
        <f>IF(OR(Q21="",Q21=0),"",Q21*M!$J$61)</f>
        <v>136120.12438608191</v>
      </c>
      <c r="F21" s="33">
        <f>IF(OR(R21="",R21=0),"",R21*M!$J$62)</f>
        <v>264665.0507015094</v>
      </c>
      <c r="G21" s="33">
        <f>IF(OR(S21="",S21=0),"",S21*M!$J$63)</f>
        <v>178815.22961456946</v>
      </c>
      <c r="H21" s="33">
        <f>IF(OR(T21="",T21=0),"",T21*M!$J$64)</f>
        <v>274214.30122113921</v>
      </c>
      <c r="I21" s="33">
        <f>IF(OR(U21="",U21=0),"",U21*M!$J$65)</f>
        <v>364384.08078845474</v>
      </c>
      <c r="J21" s="33">
        <f>IF(OR(V21="",V21=0),"",V21*M!$J$66)</f>
        <v>744495.36071447714</v>
      </c>
      <c r="K21" s="33">
        <f>IF(OR(W21="",W21=0),"",W21*M!$J$67)</f>
        <v>935552.94550827157</v>
      </c>
      <c r="L21" s="33">
        <f>IF(OR(X21="",X21=0),"",X21*M!$J$68)</f>
        <v>1128898.4988357869</v>
      </c>
      <c r="N21" s="46" t="str">
        <f>'2.3'!N21</f>
        <v>BCI Seguros Generales</v>
      </c>
      <c r="O21" s="129">
        <f>SUM('2.4.10.1:2.4.10.5'!O21)</f>
        <v>2979490.7799263173</v>
      </c>
      <c r="P21" s="129">
        <f>SUM('2.4.10.1:2.4.10.5'!P21)</f>
        <v>3673256.4515544921</v>
      </c>
      <c r="Q21" s="129">
        <f>SUM('2.4.10.1:2.4.10.5'!Q21)</f>
        <v>3039406.1111502331</v>
      </c>
      <c r="R21" s="129">
        <f>SUM('2.4.10.1:2.4.10.5'!R21)</f>
        <v>5919670.2422896028</v>
      </c>
      <c r="S21" s="129">
        <f>SUM('2.4.10.1:2.4.10.5'!S21)</f>
        <v>3995112.9760433245</v>
      </c>
      <c r="T21" s="129">
        <f>SUM('2.4.10.1:2.4.10.5'!T21)</f>
        <v>6102484.323375131</v>
      </c>
      <c r="U21" s="129">
        <f>SUM('2.4.10.1:2.4.10.5'!U21)</f>
        <v>8141789.2497087196</v>
      </c>
      <c r="V21" s="129">
        <f>SUM('2.4.10.1:2.4.10.5'!V21)</f>
        <v>16616200.48519223</v>
      </c>
      <c r="W21" s="129">
        <f>SUM('2.4.10.1:2.4.10.5'!W21)</f>
        <v>20861202.297117736</v>
      </c>
      <c r="X21" s="129">
        <f>SUM('2.4.10.1:2.4.10.5'!X21)</f>
        <v>25167697</v>
      </c>
    </row>
    <row r="22" spans="2:24" s="16" customFormat="1">
      <c r="B22" s="46" t="str">
        <f t="shared" si="2"/>
        <v>Cardif</v>
      </c>
      <c r="C22" s="33">
        <f>IF(OR(O22="",O22=0),"",O22*M!$J$59)</f>
        <v>852600.61442464625</v>
      </c>
      <c r="D22" s="33">
        <f>IF(OR(P22="",P22=0),"",P22*M!$J$60)</f>
        <v>1234380.3782505908</v>
      </c>
      <c r="E22" s="33">
        <f>IF(OR(Q22="",Q22=0),"",Q22*M!$J$61)</f>
        <v>1383989.4208309152</v>
      </c>
      <c r="F22" s="33">
        <f>IF(OR(R22="",R22=0),"",R22*M!$J$62)</f>
        <v>2025411.5064359503</v>
      </c>
      <c r="G22" s="33">
        <f>IF(OR(S22="",S22=0),"",S22*M!$J$63)</f>
        <v>2783005.7514078561</v>
      </c>
      <c r="H22" s="33">
        <f>IF(OR(T22="",T22=0),"",T22*M!$J$64)</f>
        <v>3745602.0233750152</v>
      </c>
      <c r="I22" s="33">
        <f>IF(OR(U22="",U22=0),"",U22*M!$J$65)</f>
        <v>3630251.9465033705</v>
      </c>
      <c r="J22" s="33">
        <f>IF(OR(V22="",V22=0),"",V22*M!$J$66)</f>
        <v>4094038.7377476278</v>
      </c>
      <c r="K22" s="33">
        <f>IF(OR(W22="",W22=0),"",W22*M!$J$67)</f>
        <v>4345391.7051765146</v>
      </c>
      <c r="L22" s="33">
        <f>IF(OR(X22="",X22=0),"",X22*M!$J$68)</f>
        <v>4998955.729403791</v>
      </c>
      <c r="N22" s="46" t="str">
        <f>'2.3'!N22</f>
        <v>Cardif</v>
      </c>
      <c r="O22" s="129">
        <f>SUM('2.4.10.1:2.4.10.5'!O22)</f>
        <v>19044360.395173274</v>
      </c>
      <c r="P22" s="129">
        <f>SUM('2.4.10.1:2.4.10.5'!P22)</f>
        <v>27598730.061812248</v>
      </c>
      <c r="Q22" s="129">
        <f>SUM('2.4.10.1:2.4.10.5'!Q22)</f>
        <v>30902894.942335688</v>
      </c>
      <c r="R22" s="129">
        <f>SUM('2.4.10.1:2.4.10.5'!R22)</f>
        <v>45301667.867594548</v>
      </c>
      <c r="S22" s="129">
        <f>SUM('2.4.10.1:2.4.10.5'!S22)</f>
        <v>62178274.265665933</v>
      </c>
      <c r="T22" s="129">
        <f>SUM('2.4.10.1:2.4.10.5'!T22)</f>
        <v>83356256.502518684</v>
      </c>
      <c r="U22" s="129">
        <f>SUM('2.4.10.1:2.4.10.5'!U22)</f>
        <v>81114263.301021188</v>
      </c>
      <c r="V22" s="129">
        <f>SUM('2.4.10.1:2.4.10.5'!V22)</f>
        <v>91373797.675882667</v>
      </c>
      <c r="W22" s="129">
        <f>SUM('2.4.10.1:2.4.10.5'!W22)</f>
        <v>96894671.602638006</v>
      </c>
      <c r="X22" s="129">
        <f>SUM('2.4.10.1:2.4.10.5'!X22)</f>
        <v>111446869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23443.39163093274</v>
      </c>
      <c r="J23" s="33">
        <f>IF(OR(V23="",V23=0),"",V23*M!$J$66)</f>
        <v>52673.223549005699</v>
      </c>
      <c r="K23" s="33">
        <f>IF(OR(W23="",W23=0),"",W23*M!$J$67)</f>
        <v>62235.039418705164</v>
      </c>
      <c r="L23" s="33">
        <f>IF(OR(X23="",X23=0),"",X23*M!$J$68)</f>
        <v>117143.33388804088</v>
      </c>
      <c r="N23" s="46" t="str">
        <f>'2.3'!N23</f>
        <v>CESCE Chile Aseguradora</v>
      </c>
      <c r="O23" s="129">
        <f>SUM('2.4.10.1:2.4.10.5'!O23)</f>
        <v>0</v>
      </c>
      <c r="P23" s="129">
        <f>SUM('2.4.10.1:2.4.10.5'!P23)</f>
        <v>0</v>
      </c>
      <c r="Q23" s="129">
        <f>SUM('2.4.10.1:2.4.10.5'!Q23)</f>
        <v>0</v>
      </c>
      <c r="R23" s="129">
        <f>SUM('2.4.10.1:2.4.10.5'!R23)</f>
        <v>0</v>
      </c>
      <c r="S23" s="129">
        <f>SUM('2.4.10.1:2.4.10.5'!S23)</f>
        <v>0</v>
      </c>
      <c r="T23" s="129">
        <f>SUM('2.4.10.1:2.4.10.5'!T23)</f>
        <v>0</v>
      </c>
      <c r="U23" s="129">
        <f>SUM('2.4.10.1:2.4.10.5'!U23)</f>
        <v>523818.5859942956</v>
      </c>
      <c r="V23" s="129">
        <f>SUM('2.4.10.1:2.4.10.5'!V23)</f>
        <v>1175600.1298002554</v>
      </c>
      <c r="W23" s="129">
        <f>SUM('2.4.10.1:2.4.10.5'!W23)</f>
        <v>1387733.0551050317</v>
      </c>
      <c r="X23" s="129">
        <f>SUM('2.4.10.1:2.4.10.5'!X23)</f>
        <v>2611597</v>
      </c>
    </row>
    <row r="24" spans="2:24">
      <c r="B24" s="46" t="str">
        <f t="shared" si="2"/>
        <v>Chartis Chile</v>
      </c>
      <c r="C24" s="33">
        <f>IF(OR(O24="",O24=0),"",O24*M!$J$59)</f>
        <v>481455.69907525764</v>
      </c>
      <c r="D24" s="33">
        <f>IF(OR(P24="",P24=0),"",P24*M!$J$60)</f>
        <v>645816.3711583924</v>
      </c>
      <c r="E24" s="33">
        <f>IF(OR(Q24="",Q24=0),"",Q24*M!$J$61)</f>
        <v>841706.93045293516</v>
      </c>
      <c r="F24" s="33">
        <f>IF(OR(R24="",R24=0),"",R24*M!$J$62)</f>
        <v>1058720.6763242555</v>
      </c>
      <c r="G24" s="33">
        <f>IF(OR(S24="",S24=0),"",S24*M!$J$63)</f>
        <v>1195180.1827841697</v>
      </c>
      <c r="H24" s="33">
        <f>IF(OR(T24="",T24=0),"",T24*M!$J$64)</f>
        <v>1396283.1236947486</v>
      </c>
      <c r="I24" s="33">
        <f>IF(OR(U24="",U24=0),"",U24*M!$J$65)</f>
        <v>1062533.020519217</v>
      </c>
      <c r="J24" s="33">
        <f>IF(OR(V24="",V24=0),"",V24*M!$J$66)</f>
        <v>723875.32182775275</v>
      </c>
      <c r="K24" s="33">
        <f>IF(OR(W24="",W24=0),"",W24*M!$J$67)</f>
        <v>539764.44323263667</v>
      </c>
      <c r="L24" s="33">
        <f>IF(OR(X24="",X24=0),"",X24*M!$J$68)</f>
        <v>545006.4882840832</v>
      </c>
      <c r="N24" s="46" t="str">
        <f>'2.3'!N24</f>
        <v>Chartis Chile</v>
      </c>
      <c r="O24" s="129">
        <f>SUM('2.4.10.1:2.4.10.5'!O24)</f>
        <v>10754174.571744537</v>
      </c>
      <c r="P24" s="129">
        <f>SUM('2.4.10.1:2.4.10.5'!P24)</f>
        <v>14439399.72730289</v>
      </c>
      <c r="Q24" s="129">
        <f>SUM('2.4.10.1:2.4.10.5'!Q24)</f>
        <v>18794349.474439189</v>
      </c>
      <c r="R24" s="129">
        <f>SUM('2.4.10.1:2.4.10.5'!R24)</f>
        <v>23680033.559102915</v>
      </c>
      <c r="S24" s="129">
        <f>SUM('2.4.10.1:2.4.10.5'!S24)</f>
        <v>26702870.14838149</v>
      </c>
      <c r="T24" s="129">
        <f>SUM('2.4.10.1:2.4.10.5'!T24)</f>
        <v>31073491.919988867</v>
      </c>
      <c r="U24" s="129">
        <f>SUM('2.4.10.1:2.4.10.5'!U24)</f>
        <v>23741212.583176039</v>
      </c>
      <c r="V24" s="129">
        <f>SUM('2.4.10.1:2.4.10.5'!V24)</f>
        <v>16155987.140376408</v>
      </c>
      <c r="W24" s="129">
        <f>SUM('2.4.10.1:2.4.10.5'!W24)</f>
        <v>12035807.590718124</v>
      </c>
      <c r="X24" s="129">
        <f>SUM('2.4.10.1:2.4.10.5'!X24)</f>
        <v>12150391</v>
      </c>
    </row>
    <row r="25" spans="2:24">
      <c r="B25" s="46" t="str">
        <f t="shared" si="2"/>
        <v>Chilena Consolidada</v>
      </c>
      <c r="C25" s="33">
        <f>IF(OR(O25="",O25=0),"",O25*M!$J$59)</f>
        <v>192851.58013678843</v>
      </c>
      <c r="D25" s="33">
        <f>IF(OR(P25="",P25=0),"",P25*M!$J$60)</f>
        <v>221973.28605200944</v>
      </c>
      <c r="E25" s="33">
        <f>IF(OR(Q25="",Q25=0),"",Q25*M!$J$61)</f>
        <v>252736.75366185349</v>
      </c>
      <c r="F25" s="33">
        <f>IF(OR(R25="",R25=0),"",R25*M!$J$62)</f>
        <v>327390.27561348339</v>
      </c>
      <c r="G25" s="33">
        <f>IF(OR(S25="",S25=0),"",S25*M!$J$63)</f>
        <v>382402.36077131896</v>
      </c>
      <c r="H25" s="33">
        <f>IF(OR(T25="",T25=0),"",T25*M!$J$64)</f>
        <v>420946.54853113682</v>
      </c>
      <c r="I25" s="33">
        <f>IF(OR(U25="",U25=0),"",U25*M!$J$65)</f>
        <v>375895.24238820712</v>
      </c>
      <c r="J25" s="33">
        <f>IF(OR(V25="",V25=0),"",V25*M!$J$66)</f>
        <v>162330.58681518497</v>
      </c>
      <c r="K25" s="33">
        <f>IF(OR(W25="",W25=0),"",W25*M!$J$67)</f>
        <v>175230.371628786</v>
      </c>
      <c r="L25" s="33">
        <f>IF(OR(X25="",X25=0),"",X25*M!$J$68)</f>
        <v>237875.56579048291</v>
      </c>
      <c r="N25" s="46" t="str">
        <f>'2.3'!N25</f>
        <v>Chilena Consolidada</v>
      </c>
      <c r="O25" s="129">
        <f>SUM('2.4.10.1:2.4.10.5'!O25)</f>
        <v>4307685.1374099478</v>
      </c>
      <c r="P25" s="129">
        <f>SUM('2.4.10.1:2.4.10.5'!P25)</f>
        <v>4962960.2921630125</v>
      </c>
      <c r="Q25" s="129">
        <f>SUM('2.4.10.1:2.4.10.5'!Q25)</f>
        <v>5643321.5665695705</v>
      </c>
      <c r="R25" s="129">
        <f>SUM('2.4.10.1:2.4.10.5'!R25)</f>
        <v>7322623.3196534254</v>
      </c>
      <c r="S25" s="129">
        <f>SUM('2.4.10.1:2.4.10.5'!S25)</f>
        <v>8543682.9786819257</v>
      </c>
      <c r="T25" s="129">
        <f>SUM('2.4.10.1:2.4.10.5'!T25)</f>
        <v>9367927.5732541587</v>
      </c>
      <c r="U25" s="129">
        <f>SUM('2.4.10.1:2.4.10.5'!U25)</f>
        <v>8398994.3711885847</v>
      </c>
      <c r="V25" s="129">
        <f>SUM('2.4.10.1:2.4.10.5'!V25)</f>
        <v>3623014.6186692892</v>
      </c>
      <c r="W25" s="129">
        <f>SUM('2.4.10.1:2.4.10.5'!W25)</f>
        <v>3907332.2880312656</v>
      </c>
      <c r="X25" s="129">
        <f>SUM('2.4.10.1:2.4.10.5'!X25)</f>
        <v>5303205</v>
      </c>
    </row>
    <row r="26" spans="2:24">
      <c r="B26" s="46" t="str">
        <f t="shared" si="2"/>
        <v>Chubb de Chile</v>
      </c>
      <c r="C26" s="33">
        <f>IF(OR(O26="",O26=0),"",O26*M!$J$59)</f>
        <v>72503.302651916048</v>
      </c>
      <c r="D26" s="33">
        <f>IF(OR(P26="",P26=0),"",P26*M!$J$60)</f>
        <v>40062.411347517722</v>
      </c>
      <c r="E26" s="33">
        <f>IF(OR(Q26="",Q26=0),"",Q26*M!$J$61)</f>
        <v>40651.554392924896</v>
      </c>
      <c r="F26" s="33">
        <f>IF(OR(R26="",R26=0),"",R26*M!$J$62)</f>
        <v>38894.208061170037</v>
      </c>
      <c r="G26" s="33">
        <f>IF(OR(S26="",S26=0),"",S26*M!$J$63)</f>
        <v>41944.047843685606</v>
      </c>
      <c r="H26" s="33">
        <f>IF(OR(T26="",T26=0),"",T26*M!$J$64)</f>
        <v>48372.697687265623</v>
      </c>
      <c r="I26" s="33">
        <f>IF(OR(U26="",U26=0),"",U26*M!$J$65)</f>
        <v>46869.489296620297</v>
      </c>
      <c r="J26" s="33">
        <f>IF(OR(V26="",V26=0),"",V26*M!$J$66)</f>
        <v>52256.75742782274</v>
      </c>
      <c r="K26" s="33">
        <f>IF(OR(W26="",W26=0),"",W26*M!$J$67)</f>
        <v>119373.21578798957</v>
      </c>
      <c r="L26" s="33">
        <f>IF(OR(X26="",X26=0),"",X26*M!$J$68)</f>
        <v>220535.85646022725</v>
      </c>
      <c r="N26" s="46" t="str">
        <f>'2.3'!N26</f>
        <v>Chubb de Chile</v>
      </c>
      <c r="O26" s="129">
        <f>SUM('2.4.10.1:2.4.10.5'!O26)</f>
        <v>1619491.0045604315</v>
      </c>
      <c r="P26" s="129">
        <f>SUM('2.4.10.1:2.4.10.5'!P26)</f>
        <v>895730.11357522057</v>
      </c>
      <c r="Q26" s="129">
        <f>SUM('2.4.10.1:2.4.10.5'!Q26)</f>
        <v>907702.54146377719</v>
      </c>
      <c r="R26" s="129">
        <f>SUM('2.4.10.1:2.4.10.5'!R26)</f>
        <v>869933.09258952923</v>
      </c>
      <c r="S26" s="129">
        <f>SUM('2.4.10.1:2.4.10.5'!S26)</f>
        <v>937119.33915967238</v>
      </c>
      <c r="T26" s="129">
        <f>SUM('2.4.10.1:2.4.10.5'!T26)</f>
        <v>1076507.0530652048</v>
      </c>
      <c r="U26" s="129">
        <f>SUM('2.4.10.1:2.4.10.5'!U26)</f>
        <v>1047250.7560397567</v>
      </c>
      <c r="V26" s="129">
        <f>SUM('2.4.10.1:2.4.10.5'!V26)</f>
        <v>1166305.1295490447</v>
      </c>
      <c r="W26" s="129">
        <f>SUM('2.4.10.1:2.4.10.5'!W26)</f>
        <v>2661814.9356130925</v>
      </c>
      <c r="X26" s="129">
        <f>SUM('2.4.10.1:2.4.10.5'!X26)</f>
        <v>4916633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129">
        <f>SUM('2.4.10.1:2.4.10.5'!O27)</f>
        <v>0</v>
      </c>
      <c r="P27" s="129">
        <f>SUM('2.4.10.1:2.4.10.5'!P27)</f>
        <v>0</v>
      </c>
      <c r="Q27" s="129">
        <f>SUM('2.4.10.1:2.4.10.5'!Q27)</f>
        <v>0</v>
      </c>
      <c r="R27" s="129">
        <f>SUM('2.4.10.1:2.4.10.5'!R27)</f>
        <v>0</v>
      </c>
      <c r="S27" s="129">
        <f>SUM('2.4.10.1:2.4.10.5'!S27)</f>
        <v>0</v>
      </c>
      <c r="T27" s="129">
        <f>SUM('2.4.10.1:2.4.10.5'!T27)</f>
        <v>0</v>
      </c>
      <c r="U27" s="129">
        <f>SUM('2.4.10.1:2.4.10.5'!U27)</f>
        <v>0</v>
      </c>
      <c r="V27" s="129">
        <f>SUM('2.4.10.1:2.4.10.5'!V27)</f>
        <v>0</v>
      </c>
      <c r="W27" s="129">
        <f>SUM('2.4.10.1:2.4.10.5'!W27)</f>
        <v>0</v>
      </c>
      <c r="X27" s="129">
        <f>SUM('2.4.10.1:2.4.10.5'!X27)</f>
        <v>0</v>
      </c>
    </row>
    <row r="28" spans="2:24">
      <c r="B28" s="46" t="str">
        <f t="shared" si="2"/>
        <v>Consorcio Nacional de Seguros</v>
      </c>
      <c r="C28" s="33">
        <f>IF(OR(O28="",O28=0),"",O28*M!$J$59)</f>
        <v>24455.390907375258</v>
      </c>
      <c r="D28" s="33">
        <f>IF(OR(P28="",P28=0),"",P28*M!$J$60)</f>
        <v>27477.482269503544</v>
      </c>
      <c r="E28" s="33">
        <f>IF(OR(Q28="",Q28=0),"",Q28*M!$J$61)</f>
        <v>26040.232025662572</v>
      </c>
      <c r="F28" s="33">
        <f>IF(OR(R28="",R28=0),"",R28*M!$J$62)</f>
        <v>26138.690756675584</v>
      </c>
      <c r="G28" s="33">
        <f>IF(OR(S28="",S28=0),"",S28*M!$J$63)</f>
        <v>35119.691018619807</v>
      </c>
      <c r="H28" s="33">
        <f>IF(OR(T28="",T28=0),"",T28*M!$J$64)</f>
        <v>86439.809893256024</v>
      </c>
      <c r="I28" s="33">
        <f>IF(OR(U28="",U28=0),"",U28*M!$J$65)</f>
        <v>102918.62466827958</v>
      </c>
      <c r="J28" s="33">
        <f>IF(OR(V28="",V28=0),"",V28*M!$J$66)</f>
        <v>86699.680273200283</v>
      </c>
      <c r="K28" s="33">
        <f>IF(OR(W28="",W28=0),"",W28*M!$J$67)</f>
        <v>152803.44712673407</v>
      </c>
      <c r="L28" s="33">
        <f>IF(OR(X28="",X28=0),"",X28*M!$J$68)</f>
        <v>170499.94998661077</v>
      </c>
      <c r="N28" s="46" t="str">
        <f>'2.3'!N28</f>
        <v>Consorcio Nacional de Seguros</v>
      </c>
      <c r="O28" s="129">
        <f>SUM('2.4.10.1:2.4.10.5'!O28)</f>
        <v>546254.91720902384</v>
      </c>
      <c r="P28" s="129">
        <f>SUM('2.4.10.1:2.4.10.5'!P28)</f>
        <v>614351.64500023308</v>
      </c>
      <c r="Q28" s="129">
        <f>SUM('2.4.10.1:2.4.10.5'!Q28)</f>
        <v>581448.48685328919</v>
      </c>
      <c r="R28" s="129">
        <f>SUM('2.4.10.1:2.4.10.5'!R28)</f>
        <v>584634.91660336661</v>
      </c>
      <c r="S28" s="129">
        <f>SUM('2.4.10.1:2.4.10.5'!S28)</f>
        <v>784648.67676845961</v>
      </c>
      <c r="T28" s="129">
        <f>SUM('2.4.10.1:2.4.10.5'!T28)</f>
        <v>1923669.1246227995</v>
      </c>
      <c r="U28" s="129">
        <f>SUM('2.4.10.1:2.4.10.5'!U28)</f>
        <v>2299611.3060314432</v>
      </c>
      <c r="V28" s="129">
        <f>SUM('2.4.10.1:2.4.10.5'!V28)</f>
        <v>1935027.8664450354</v>
      </c>
      <c r="W28" s="129">
        <f>SUM('2.4.10.1:2.4.10.5'!W28)</f>
        <v>3407250.907083537</v>
      </c>
      <c r="X28" s="129">
        <f>SUM('2.4.10.1:2.4.10.5'!X28)</f>
        <v>3801131</v>
      </c>
    </row>
    <row r="29" spans="2:24">
      <c r="B29" s="46" t="str">
        <f t="shared" si="2"/>
        <v>Continental Crédito</v>
      </c>
      <c r="C29" s="33">
        <f>IF(OR(O29="",O29=0),"",O29*M!$J$59)</f>
        <v>73543.667866689953</v>
      </c>
      <c r="D29" s="33">
        <f>IF(OR(P29="",P29=0),"",P29*M!$J$60)</f>
        <v>63902.068557919607</v>
      </c>
      <c r="E29" s="33">
        <f>IF(OR(Q29="",Q29=0),"",Q29*M!$J$61)</f>
        <v>74835.205765416162</v>
      </c>
      <c r="F29" s="33">
        <f>IF(OR(R29="",R29=0),"",R29*M!$J$62)</f>
        <v>89336.132064817342</v>
      </c>
      <c r="G29" s="33">
        <f>IF(OR(S29="",S29=0),"",S29*M!$J$63)</f>
        <v>93742.603501890757</v>
      </c>
      <c r="H29" s="33">
        <f>IF(OR(T29="",T29=0),"",T29*M!$J$64)</f>
        <v>97942.53174646043</v>
      </c>
      <c r="I29" s="33">
        <f>IF(OR(U29="",U29=0),"",U29*M!$J$65)</f>
        <v>111972.27185367508</v>
      </c>
      <c r="J29" s="33">
        <f>IF(OR(V29="",V29=0),"",V29*M!$J$66)</f>
        <v>122219.67561290527</v>
      </c>
      <c r="K29" s="33">
        <f>IF(OR(W29="",W29=0),"",W29*M!$J$67)</f>
        <v>103554.65136060366</v>
      </c>
      <c r="L29" s="33">
        <f>IF(OR(X29="",X29=0),"",X29*M!$J$68)</f>
        <v>120800.09760460535</v>
      </c>
      <c r="N29" s="46" t="str">
        <f>'2.3'!N29</f>
        <v>Continental Crédito</v>
      </c>
      <c r="O29" s="129">
        <f>SUM('2.4.10.1:2.4.10.5'!O29)</f>
        <v>1642729.4232966488</v>
      </c>
      <c r="P29" s="129">
        <f>SUM('2.4.10.1:2.4.10.5'!P29)</f>
        <v>1428745.9292093611</v>
      </c>
      <c r="Q29" s="129">
        <f>SUM('2.4.10.1:2.4.10.5'!Q29)</f>
        <v>1670984.2336571356</v>
      </c>
      <c r="R29" s="129">
        <f>SUM('2.4.10.1:2.4.10.5'!R29)</f>
        <v>1998149.8922643252</v>
      </c>
      <c r="S29" s="129">
        <f>SUM('2.4.10.1:2.4.10.5'!S29)</f>
        <v>2094409.3658338694</v>
      </c>
      <c r="T29" s="129">
        <f>SUM('2.4.10.1:2.4.10.5'!T29)</f>
        <v>2179655.6996217296</v>
      </c>
      <c r="U29" s="129">
        <f>SUM('2.4.10.1:2.4.10.5'!U29)</f>
        <v>2501905.783784721</v>
      </c>
      <c r="V29" s="129">
        <f>SUM('2.4.10.1:2.4.10.5'!V29)</f>
        <v>2727789.5073385686</v>
      </c>
      <c r="W29" s="129">
        <f>SUM('2.4.10.1:2.4.10.5'!W29)</f>
        <v>2309088.4820713243</v>
      </c>
      <c r="X29" s="129">
        <f>SUM('2.4.10.1:2.4.10.5'!X29)</f>
        <v>2693121</v>
      </c>
    </row>
    <row r="30" spans="2:24">
      <c r="B30" s="46" t="str">
        <f t="shared" si="2"/>
        <v>Cruz del Sur</v>
      </c>
      <c r="C30" s="33">
        <f>IF(OR(O30="",O30=0),"",O30*M!$J$59)</f>
        <v>1374885.0939912049</v>
      </c>
      <c r="D30" s="33">
        <f>IF(OR(P30="",P30=0),"",P30*M!$J$60)</f>
        <v>1766889.7163120564</v>
      </c>
      <c r="E30" s="33">
        <f>IF(OR(Q30="",Q30=0),"",Q30*M!$J$61)</f>
        <v>1265075.7490450165</v>
      </c>
      <c r="F30" s="33">
        <f>IF(OR(R30="",R30=0),"",R30*M!$J$62)</f>
        <v>1244448.4809575172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29">
        <f>SUM('2.4.10.1:2.4.10.5'!O30)</f>
        <v>30710518.83957367</v>
      </c>
      <c r="P30" s="129">
        <f>SUM('2.4.10.1:2.4.10.5'!P30)</f>
        <v>39504769.509216011</v>
      </c>
      <c r="Q30" s="129">
        <f>SUM('2.4.10.1:2.4.10.5'!Q30)</f>
        <v>28247689.16467825</v>
      </c>
      <c r="R30" s="129">
        <f>SUM('2.4.10.1:2.4.10.5'!R30)</f>
        <v>27834142.140266731</v>
      </c>
      <c r="S30" s="129">
        <f>SUM('2.4.10.1:2.4.10.5'!S30)</f>
        <v>0</v>
      </c>
      <c r="T30" s="129">
        <f>SUM('2.4.10.1:2.4.10.5'!T30)</f>
        <v>0</v>
      </c>
      <c r="U30" s="129">
        <f>SUM('2.4.10.1:2.4.10.5'!U30)</f>
        <v>0</v>
      </c>
      <c r="V30" s="129">
        <f>SUM('2.4.10.1:2.4.10.5'!V30)</f>
        <v>0</v>
      </c>
      <c r="W30" s="129">
        <f>SUM('2.4.10.1:2.4.10.5'!W30)</f>
        <v>0</v>
      </c>
      <c r="X30" s="129">
        <f>SUM('2.4.10.1:2.4.10.5'!X30)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129">
        <f>SUM('2.4.10.1:2.4.10.5'!O31)</f>
        <v>0</v>
      </c>
      <c r="P31" s="129">
        <f>SUM('2.4.10.1:2.4.10.5'!P31)</f>
        <v>0</v>
      </c>
      <c r="Q31" s="129">
        <f>SUM('2.4.10.1:2.4.10.5'!Q31)</f>
        <v>0</v>
      </c>
      <c r="R31" s="129">
        <f>SUM('2.4.10.1:2.4.10.5'!R31)</f>
        <v>0</v>
      </c>
      <c r="S31" s="129">
        <f>SUM('2.4.10.1:2.4.10.5'!S31)</f>
        <v>0</v>
      </c>
      <c r="T31" s="129">
        <f>SUM('2.4.10.1:2.4.10.5'!T31)</f>
        <v>0</v>
      </c>
      <c r="U31" s="129">
        <f>SUM('2.4.10.1:2.4.10.5'!U31)</f>
        <v>0</v>
      </c>
      <c r="V31" s="129">
        <f>SUM('2.4.10.1:2.4.10.5'!V31)</f>
        <v>0</v>
      </c>
      <c r="W31" s="129">
        <f>SUM('2.4.10.1:2.4.10.5'!W31)</f>
        <v>0</v>
      </c>
      <c r="X31" s="129">
        <f>SUM('2.4.10.1:2.4.10.5'!X31)</f>
        <v>0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>
        <f>IF(OR(W32="",W32=0),"",W32*M!$J$67)</f>
        <v>3419.0221178203305</v>
      </c>
      <c r="L32" s="33">
        <f>IF(OR(X32="",X32=0),"",X32*M!$J$68)</f>
        <v>6878.3436642006855</v>
      </c>
      <c r="N32" s="46" t="str">
        <f>'2.3'!N32</f>
        <v>FAF International Seguros Generales</v>
      </c>
      <c r="O32" s="129">
        <f>SUM('2.4.10.1:2.4.10.5'!O32)</f>
        <v>0</v>
      </c>
      <c r="P32" s="129">
        <f>SUM('2.4.10.1:2.4.10.5'!P32)</f>
        <v>0</v>
      </c>
      <c r="Q32" s="129">
        <f>SUM('2.4.10.1:2.4.10.5'!Q32)</f>
        <v>0</v>
      </c>
      <c r="R32" s="129">
        <f>SUM('2.4.10.1:2.4.10.5'!R32)</f>
        <v>0</v>
      </c>
      <c r="S32" s="129">
        <f>SUM('2.4.10.1:2.4.10.5'!S32)</f>
        <v>0</v>
      </c>
      <c r="T32" s="129">
        <f>SUM('2.4.10.1:2.4.10.5'!T32)</f>
        <v>0</v>
      </c>
      <c r="U32" s="129">
        <f>SUM('2.4.10.1:2.4.10.5'!U32)</f>
        <v>0</v>
      </c>
      <c r="V32" s="129">
        <f>SUM('2.4.10.1:2.4.10.5'!V32)</f>
        <v>0</v>
      </c>
      <c r="W32" s="129">
        <f>SUM('2.4.10.1:2.4.10.5'!W32)</f>
        <v>76238.242208109441</v>
      </c>
      <c r="X32" s="129">
        <f>SUM('2.4.10.1:2.4.10.5'!X32)</f>
        <v>153346</v>
      </c>
    </row>
    <row r="33" spans="2:24">
      <c r="B33" s="46" t="str">
        <f t="shared" si="2"/>
        <v>HDI Seguros</v>
      </c>
      <c r="C33" s="33">
        <f>IF(OR(O33="",O33=0),"",O33*M!$J$59)</f>
        <v>164953.18953758106</v>
      </c>
      <c r="D33" s="33">
        <f>IF(OR(P33="",P33=0),"",P33*M!$J$60)</f>
        <v>136676.83215130022</v>
      </c>
      <c r="E33" s="33">
        <f>IF(OR(Q33="",Q33=0),"",Q33*M!$J$61)</f>
        <v>144575.66386884602</v>
      </c>
      <c r="F33" s="33">
        <f>IF(OR(R33="",R33=0),"",R33*M!$J$62)</f>
        <v>179158.94521277267</v>
      </c>
      <c r="G33" s="33">
        <f>IF(OR(S33="",S33=0),"",S33*M!$J$63)</f>
        <v>295011.66533416073</v>
      </c>
      <c r="H33" s="33">
        <f>IF(OR(T33="",T33=0),"",T33*M!$J$64)</f>
        <v>245757.76168980141</v>
      </c>
      <c r="I33" s="33">
        <f>IF(OR(U33="",U33=0),"",U33*M!$J$65)</f>
        <v>278210.53608029179</v>
      </c>
      <c r="J33" s="33">
        <f>IF(OR(V33="",V33=0),"",V33*M!$J$66)</f>
        <v>238103.30766351151</v>
      </c>
      <c r="K33" s="33">
        <f>IF(OR(W33="",W33=0),"",W33*M!$J$67)</f>
        <v>204849.51446129323</v>
      </c>
      <c r="L33" s="33">
        <f>IF(OR(X33="",X33=0),"",X33*M!$J$68)</f>
        <v>250742.86703660127</v>
      </c>
      <c r="N33" s="46" t="str">
        <f>'2.3'!N33</f>
        <v>HDI Seguros</v>
      </c>
      <c r="O33" s="129">
        <f>SUM('2.4.10.1:2.4.10.5'!O33)</f>
        <v>3684524.66106528</v>
      </c>
      <c r="P33" s="129">
        <f>SUM('2.4.10.1:2.4.10.5'!P33)</f>
        <v>3055870.8342345203</v>
      </c>
      <c r="Q33" s="129">
        <f>SUM('2.4.10.1:2.4.10.5'!Q33)</f>
        <v>3228208.6008107048</v>
      </c>
      <c r="R33" s="129">
        <f>SUM('2.4.10.1:2.4.10.5'!R33)</f>
        <v>4007185.2093994487</v>
      </c>
      <c r="S33" s="129">
        <f>SUM('2.4.10.1:2.4.10.5'!S33)</f>
        <v>6591188.7639609985</v>
      </c>
      <c r="T33" s="129">
        <f>SUM('2.4.10.1:2.4.10.5'!T33)</f>
        <v>5469200.1160447132</v>
      </c>
      <c r="U33" s="129">
        <f>SUM('2.4.10.1:2.4.10.5'!U33)</f>
        <v>6216329.612734247</v>
      </c>
      <c r="V33" s="129">
        <f>SUM('2.4.10.1:2.4.10.5'!V33)</f>
        <v>5314166.4879247397</v>
      </c>
      <c r="W33" s="129">
        <f>SUM('2.4.10.1:2.4.10.5'!W33)</f>
        <v>4567787.6192476805</v>
      </c>
      <c r="X33" s="129">
        <f>SUM('2.4.10.1:2.4.10.5'!X33)</f>
        <v>5590069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>
        <f>IF(OR(P34="",P34=0),"",P34*M!$J$60)</f>
        <v>24871.572104018909</v>
      </c>
      <c r="E34" s="33">
        <f>IF(OR(Q34="",Q34=0),"",Q34*M!$J$61)</f>
        <v>14313.696616918009</v>
      </c>
      <c r="F34" s="33">
        <f>IF(OR(R34="",R34=0),"",R34*M!$J$62)</f>
        <v>10810.795774753664</v>
      </c>
      <c r="G34" s="33">
        <f>IF(OR(S34="",S34=0),"",S34*M!$J$63)</f>
        <v>7474.430612803616</v>
      </c>
      <c r="H34" s="33">
        <f>IF(OR(T34="",T34=0),"",T34*M!$J$64)</f>
        <v>11016.804041857727</v>
      </c>
      <c r="I34" s="33">
        <f>IF(OR(U34="",U34=0),"",U34*M!$J$65)</f>
        <v>-670.78210209778899</v>
      </c>
      <c r="J34" s="33">
        <f>IF(OR(V34="",V34=0),"",V34*M!$J$66)</f>
        <v>11372.647887969568</v>
      </c>
      <c r="K34" s="33">
        <f>IF(OR(W34="",W34=0),"",W34*M!$J$67)</f>
        <v>7505.0511406139658</v>
      </c>
      <c r="L34" s="33">
        <f>IF(OR(X34="",X34=0),"",X34*M!$J$68)</f>
        <v>5400.0555305613207</v>
      </c>
      <c r="N34" s="46" t="str">
        <f>'2.3'!N34</f>
        <v>Huelen Generales</v>
      </c>
      <c r="O34" s="129">
        <f>SUM('2.4.10.1:2.4.10.5'!O34)</f>
        <v>0</v>
      </c>
      <c r="P34" s="129">
        <f>SUM('2.4.10.1:2.4.10.5'!P34)</f>
        <v>556087.74799591559</v>
      </c>
      <c r="Q34" s="129">
        <f>SUM('2.4.10.1:2.4.10.5'!Q34)</f>
        <v>319608.41328072833</v>
      </c>
      <c r="R34" s="129">
        <f>SUM('2.4.10.1:2.4.10.5'!R34)</f>
        <v>241801.27249009104</v>
      </c>
      <c r="S34" s="129">
        <f>SUM('2.4.10.1:2.4.10.5'!S34)</f>
        <v>166994.69499388861</v>
      </c>
      <c r="T34" s="129">
        <f>SUM('2.4.10.1:2.4.10.5'!T34)</f>
        <v>245172.74868503399</v>
      </c>
      <c r="U34" s="129">
        <f>SUM('2.4.10.1:2.4.10.5'!U34)</f>
        <v>-14987.939363156271</v>
      </c>
      <c r="V34" s="129">
        <f>SUM('2.4.10.1:2.4.10.5'!V34)</f>
        <v>253823.20337449713</v>
      </c>
      <c r="W34" s="129">
        <f>SUM('2.4.10.1:2.4.10.5'!W34)</f>
        <v>167349.57743038595</v>
      </c>
      <c r="X34" s="129">
        <f>SUM('2.4.10.1:2.4.10.5'!X34)</f>
        <v>120389</v>
      </c>
    </row>
    <row r="35" spans="2:24">
      <c r="B35" s="46" t="str">
        <f t="shared" si="2"/>
        <v>ING Generales</v>
      </c>
      <c r="C35" s="33">
        <f>IF(OR(O35="",O35=0),"",O35*M!$J$59)</f>
        <v>93447.371375742703</v>
      </c>
      <c r="D35" s="33">
        <f>IF(OR(P35="",P35=0),"",P35*M!$J$60)</f>
        <v>97369.385342789596</v>
      </c>
      <c r="E35" s="33">
        <f>IF(OR(Q35="",Q35=0),"",Q35*M!$J$61)</f>
        <v>106519.297455398</v>
      </c>
      <c r="F35" s="33">
        <f>IF(OR(R35="",R35=0),"",R35*M!$J$62)</f>
        <v>13147.899755268616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29">
        <f>SUM('2.4.10.1:2.4.10.5'!O35)</f>
        <v>2087314.2575227758</v>
      </c>
      <c r="P35" s="129">
        <f>SUM('2.4.10.1:2.4.10.5'!P35)</f>
        <v>2177020.4952291348</v>
      </c>
      <c r="Q35" s="129">
        <f>SUM('2.4.10.1:2.4.10.5'!Q35)</f>
        <v>2378453.6276435382</v>
      </c>
      <c r="R35" s="129">
        <f>SUM('2.4.10.1:2.4.10.5'!R35)</f>
        <v>294074.45646327076</v>
      </c>
      <c r="S35" s="129">
        <f>SUM('2.4.10.1:2.4.10.5'!S35)</f>
        <v>0</v>
      </c>
      <c r="T35" s="129">
        <f>SUM('2.4.10.1:2.4.10.5'!T35)</f>
        <v>0</v>
      </c>
      <c r="U35" s="129">
        <f>SUM('2.4.10.1:2.4.10.5'!U35)</f>
        <v>0</v>
      </c>
      <c r="V35" s="129">
        <f>SUM('2.4.10.1:2.4.10.5'!V35)</f>
        <v>0</v>
      </c>
      <c r="W35" s="129">
        <f>SUM('2.4.10.1:2.4.10.5'!W35)</f>
        <v>0</v>
      </c>
      <c r="X35" s="129">
        <f>SUM('2.4.10.1:2.4.10.5'!X35)</f>
        <v>0</v>
      </c>
    </row>
    <row r="36" spans="2:24">
      <c r="B36" s="46" t="str">
        <f t="shared" si="2"/>
        <v>Liberty Seguros</v>
      </c>
      <c r="C36" s="33">
        <f>IF(OR(O36="",O36=0),"",O36*M!$J$59)</f>
        <v>65355.838348029065</v>
      </c>
      <c r="D36" s="33">
        <f>IF(OR(P36="",P36=0),"",P36*M!$J$60)</f>
        <v>60710.165484633559</v>
      </c>
      <c r="E36" s="33">
        <f>IF(OR(Q36="",Q36=0),"",Q36*M!$J$61)</f>
        <v>42231.153689571838</v>
      </c>
      <c r="F36" s="33">
        <f>IF(OR(R36="",R36=0),"",R36*M!$J$62)</f>
        <v>72799.378686061187</v>
      </c>
      <c r="G36" s="33">
        <f>IF(OR(S36="",S36=0),"",S36*M!$J$63)</f>
        <v>195058.18487618596</v>
      </c>
      <c r="H36" s="33">
        <f>IF(OR(T36="",T36=0),"",T36*M!$J$64)</f>
        <v>159398.52191293123</v>
      </c>
      <c r="I36" s="33">
        <f>IF(OR(U36="",U36=0),"",U36*M!$J$65)</f>
        <v>227789.72402840253</v>
      </c>
      <c r="J36" s="33">
        <f>IF(OR(V36="",V36=0),"",V36*M!$J$66)</f>
        <v>181434.59734286793</v>
      </c>
      <c r="K36" s="33">
        <f>IF(OR(W36="",W36=0),"",W36*M!$J$67)</f>
        <v>179506.654455374</v>
      </c>
      <c r="L36" s="33">
        <f>IF(OR(X36="",X36=0),"",X36*M!$J$68)</f>
        <v>181659.93317493517</v>
      </c>
      <c r="N36" s="46" t="str">
        <f>'2.3'!N36</f>
        <v>Liberty Seguros</v>
      </c>
      <c r="O36" s="129">
        <f>SUM('2.4.10.1:2.4.10.5'!O36)</f>
        <v>1459839.5994219119</v>
      </c>
      <c r="P36" s="129">
        <f>SUM('2.4.10.1:2.4.10.5'!P36)</f>
        <v>1357380.1874532111</v>
      </c>
      <c r="Q36" s="129">
        <f>SUM('2.4.10.1:2.4.10.5'!Q36)</f>
        <v>942973.18037224584</v>
      </c>
      <c r="R36" s="129">
        <f>SUM('2.4.10.1:2.4.10.5'!R36)</f>
        <v>1628278.136923617</v>
      </c>
      <c r="S36" s="129">
        <f>SUM('2.4.10.1:2.4.10.5'!S36)</f>
        <v>4358015.1822751369</v>
      </c>
      <c r="T36" s="129">
        <f>SUM('2.4.10.1:2.4.10.5'!T36)</f>
        <v>3547324.0338343177</v>
      </c>
      <c r="U36" s="129">
        <f>SUM('2.4.10.1:2.4.10.5'!U36)</f>
        <v>5089728.1853684261</v>
      </c>
      <c r="V36" s="129">
        <f>SUM('2.4.10.1:2.4.10.5'!V36)</f>
        <v>4049392.1164344409</v>
      </c>
      <c r="W36" s="129">
        <f>SUM('2.4.10.1:2.4.10.5'!W36)</f>
        <v>4002685.951929654</v>
      </c>
      <c r="X36" s="129">
        <f>SUM('2.4.10.1:2.4.10.5'!X36)</f>
        <v>4049932</v>
      </c>
    </row>
    <row r="37" spans="2:24">
      <c r="B37" s="46" t="str">
        <f t="shared" si="2"/>
        <v>Mapfre Garantía y Crédito</v>
      </c>
      <c r="C37" s="33">
        <f>IF(OR(O37="",O37=0),"",O37*M!$J$59)</f>
        <v>64194.893490968796</v>
      </c>
      <c r="D37" s="33">
        <f>IF(OR(P37="",P37=0),"",P37*M!$J$60)</f>
        <v>63354.550827423154</v>
      </c>
      <c r="E37" s="33">
        <f>IF(OR(Q37="",Q37=0),"",Q37*M!$J$61)</f>
        <v>68675.149635763592</v>
      </c>
      <c r="F37" s="33">
        <f>IF(OR(R37="",R37=0),"",R37*M!$J$62)</f>
        <v>81595.744266559661</v>
      </c>
      <c r="G37" s="33">
        <f>IF(OR(S37="",S37=0),"",S37*M!$J$63)</f>
        <v>97188.321795250726</v>
      </c>
      <c r="H37" s="33">
        <f>IF(OR(T37="",T37=0),"",T37*M!$J$64)</f>
        <v>111674.0543840641</v>
      </c>
      <c r="I37" s="33">
        <f>IF(OR(U37="",U37=0),"",U37*M!$J$65)</f>
        <v>107466.37815422556</v>
      </c>
      <c r="J37" s="33">
        <f>IF(OR(V37="",V37=0),"",V37*M!$J$66)</f>
        <v>76733.95445134578</v>
      </c>
      <c r="K37" s="33">
        <f>IF(OR(W37="",W37=0),"",W37*M!$J$67)</f>
        <v>76615.421184728402</v>
      </c>
      <c r="L37" s="33">
        <f>IF(OR(X37="",X37=0),"",X37*M!$J$68)</f>
        <v>71803.886511321645</v>
      </c>
      <c r="N37" s="46" t="str">
        <f>'2.3'!N37</f>
        <v>Mapfre Garantía y Crédito</v>
      </c>
      <c r="O37" s="129">
        <f>SUM('2.4.10.1:2.4.10.5'!O37)</f>
        <v>1433907.8186059918</v>
      </c>
      <c r="P37" s="129">
        <f>SUM('2.4.10.1:2.4.10.5'!P37)</f>
        <v>1416504.3266091617</v>
      </c>
      <c r="Q37" s="129">
        <f>SUM('2.4.10.1:2.4.10.5'!Q37)</f>
        <v>1533437.2520485229</v>
      </c>
      <c r="R37" s="129">
        <f>SUM('2.4.10.1:2.4.10.5'!R37)</f>
        <v>1825023.3566991738</v>
      </c>
      <c r="S37" s="129">
        <f>SUM('2.4.10.1:2.4.10.5'!S37)</f>
        <v>2171394.0493827178</v>
      </c>
      <c r="T37" s="129">
        <f>SUM('2.4.10.1:2.4.10.5'!T37)</f>
        <v>2485242.976648794</v>
      </c>
      <c r="U37" s="129">
        <f>SUM('2.4.10.1:2.4.10.5'!U37)</f>
        <v>2401226.2019458902</v>
      </c>
      <c r="V37" s="129">
        <f>SUM('2.4.10.1:2.4.10.5'!V37)</f>
        <v>1712605.3948295298</v>
      </c>
      <c r="W37" s="129">
        <f>SUM('2.4.10.1:2.4.10.5'!W37)</f>
        <v>1708390.5385442111</v>
      </c>
      <c r="X37" s="129">
        <f>SUM('2.4.10.1:2.4.10.5'!X37)</f>
        <v>1600798</v>
      </c>
    </row>
    <row r="38" spans="2:24">
      <c r="B38" s="46" t="str">
        <f t="shared" si="2"/>
        <v>Mapfre Seguros Generales</v>
      </c>
      <c r="C38" s="33">
        <f>IF(OR(O38="",O38=0),"",O38*M!$J$59)</f>
        <v>295978.82719426299</v>
      </c>
      <c r="D38" s="33">
        <f>IF(OR(P38="",P38=0),"",P38*M!$J$60)</f>
        <v>280095.03546099283</v>
      </c>
      <c r="E38" s="33">
        <f>IF(OR(Q38="",Q38=0),"",Q38*M!$J$61)</f>
        <v>361885.13632518239</v>
      </c>
      <c r="F38" s="33">
        <f>IF(OR(R38="",R38=0),"",R38*M!$J$62)</f>
        <v>711079.67205216596</v>
      </c>
      <c r="G38" s="33">
        <f>IF(OR(S38="",S38=0),"",S38*M!$J$63)</f>
        <v>525379.98230839439</v>
      </c>
      <c r="H38" s="33">
        <f>IF(OR(T38="",T38=0),"",T38*M!$J$64)</f>
        <v>329333.84158926451</v>
      </c>
      <c r="I38" s="33">
        <f>IF(OR(U38="",U38=0),"",U38*M!$J$65)</f>
        <v>226565.72149630499</v>
      </c>
      <c r="J38" s="33">
        <f>IF(OR(V38="",V38=0),"",V38*M!$J$66)</f>
        <v>235561.48915526431</v>
      </c>
      <c r="K38" s="33">
        <f>IF(OR(W38="",W38=0),"",W38*M!$J$67)</f>
        <v>229336.93146994596</v>
      </c>
      <c r="L38" s="33">
        <f>IF(OR(X38="",X38=0),"",X38*M!$J$68)</f>
        <v>332954.337999904</v>
      </c>
      <c r="N38" s="46" t="str">
        <f>'2.3'!N38</f>
        <v>Mapfre Seguros Generales</v>
      </c>
      <c r="O38" s="129">
        <f>SUM('2.4.10.1:2.4.10.5'!O38)</f>
        <v>6611216.7397768591</v>
      </c>
      <c r="P38" s="129">
        <f>SUM('2.4.10.1:2.4.10.5'!P38)</f>
        <v>6262467.7219005125</v>
      </c>
      <c r="Q38" s="129">
        <f>SUM('2.4.10.1:2.4.10.5'!Q38)</f>
        <v>8080479.6487069577</v>
      </c>
      <c r="R38" s="129">
        <f>SUM('2.4.10.1:2.4.10.5'!R38)</f>
        <v>15904469.303321771</v>
      </c>
      <c r="S38" s="129">
        <f>SUM('2.4.10.1:2.4.10.5'!S38)</f>
        <v>11738107.482220076</v>
      </c>
      <c r="T38" s="129">
        <f>SUM('2.4.10.1:2.4.10.5'!T38)</f>
        <v>7329138.5478638317</v>
      </c>
      <c r="U38" s="129">
        <f>SUM('2.4.10.1:2.4.10.5'!U38)</f>
        <v>5062379.1018522512</v>
      </c>
      <c r="V38" s="129">
        <f>SUM('2.4.10.1:2.4.10.5'!V38)</f>
        <v>5257436.294348415</v>
      </c>
      <c r="W38" s="129">
        <f>SUM('2.4.10.1:2.4.10.5'!W38)</f>
        <v>5113814.3966780659</v>
      </c>
      <c r="X38" s="129">
        <f>SUM('2.4.10.1:2.4.10.5'!X38)</f>
        <v>7422894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129">
        <f>SUM('2.4.10.1:2.4.10.5'!O39)</f>
        <v>0</v>
      </c>
      <c r="P39" s="129">
        <f>SUM('2.4.10.1:2.4.10.5'!P39)</f>
        <v>0</v>
      </c>
      <c r="Q39" s="129">
        <f>SUM('2.4.10.1:2.4.10.5'!Q39)</f>
        <v>0</v>
      </c>
      <c r="R39" s="129">
        <f>SUM('2.4.10.1:2.4.10.5'!R39)</f>
        <v>0</v>
      </c>
      <c r="S39" s="129">
        <f>SUM('2.4.10.1:2.4.10.5'!S39)</f>
        <v>0</v>
      </c>
      <c r="T39" s="129">
        <f>SUM('2.4.10.1:2.4.10.5'!T39)</f>
        <v>0</v>
      </c>
      <c r="U39" s="129">
        <f>SUM('2.4.10.1:2.4.10.5'!U39)</f>
        <v>0</v>
      </c>
      <c r="V39" s="129">
        <f>SUM('2.4.10.1:2.4.10.5'!V39)</f>
        <v>0</v>
      </c>
      <c r="W39" s="129">
        <f>SUM('2.4.10.1:2.4.10.5'!W39)</f>
        <v>0</v>
      </c>
      <c r="X39" s="129">
        <f>SUM('2.4.10.1:2.4.10.5'!X39)</f>
        <v>0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594.85610384054178</v>
      </c>
      <c r="K40" s="33">
        <f>IF(OR(W40="",W40=0),"",W40*M!$J$67)</f>
        <v>6329.923959068864</v>
      </c>
      <c r="L40" s="33">
        <f>IF(OR(X40="",X40=0),"",X40*M!$J$68)</f>
        <v>26622.149517157733</v>
      </c>
      <c r="N40" s="46" t="str">
        <f>'2.3'!N40</f>
        <v>Orion Seguros Generales</v>
      </c>
      <c r="O40" s="129">
        <f>SUM('2.4.10.1:2.4.10.5'!O40)</f>
        <v>0</v>
      </c>
      <c r="P40" s="129">
        <f>SUM('2.4.10.1:2.4.10.5'!P40)</f>
        <v>0</v>
      </c>
      <c r="Q40" s="129">
        <f>SUM('2.4.10.1:2.4.10.5'!Q40)</f>
        <v>0</v>
      </c>
      <c r="R40" s="129">
        <f>SUM('2.4.10.1:2.4.10.5'!R40)</f>
        <v>0</v>
      </c>
      <c r="S40" s="129">
        <f>SUM('2.4.10.1:2.4.10.5'!S40)</f>
        <v>0</v>
      </c>
      <c r="T40" s="129">
        <f>SUM('2.4.10.1:2.4.10.5'!T40)</f>
        <v>0</v>
      </c>
      <c r="U40" s="129">
        <f>SUM('2.4.10.1:2.4.10.5'!U40)</f>
        <v>0</v>
      </c>
      <c r="V40" s="129">
        <f>SUM('2.4.10.1:2.4.10.5'!V40)</f>
        <v>13276.440395503683</v>
      </c>
      <c r="W40" s="129">
        <f>SUM('2.4.10.1:2.4.10.5'!W40)</f>
        <v>141146.28666340988</v>
      </c>
      <c r="X40" s="129">
        <f>SUM('2.4.10.1:2.4.10.5'!X40)</f>
        <v>593515</v>
      </c>
    </row>
    <row r="41" spans="2:24">
      <c r="B41" s="46" t="str">
        <f t="shared" si="2"/>
        <v>Penta Security</v>
      </c>
      <c r="C41" s="33">
        <f>IF(OR(O41="",O41=0),"",O41*M!$J$59)</f>
        <v>163816.31283101178</v>
      </c>
      <c r="D41" s="33">
        <f>IF(OR(P41="",P41=0),"",P41*M!$J$60)</f>
        <v>154926.18203309688</v>
      </c>
      <c r="E41" s="33">
        <f>IF(OR(Q41="",Q41=0),"",Q41*M!$J$61)</f>
        <v>295865.17334072496</v>
      </c>
      <c r="F41" s="33">
        <f>IF(OR(R41="",R41=0),"",R41*M!$J$62)</f>
        <v>298011.9400427597</v>
      </c>
      <c r="G41" s="33">
        <f>IF(OR(S41="",S41=0),"",S41*M!$J$63)</f>
        <v>329971.891943775</v>
      </c>
      <c r="H41" s="33">
        <f>IF(OR(T41="",T41=0),"",T41*M!$J$64)</f>
        <v>334065.92174557358</v>
      </c>
      <c r="I41" s="33">
        <f>IF(OR(U41="",U41=0),"",U41*M!$J$65)</f>
        <v>408054.60604486923</v>
      </c>
      <c r="J41" s="33">
        <f>IF(OR(V41="",V41=0),"",V41*M!$J$66)</f>
        <v>288473.2185831177</v>
      </c>
      <c r="K41" s="33">
        <f>IF(OR(W41="",W41=0),"",W41*M!$J$67)</f>
        <v>405749.93416621804</v>
      </c>
      <c r="L41" s="33">
        <f>IF(OR(X41="",X41=0),"",X41*M!$J$68)</f>
        <v>472847.39457155124</v>
      </c>
      <c r="N41" s="46" t="str">
        <f>'2.3'!N41</f>
        <v>Penta Security</v>
      </c>
      <c r="O41" s="129">
        <f>SUM('2.4.10.1:2.4.10.5'!O41)</f>
        <v>3659130.4854589282</v>
      </c>
      <c r="P41" s="129">
        <f>SUM('2.4.10.1:2.4.10.5'!P41)</f>
        <v>3463896.5044943439</v>
      </c>
      <c r="Q41" s="129">
        <f>SUM('2.4.10.1:2.4.10.5'!Q41)</f>
        <v>6606329.6664183028</v>
      </c>
      <c r="R41" s="129">
        <f>SUM('2.4.10.1:2.4.10.5'!R41)</f>
        <v>6665528.4052132573</v>
      </c>
      <c r="S41" s="129">
        <f>SUM('2.4.10.1:2.4.10.5'!S41)</f>
        <v>7372274.6662890026</v>
      </c>
      <c r="T41" s="129">
        <f>SUM('2.4.10.1:2.4.10.5'!T41)</f>
        <v>7434448.3177855052</v>
      </c>
      <c r="U41" s="129">
        <f>SUM('2.4.10.1:2.4.10.5'!U41)</f>
        <v>9117562.4291858673</v>
      </c>
      <c r="V41" s="129">
        <f>SUM('2.4.10.1:2.4.10.5'!V41)</f>
        <v>6438359.5755193206</v>
      </c>
      <c r="W41" s="129">
        <f>SUM('2.4.10.1:2.4.10.5'!W41)</f>
        <v>9047517.2990718149</v>
      </c>
      <c r="X41" s="129">
        <f>SUM('2.4.10.1:2.4.10.5'!X41)</f>
        <v>10541674</v>
      </c>
    </row>
    <row r="42" spans="2:24">
      <c r="B42" s="46" t="str">
        <f t="shared" si="2"/>
        <v>RSA Seguros</v>
      </c>
      <c r="C42" s="33">
        <f>IF(OR(O42="",O42=0),"",O42*M!$J$59)</f>
        <v>212310.53050264818</v>
      </c>
      <c r="D42" s="33">
        <f>IF(OR(P42="",P42=0),"",P42*M!$J$60)</f>
        <v>130939.53900709217</v>
      </c>
      <c r="E42" s="33">
        <f>IF(OR(Q42="",Q42=0),"",Q42*M!$J$61)</f>
        <v>141137.89588873391</v>
      </c>
      <c r="F42" s="33">
        <f>IF(OR(R42="",R42=0),"",R42*M!$J$62)</f>
        <v>170074.62109474308</v>
      </c>
      <c r="G42" s="33">
        <f>IF(OR(S42="",S42=0),"",S42*M!$J$63)</f>
        <v>1054885.3699585192</v>
      </c>
      <c r="H42" s="33">
        <f>IF(OR(T42="",T42=0),"",T42*M!$J$64)</f>
        <v>1000063.4470555977</v>
      </c>
      <c r="I42" s="33">
        <f>IF(OR(U42="",U42=0),"",U42*M!$J$65)</f>
        <v>1262533.5798927557</v>
      </c>
      <c r="J42" s="33">
        <f>IF(OR(V42="",V42=0),"",V42*M!$J$66)</f>
        <v>1076210.6739856224</v>
      </c>
      <c r="K42" s="33">
        <f>IF(OR(W42="",W42=0),"",W42*M!$J$67)</f>
        <v>1139786.8616744848</v>
      </c>
      <c r="L42" s="33">
        <f>IF(OR(X42="",X42=0),"",X42*M!$J$68)</f>
        <v>1399854.6247582873</v>
      </c>
      <c r="N42" s="46" t="str">
        <f>'2.3'!N42</f>
        <v>RSA Seguros</v>
      </c>
      <c r="O42" s="129">
        <f>SUM('2.4.10.1:2.4.10.5'!O42)</f>
        <v>4742335.6143267397</v>
      </c>
      <c r="P42" s="129">
        <f>SUM('2.4.10.1:2.4.10.5'!P42)</f>
        <v>2927594.3259859919</v>
      </c>
      <c r="Q42" s="129">
        <f>SUM('2.4.10.1:2.4.10.5'!Q42)</f>
        <v>3151447.1883847718</v>
      </c>
      <c r="R42" s="129">
        <f>SUM('2.4.10.1:2.4.10.5'!R42)</f>
        <v>3803999.322142039</v>
      </c>
      <c r="S42" s="129">
        <f>SUM('2.4.10.1:2.4.10.5'!S42)</f>
        <v>23568385.303888932</v>
      </c>
      <c r="T42" s="129">
        <f>SUM('2.4.10.1:2.4.10.5'!T42)</f>
        <v>22255846.908275001</v>
      </c>
      <c r="U42" s="129">
        <f>SUM('2.4.10.1:2.4.10.5'!U42)</f>
        <v>28210020.333283439</v>
      </c>
      <c r="V42" s="129">
        <f>SUM('2.4.10.1:2.4.10.5'!V42)</f>
        <v>24019669.250977539</v>
      </c>
      <c r="W42" s="129">
        <f>SUM('2.4.10.1:2.4.10.5'!W42)</f>
        <v>25415263.145872008</v>
      </c>
      <c r="X42" s="129">
        <f>SUM('2.4.10.1:2.4.10.5'!X42)</f>
        <v>31208401</v>
      </c>
    </row>
    <row r="43" spans="2:24">
      <c r="B43" s="46" t="str">
        <f t="shared" si="2"/>
        <v>Renta Nacional</v>
      </c>
      <c r="C43" s="33">
        <f>IF(OR(O43="",O43=0),"",O43*M!$J$59)</f>
        <v>14946.799234596987</v>
      </c>
      <c r="D43" s="33">
        <f>IF(OR(P43="",P43=0),"",P43*M!$J$60)</f>
        <v>13557.151300236403</v>
      </c>
      <c r="E43" s="33">
        <f>IF(OR(Q43="",Q43=0),"",Q43*M!$J$61)</f>
        <v>12891.918658201022</v>
      </c>
      <c r="F43" s="33">
        <f>IF(OR(R43="",R43=0),"",R43*M!$J$62)</f>
        <v>12775.211532138581</v>
      </c>
      <c r="G43" s="33">
        <f>IF(OR(S43="",S43=0),"",S43*M!$J$63)</f>
        <v>12982.497090483508</v>
      </c>
      <c r="H43" s="33">
        <f>IF(OR(T43="",T43=0),"",T43*M!$J$64)</f>
        <v>26282.420426180743</v>
      </c>
      <c r="I43" s="33">
        <f>IF(OR(U43="",U43=0),"",U43*M!$J$65)</f>
        <v>27238.554634712695</v>
      </c>
      <c r="J43" s="33">
        <f>IF(OR(V43="",V43=0),"",V43*M!$J$66)</f>
        <v>39587.821732254604</v>
      </c>
      <c r="K43" s="33">
        <f>IF(OR(W43="",W43=0),"",W43*M!$J$67)</f>
        <v>41915.541666375364</v>
      </c>
      <c r="L43" s="33">
        <f>IF(OR(X43="",X43=0),"",X43*M!$J$68)</f>
        <v>34339.14819348498</v>
      </c>
      <c r="N43" s="46" t="str">
        <f>'2.3'!N43</f>
        <v>Renta Nacional</v>
      </c>
      <c r="O43" s="129">
        <f>SUM('2.4.10.1:2.4.10.5'!O43)</f>
        <v>333863.5072061902</v>
      </c>
      <c r="P43" s="129">
        <f>SUM('2.4.10.1:2.4.10.5'!P43)</f>
        <v>303115.77025604126</v>
      </c>
      <c r="Q43" s="129">
        <f>SUM('2.4.10.1:2.4.10.5'!Q43)</f>
        <v>287861.74366877368</v>
      </c>
      <c r="R43" s="129">
        <f>SUM('2.4.10.1:2.4.10.5'!R43)</f>
        <v>285738.66985953512</v>
      </c>
      <c r="S43" s="129">
        <f>SUM('2.4.10.1:2.4.10.5'!S43)</f>
        <v>290056.62828290439</v>
      </c>
      <c r="T43" s="129">
        <f>SUM('2.4.10.1:2.4.10.5'!T43)</f>
        <v>584900.41517483769</v>
      </c>
      <c r="U43" s="129">
        <f>SUM('2.4.10.1:2.4.10.5'!U43)</f>
        <v>608617.61804368615</v>
      </c>
      <c r="V43" s="129">
        <f>SUM('2.4.10.1:2.4.10.5'!V43)</f>
        <v>883550.41197827738</v>
      </c>
      <c r="W43" s="129">
        <f>SUM('2.4.10.1:2.4.10.5'!W43)</f>
        <v>934643.62256961421</v>
      </c>
      <c r="X43" s="129">
        <f>SUM('2.4.10.1:2.4.10.5'!X43)</f>
        <v>765558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>
        <f>IF(OR(S44="",S44=0),"",S44*M!$J$63)</f>
        <v>265349.75824017602</v>
      </c>
      <c r="H44" s="33">
        <f>IF(OR(T44="",T44=0),"",T44*M!$J$64)</f>
        <v>945459.68793221703</v>
      </c>
      <c r="I44" s="33">
        <f>IF(OR(U44="",U44=0),"",U44*M!$J$65)</f>
        <v>1287581.021761026</v>
      </c>
      <c r="J44" s="33">
        <f>IF(OR(V44="",V44=0),"",V44*M!$J$66)</f>
        <v>1897453.9795863808</v>
      </c>
      <c r="K44" s="33">
        <f>IF(OR(W44="",W44=0),"",W44*M!$J$67)</f>
        <v>2394862.8210416418</v>
      </c>
      <c r="L44" s="33">
        <f>IF(OR(X44="",X44=0),"",X44*M!$J$68)</f>
        <v>2106289.845308363</v>
      </c>
      <c r="N44" s="46" t="str">
        <f>'2.3'!N44</f>
        <v>Santander Generales</v>
      </c>
      <c r="O44" s="129">
        <f>SUM('2.4.10.1:2.4.10.5'!O44)</f>
        <v>0</v>
      </c>
      <c r="P44" s="129">
        <f>SUM('2.4.10.1:2.4.10.5'!P44)</f>
        <v>0</v>
      </c>
      <c r="Q44" s="129">
        <f>SUM('2.4.10.1:2.4.10.5'!Q44)</f>
        <v>0</v>
      </c>
      <c r="R44" s="129">
        <f>SUM('2.4.10.1:2.4.10.5'!R44)</f>
        <v>0</v>
      </c>
      <c r="S44" s="129">
        <f>SUM('2.4.10.1:2.4.10.5'!S44)</f>
        <v>5928478.6011812473</v>
      </c>
      <c r="T44" s="129">
        <f>SUM('2.4.10.1:2.4.10.5'!T44)</f>
        <v>21040671.103935536</v>
      </c>
      <c r="U44" s="129">
        <f>SUM('2.4.10.1:2.4.10.5'!U44)</f>
        <v>28769679.779696465</v>
      </c>
      <c r="V44" s="129">
        <f>SUM('2.4.10.1:2.4.10.5'!V44)</f>
        <v>42348787.379918538</v>
      </c>
      <c r="W44" s="129">
        <f>SUM('2.4.10.1:2.4.10.5'!W44)</f>
        <v>53401272.502491459</v>
      </c>
      <c r="X44" s="129">
        <f>SUM('2.4.10.1:2.4.10.5'!X44)</f>
        <v>46957689</v>
      </c>
    </row>
    <row r="45" spans="2:24">
      <c r="B45" s="46" t="str">
        <f t="shared" si="2"/>
        <v>Security Previsión</v>
      </c>
      <c r="C45" s="33">
        <f>IF(OR(O45="",O45=0),"",O45*M!$J$59)</f>
        <v>72894.006970805291</v>
      </c>
      <c r="D45" s="33">
        <f>IF(OR(P45="",P45=0),"",P45*M!$J$60)</f>
        <v>63768.557919621744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29">
        <f>SUM('2.4.10.1:2.4.10.5'!O45)</f>
        <v>1628218.0846621725</v>
      </c>
      <c r="P45" s="129">
        <f>SUM('2.4.10.1:2.4.10.5'!P45)</f>
        <v>1425760.8493006986</v>
      </c>
      <c r="Q45" s="129">
        <f>SUM('2.4.10.1:2.4.10.5'!Q45)</f>
        <v>0</v>
      </c>
      <c r="R45" s="129">
        <f>SUM('2.4.10.1:2.4.10.5'!R45)</f>
        <v>0</v>
      </c>
      <c r="S45" s="129">
        <f>SUM('2.4.10.1:2.4.10.5'!S45)</f>
        <v>0</v>
      </c>
      <c r="T45" s="129">
        <f>SUM('2.4.10.1:2.4.10.5'!T45)</f>
        <v>0</v>
      </c>
      <c r="U45" s="129">
        <f>SUM('2.4.10.1:2.4.10.5'!U45)</f>
        <v>0</v>
      </c>
      <c r="V45" s="129">
        <f>SUM('2.4.10.1:2.4.10.5'!V45)</f>
        <v>0</v>
      </c>
      <c r="W45" s="129">
        <f>SUM('2.4.10.1:2.4.10.5'!W45)</f>
        <v>0</v>
      </c>
      <c r="X45" s="129">
        <f>SUM('2.4.10.1:2.4.10.5'!X45)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4159.3610811884528</v>
      </c>
      <c r="K46" s="33">
        <f>IF(OR(W46="",W46=0),"",W46*M!$J$67)</f>
        <v>27418.779756286825</v>
      </c>
      <c r="L46" s="33">
        <f>IF(OR(X46="",X46=0),"",X46*M!$J$68)</f>
        <v>46224.975924047831</v>
      </c>
      <c r="N46" s="46" t="str">
        <f>'2.3'!N46</f>
        <v>Zenit Seguros Generales</v>
      </c>
      <c r="O46" s="129">
        <f>SUM('2.4.10.1:2.4.10.5'!O46)</f>
        <v>0</v>
      </c>
      <c r="P46" s="129">
        <f>SUM('2.4.10.1:2.4.10.5'!P46)</f>
        <v>0</v>
      </c>
      <c r="Q46" s="129">
        <f>SUM('2.4.10.1:2.4.10.5'!Q46)</f>
        <v>0</v>
      </c>
      <c r="R46" s="129">
        <f>SUM('2.4.10.1:2.4.10.5'!R46)</f>
        <v>0</v>
      </c>
      <c r="S46" s="129">
        <f>SUM('2.4.10.1:2.4.10.5'!S46)</f>
        <v>0</v>
      </c>
      <c r="T46" s="129">
        <f>SUM('2.4.10.1:2.4.10.5'!T46)</f>
        <v>0</v>
      </c>
      <c r="U46" s="129">
        <f>SUM('2.4.10.1:2.4.10.5'!U46)</f>
        <v>0</v>
      </c>
      <c r="V46" s="129">
        <f>SUM('2.4.10.1:2.4.10.5'!V46)</f>
        <v>92831.710259426094</v>
      </c>
      <c r="W46" s="129">
        <f>SUM('2.4.10.1:2.4.10.5'!W46)</f>
        <v>611391.06448461162</v>
      </c>
      <c r="X46" s="129">
        <f>SUM('2.4.10.1:2.4.10.5'!X46)</f>
        <v>1030541</v>
      </c>
    </row>
    <row r="47" spans="2:24">
      <c r="B47" s="51" t="s">
        <v>29</v>
      </c>
      <c r="C47" s="51">
        <f t="shared" ref="C47:L47" si="3">SUM(C17:C46)</f>
        <v>4694389.6723148208</v>
      </c>
      <c r="D47" s="51">
        <f t="shared" si="3"/>
        <v>5755113.7115839235</v>
      </c>
      <c r="E47" s="51">
        <f t="shared" si="3"/>
        <v>5790686.173453331</v>
      </c>
      <c r="F47" s="51">
        <f t="shared" si="3"/>
        <v>7273196.7681438578</v>
      </c>
      <c r="G47" s="51">
        <f t="shared" si="3"/>
        <v>8727365.6523261368</v>
      </c>
      <c r="H47" s="51">
        <f t="shared" si="3"/>
        <v>10975714.046923298</v>
      </c>
      <c r="I47" s="51">
        <f t="shared" si="3"/>
        <v>11391586.555829883</v>
      </c>
      <c r="J47" s="51">
        <f t="shared" si="3"/>
        <v>11816773.385513365</v>
      </c>
      <c r="K47" s="51">
        <f t="shared" si="3"/>
        <v>13387144.538359532</v>
      </c>
      <c r="L47" s="51">
        <f t="shared" si="3"/>
        <v>14653925.602504348</v>
      </c>
    </row>
    <row r="49" spans="2:2">
      <c r="B49" s="14" t="s">
        <v>703</v>
      </c>
    </row>
  </sheetData>
  <mergeCells count="2">
    <mergeCell ref="B15:L15"/>
    <mergeCell ref="N15:X15"/>
  </mergeCells>
  <conditionalFormatting sqref="C17:L47">
    <cfRule type="cellIs" dxfId="12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>
  <sheetPr codeName="Hoja60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149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17481.778678127015</v>
      </c>
      <c r="D17" s="33">
        <f>IF(OR(P17="",P17=0),"",P17*M!$J$60)</f>
        <v>19573.167848699759</v>
      </c>
      <c r="E17" s="33">
        <f>IF(OR(Q17="",Q17=0),"",Q17*M!$J$61)</f>
        <v>14289.327570227029</v>
      </c>
      <c r="F17" s="33">
        <f>IF(OR(R17="",R17=0),"",R17*M!$J$62)</f>
        <v>4317.2639933328901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390486.80925426591</v>
      </c>
      <c r="P17" s="33">
        <v>437624.07879197702</v>
      </c>
      <c r="Q17" s="33">
        <v>319064.28044387174</v>
      </c>
      <c r="R17" s="33">
        <v>96562.727574726712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125339.34300518635</v>
      </c>
      <c r="D18" s="33">
        <f>IF(OR(P18="",P18=0),"",P18*M!$J$60)</f>
        <v>224115.54373522455</v>
      </c>
      <c r="E18" s="33">
        <f>IF(OR(Q18="",Q18=0),"",Q18*M!$J$61)</f>
        <v>244610.36954908603</v>
      </c>
      <c r="F18" s="33">
        <f>IF(OR(R18="",R18=0),"",R18*M!$J$62)</f>
        <v>325317.70850429003</v>
      </c>
      <c r="G18" s="33">
        <f>IF(OR(S18="",S18=0),"",S18*M!$J$63)</f>
        <v>790074.04951249901</v>
      </c>
      <c r="H18" s="33">
        <f>IF(OR(T18="",T18=0),"",T18*M!$J$64)</f>
        <v>1026137.4859473688</v>
      </c>
      <c r="I18" s="33">
        <f>IF(OR(U18="",U18=0),"",U18*M!$J$65)</f>
        <v>1080783.2814436657</v>
      </c>
      <c r="J18" s="33">
        <f>IF(OR(V18="",V18=0),"",V18*M!$J$66)</f>
        <v>686556.91098836483</v>
      </c>
      <c r="K18" s="33">
        <f>IF(OR(W18="",W18=0),"",W18*M!$J$67)</f>
        <v>623273.27894181223</v>
      </c>
      <c r="L18" s="33">
        <f>IF(OR(X18="",X18=0),"",X18*M!$J$68)</f>
        <v>674407.85717073141</v>
      </c>
      <c r="N18" s="46" t="str">
        <f>'2.3'!N18</f>
        <v>ACE Seguros</v>
      </c>
      <c r="O18" s="33">
        <v>2799678.5124249705</v>
      </c>
      <c r="P18" s="33">
        <v>5010857.6766027175</v>
      </c>
      <c r="Q18" s="33">
        <v>5461868.7384495791</v>
      </c>
      <c r="R18" s="33">
        <v>7276266.9389793603</v>
      </c>
      <c r="S18" s="33">
        <v>17651936.549510222</v>
      </c>
      <c r="T18" s="33">
        <v>22836109.910151724</v>
      </c>
      <c r="U18" s="33">
        <v>24148995.979963124</v>
      </c>
      <c r="V18" s="33">
        <v>15323087.126465036</v>
      </c>
      <c r="W18" s="33">
        <v>13897909.274743529</v>
      </c>
      <c r="X18" s="33">
        <v>15035269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28253.440610793536</v>
      </c>
      <c r="D20" s="33">
        <f>IF(OR(P20="",P20=0),"",P20*M!$J$60)</f>
        <v>39041.489361702123</v>
      </c>
      <c r="E20" s="33">
        <f>IF(OR(Q20="",Q20=0),"",Q20*M!$J$61)</f>
        <v>37109.61162553668</v>
      </c>
      <c r="F20" s="33">
        <f>IF(OR(R20="",R20=0),"",R20*M!$J$62)</f>
        <v>26965.069449969134</v>
      </c>
      <c r="G20" s="33">
        <f>IF(OR(S20="",S20=0),"",S20*M!$J$63)</f>
        <v>27953.827309425302</v>
      </c>
      <c r="H20" s="33">
        <f>IF(OR(T20="",T20=0),"",T20*M!$J$64)</f>
        <v>91984.623899104379</v>
      </c>
      <c r="I20" s="33">
        <f>IF(OR(U20="",U20=0),"",U20*M!$J$65)</f>
        <v>44995.075182134242</v>
      </c>
      <c r="J20" s="33">
        <f>IF(OR(V20="",V20=0),"",V20*M!$J$66)</f>
        <v>66536.025608703319</v>
      </c>
      <c r="K20" s="33">
        <f>IF(OR(W20="",W20=0),"",W20*M!$J$67)</f>
        <v>101116.12146973624</v>
      </c>
      <c r="L20" s="33">
        <f>IF(OR(X20="",X20=0),"",X20*M!$J$68)</f>
        <v>101107.15738697759</v>
      </c>
      <c r="N20" s="46" t="str">
        <f>'2.3'!N20</f>
        <v>Aseguradora Magallanes</v>
      </c>
      <c r="O20" s="33">
        <v>631091.15369178716</v>
      </c>
      <c r="P20" s="33">
        <v>872903.96468534088</v>
      </c>
      <c r="Q20" s="33">
        <v>828615.02563099819</v>
      </c>
      <c r="R20" s="33">
        <v>603118.23862335295</v>
      </c>
      <c r="S20" s="33">
        <v>624548.02342439827</v>
      </c>
      <c r="T20" s="33">
        <v>2047065.8271143758</v>
      </c>
      <c r="U20" s="33">
        <v>1005368.8915691605</v>
      </c>
      <c r="V20" s="33">
        <v>1485000.4437114289</v>
      </c>
      <c r="W20" s="33">
        <v>2254713.5099169519</v>
      </c>
      <c r="X20" s="33">
        <v>2254086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11045.190789363674</v>
      </c>
      <c r="D21" s="33">
        <f>IF(OR(P21="",P21=0),"",P21*M!$J$60)</f>
        <v>10278.250591016547</v>
      </c>
      <c r="E21" s="33">
        <f>IF(OR(Q21="",Q21=0),"",Q21*M!$J$61)</f>
        <v>14381.606566938366</v>
      </c>
      <c r="F21" s="33">
        <f>IF(OR(R21="",R21=0),"",R21*M!$J$62)</f>
        <v>21383.758715669304</v>
      </c>
      <c r="G21" s="33">
        <f>IF(OR(S21="",S21=0),"",S21*M!$J$63)</f>
        <v>24944.072930425737</v>
      </c>
      <c r="H21" s="33">
        <f>IF(OR(T21="",T21=0),"",T21*M!$J$64)</f>
        <v>51969.559682530278</v>
      </c>
      <c r="I21" s="33">
        <f>IF(OR(U21="",U21=0),"",U21*M!$J$65)</f>
        <v>28150.240274242133</v>
      </c>
      <c r="J21" s="33">
        <f>IF(OR(V21="",V21=0),"",V21*M!$J$66)</f>
        <v>61996.726333722989</v>
      </c>
      <c r="K21" s="33">
        <f>IF(OR(W21="",W21=0),"",W21*M!$J$67)</f>
        <v>69502.949120390753</v>
      </c>
      <c r="L21" s="33">
        <f>IF(OR(X21="",X21=0),"",X21*M!$J$68)</f>
        <v>84080.984909412975</v>
      </c>
      <c r="N21" s="46" t="str">
        <f>'2.3'!N21</f>
        <v>BCI Seguros Generales</v>
      </c>
      <c r="O21" s="33">
        <v>246714.10091351866</v>
      </c>
      <c r="P21" s="33">
        <v>229804.90338897859</v>
      </c>
      <c r="Q21" s="33">
        <v>321124.76450381672</v>
      </c>
      <c r="R21" s="33">
        <v>478283.02150936995</v>
      </c>
      <c r="S21" s="33">
        <v>557303.70200858603</v>
      </c>
      <c r="T21" s="33">
        <v>1156553.1842906692</v>
      </c>
      <c r="U21" s="33">
        <v>628988.30032753688</v>
      </c>
      <c r="V21" s="33">
        <v>1383688.9906179183</v>
      </c>
      <c r="W21" s="33">
        <v>1549794.7912066441</v>
      </c>
      <c r="X21" s="33">
        <v>1874504</v>
      </c>
    </row>
    <row r="22" spans="2:24" s="16" customFormat="1">
      <c r="B22" s="46" t="str">
        <f t="shared" si="2"/>
        <v>Cardif</v>
      </c>
      <c r="C22" s="33">
        <f>IF(OR(O22="",O22=0),"",O22*M!$J$59)</f>
        <v>371124.60971373855</v>
      </c>
      <c r="D22" s="33">
        <f>IF(OR(P22="",P22=0),"",P22*M!$J$60)</f>
        <v>584180.31914893608</v>
      </c>
      <c r="E22" s="33">
        <f>IF(OR(Q22="",Q22=0),"",Q22*M!$J$61)</f>
        <v>639202.28907348542</v>
      </c>
      <c r="F22" s="33">
        <f>IF(OR(R22="",R22=0),"",R22*M!$J$62)</f>
        <v>1105725.178736242</v>
      </c>
      <c r="G22" s="33">
        <f>IF(OR(S22="",S22=0),"",S22*M!$J$63)</f>
        <v>1561726.9057469354</v>
      </c>
      <c r="H22" s="33">
        <f>IF(OR(T22="",T22=0),"",T22*M!$J$64)</f>
        <v>2180951.7669877578</v>
      </c>
      <c r="I22" s="33">
        <f>IF(OR(U22="",U22=0),"",U22*M!$J$65)</f>
        <v>2016892.941032235</v>
      </c>
      <c r="J22" s="33">
        <f>IF(OR(V22="",V22=0),"",V22*M!$J$66)</f>
        <v>2230283.8960066633</v>
      </c>
      <c r="K22" s="33">
        <f>IF(OR(W22="",W22=0),"",W22*M!$J$67)</f>
        <v>2141178.3431326621</v>
      </c>
      <c r="L22" s="33">
        <f>IF(OR(X22="",X22=0),"",X22*M!$J$68)</f>
        <v>1091858.4930584556</v>
      </c>
      <c r="N22" s="46" t="str">
        <f>'2.3'!N22</f>
        <v>Cardif</v>
      </c>
      <c r="O22" s="33">
        <v>8289732.2607209114</v>
      </c>
      <c r="P22" s="33">
        <v>13061318.228716828</v>
      </c>
      <c r="Q22" s="33">
        <v>14272653.30849064</v>
      </c>
      <c r="R22" s="33">
        <v>24731366.757212549</v>
      </c>
      <c r="S22" s="33">
        <v>34892304.417437665</v>
      </c>
      <c r="T22" s="33">
        <v>48535849.183689743</v>
      </c>
      <c r="U22" s="33">
        <v>45065407.988125108</v>
      </c>
      <c r="V22" s="33">
        <v>49777132.686733887</v>
      </c>
      <c r="W22" s="33">
        <v>47744550.198632143</v>
      </c>
      <c r="X22" s="33">
        <v>24341926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98416.518754046236</v>
      </c>
      <c r="D24" s="33">
        <f>IF(OR(P24="",P24=0),"",P24*M!$J$60)</f>
        <v>174419.79905437352</v>
      </c>
      <c r="E24" s="33">
        <f>IF(OR(Q24="",Q24=0),"",Q24*M!$J$61)</f>
        <v>235327.09093061462</v>
      </c>
      <c r="F24" s="33">
        <f>IF(OR(R24="",R24=0),"",R24*M!$J$62)</f>
        <v>275583.4971273687</v>
      </c>
      <c r="G24" s="33">
        <f>IF(OR(S24="",S24=0),"",S24*M!$J$63)</f>
        <v>324450.90034128859</v>
      </c>
      <c r="H24" s="33">
        <f>IF(OR(T24="",T24=0),"",T24*M!$J$64)</f>
        <v>395322.75440740434</v>
      </c>
      <c r="I24" s="33">
        <f>IF(OR(U24="",U24=0),"",U24*M!$J$65)</f>
        <v>134872.88469400138</v>
      </c>
      <c r="J24" s="33">
        <f>IF(OR(V24="",V24=0),"",V24*M!$J$66)</f>
        <v>283458.34001818293</v>
      </c>
      <c r="K24" s="33">
        <f>IF(OR(W24="",W24=0),"",W24*M!$J$67)</f>
        <v>187390.39549207542</v>
      </c>
      <c r="L24" s="33">
        <f>IF(OR(X24="",X24=0),"",X24*M!$J$68)</f>
        <v>204968.68444152985</v>
      </c>
      <c r="N24" s="46" t="str">
        <f>'2.3'!N24</f>
        <v>Chartis Chile</v>
      </c>
      <c r="O24" s="50">
        <v>2198309.0561753716</v>
      </c>
      <c r="P24" s="50">
        <v>3899741.9566563703</v>
      </c>
      <c r="Q24" s="50">
        <v>5254583.7841362599</v>
      </c>
      <c r="R24" s="50">
        <v>6163879.2990875347</v>
      </c>
      <c r="S24" s="50">
        <v>7248923.9581906889</v>
      </c>
      <c r="T24" s="50">
        <v>8797684.5142702796</v>
      </c>
      <c r="U24" s="50">
        <v>3013596.5333686904</v>
      </c>
      <c r="V24" s="50">
        <v>6326433.790563615</v>
      </c>
      <c r="W24" s="50">
        <v>4178479.6549096238</v>
      </c>
      <c r="X24" s="50">
        <v>4569578</v>
      </c>
    </row>
    <row r="25" spans="2:24">
      <c r="B25" s="46" t="str">
        <f t="shared" si="2"/>
        <v>Chilena Consolidada</v>
      </c>
      <c r="C25" s="33">
        <f>IF(OR(O25="",O25=0),"",O25*M!$J$59)</f>
        <v>42150.916261947496</v>
      </c>
      <c r="D25" s="33">
        <f>IF(OR(P25="",P25=0),"",P25*M!$J$60)</f>
        <v>66048.522458628824</v>
      </c>
      <c r="E25" s="33">
        <f>IF(OR(Q25="",Q25=0),"",Q25*M!$J$61)</f>
        <v>65673.541394175103</v>
      </c>
      <c r="F25" s="33">
        <f>IF(OR(R25="",R25=0),"",R25*M!$J$62)</f>
        <v>102883.59098093382</v>
      </c>
      <c r="G25" s="33">
        <f>IF(OR(S25="",S25=0),"",S25*M!$J$63)</f>
        <v>102539.59614711297</v>
      </c>
      <c r="H25" s="33">
        <f>IF(OR(T25="",T25=0),"",T25*M!$J$64)</f>
        <v>102745.39741299087</v>
      </c>
      <c r="I25" s="33">
        <f>IF(OR(U25="",U25=0),"",U25*M!$J$65)</f>
        <v>102308.06845053971</v>
      </c>
      <c r="J25" s="33">
        <f>IF(OR(V25="",V25=0),"",V25*M!$J$66)</f>
        <v>84883.167931058226</v>
      </c>
      <c r="K25" s="33">
        <f>IF(OR(W25="",W25=0),"",W25*M!$J$67)</f>
        <v>96356.653639734228</v>
      </c>
      <c r="L25" s="33">
        <f>IF(OR(X25="",X25=0),"",X25*M!$J$68)</f>
        <v>139129.17494055582</v>
      </c>
      <c r="N25" s="46" t="str">
        <f>'2.3'!N25</f>
        <v>Chilena Consolidada</v>
      </c>
      <c r="O25" s="50">
        <v>941516.14096713136</v>
      </c>
      <c r="P25" s="50">
        <v>1476737.1342216718</v>
      </c>
      <c r="Q25" s="50">
        <v>1466414.7858708783</v>
      </c>
      <c r="R25" s="50">
        <v>2301161.14815856</v>
      </c>
      <c r="S25" s="50">
        <v>2290952.9127277154</v>
      </c>
      <c r="T25" s="50">
        <v>2286540.7610746049</v>
      </c>
      <c r="U25" s="50">
        <v>2285969.0523984605</v>
      </c>
      <c r="V25" s="50">
        <v>1894485.5946545277</v>
      </c>
      <c r="W25" s="50">
        <v>2148585.6614557891</v>
      </c>
      <c r="X25" s="50">
        <v>3101750</v>
      </c>
    </row>
    <row r="26" spans="2:24">
      <c r="B26" s="46" t="str">
        <f t="shared" si="2"/>
        <v>Chubb de Chile</v>
      </c>
      <c r="C26" s="33">
        <f>IF(OR(O26="",O26=0),"",O26*M!$J$59)</f>
        <v>4001.5838395807023</v>
      </c>
      <c r="D26" s="33">
        <f>IF(OR(P26="",P26=0),"",P26*M!$J$60)</f>
        <v>3094.208037825058</v>
      </c>
      <c r="E26" s="33">
        <f>IF(OR(Q26="",Q26=0),"",Q26*M!$J$61)</f>
        <v>4816.4092613926741</v>
      </c>
      <c r="F26" s="33">
        <f>IF(OR(R26="",R26=0),"",R26*M!$J$62)</f>
        <v>8615.6682601930097</v>
      </c>
      <c r="G26" s="33">
        <f>IF(OR(S26="",S26=0),"",S26*M!$J$63)</f>
        <v>13253.052129155261</v>
      </c>
      <c r="H26" s="33">
        <f>IF(OR(T26="",T26=0),"",T26*M!$J$64)</f>
        <v>16039.874308579974</v>
      </c>
      <c r="I26" s="33">
        <f>IF(OR(U26="",U26=0),"",U26*M!$J$65)</f>
        <v>10585.351778364991</v>
      </c>
      <c r="J26" s="33">
        <f>IF(OR(V26="",V26=0),"",V26*M!$J$66)</f>
        <v>22338.427188619724</v>
      </c>
      <c r="K26" s="33">
        <f>IF(OR(W26="",W26=0),"",W26*M!$J$67)</f>
        <v>82263.656722852582</v>
      </c>
      <c r="L26" s="33">
        <f>IF(OR(X26="",X26=0),"",X26*M!$J$68)</f>
        <v>131747.96122549399</v>
      </c>
      <c r="N26" s="46" t="str">
        <f>'2.3'!N26</f>
        <v>Chubb de Chile</v>
      </c>
      <c r="O26" s="50">
        <v>89382.535624728247</v>
      </c>
      <c r="P26" s="50">
        <v>69181.440255920272</v>
      </c>
      <c r="Q26" s="50">
        <v>107544.88955179277</v>
      </c>
      <c r="R26" s="50">
        <v>192703.62627071535</v>
      </c>
      <c r="S26" s="50">
        <v>296101.40393239056</v>
      </c>
      <c r="T26" s="50">
        <v>356958.33908414328</v>
      </c>
      <c r="U26" s="50">
        <v>236518.848811926</v>
      </c>
      <c r="V26" s="50">
        <v>498565.61138777365</v>
      </c>
      <c r="W26" s="50">
        <v>1834336.3599413778</v>
      </c>
      <c r="X26" s="50">
        <v>2937193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4582.8027988332642</v>
      </c>
      <c r="D28" s="33">
        <f>IF(OR(P28="",P28=0),"",P28*M!$J$60)</f>
        <v>6110.7565011820316</v>
      </c>
      <c r="E28" s="33">
        <f>IF(OR(Q28="",Q28=0),"",Q28*M!$J$61)</f>
        <v>3776.2782922033489</v>
      </c>
      <c r="F28" s="33">
        <f>IF(OR(R28="",R28=0),"",R28*M!$J$62)</f>
        <v>3356.2524443930129</v>
      </c>
      <c r="G28" s="33">
        <f>IF(OR(S28="",S28=0),"",S28*M!$J$63)</f>
        <v>3574.6423230757641</v>
      </c>
      <c r="H28" s="33">
        <f>IF(OR(T28="",T28=0),"",T28*M!$J$64)</f>
        <v>5744.6849713545444</v>
      </c>
      <c r="I28" s="33">
        <f>IF(OR(U28="",U28=0),"",U28*M!$J$65)</f>
        <v>10893.986128468498</v>
      </c>
      <c r="J28" s="33">
        <f>IF(OR(V28="",V28=0),"",V28*M!$J$66)</f>
        <v>13694.200606602344</v>
      </c>
      <c r="K28" s="33">
        <f>IF(OR(W28="",W28=0),"",W28*M!$J$67)</f>
        <v>48360.121273982717</v>
      </c>
      <c r="L28" s="33">
        <f>IF(OR(X28="",X28=0),"",X28*M!$J$68)</f>
        <v>52692.04356502615</v>
      </c>
      <c r="N28" s="46" t="str">
        <f>'2.3'!N28</f>
        <v>Consorcio Nacional de Seguros</v>
      </c>
      <c r="O28" s="50">
        <v>102365.10113224067</v>
      </c>
      <c r="P28" s="50">
        <v>136626.53921038739</v>
      </c>
      <c r="Q28" s="50">
        <v>84319.959083878101</v>
      </c>
      <c r="R28" s="50">
        <v>75068.119753719147</v>
      </c>
      <c r="S28" s="50">
        <v>79865.120887164347</v>
      </c>
      <c r="T28" s="50">
        <v>127844.7178878112</v>
      </c>
      <c r="U28" s="50">
        <v>243414.96740285426</v>
      </c>
      <c r="V28" s="50">
        <v>305637.34144075087</v>
      </c>
      <c r="W28" s="50">
        <v>1078346.5306301906</v>
      </c>
      <c r="X28" s="50">
        <v>1174718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72481.74284465237</v>
      </c>
      <c r="D30" s="33">
        <f>IF(OR(P30="",P30=0),"",P30*M!$J$60)</f>
        <v>46890.898345153662</v>
      </c>
      <c r="E30" s="33">
        <f>IF(OR(Q30="",Q30=0),"",Q30*M!$J$61)</f>
        <v>59918.057636837679</v>
      </c>
      <c r="F30" s="33">
        <f>IF(OR(R30="",R30=0),"",R30*M!$J$62)</f>
        <v>96269.056529665628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1619009.4276853583</v>
      </c>
      <c r="P30" s="50">
        <v>1048403.9349506365</v>
      </c>
      <c r="Q30" s="50">
        <v>1337901.4408855285</v>
      </c>
      <c r="R30" s="50">
        <v>2153216.1790212034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30639.830579331749</v>
      </c>
      <c r="D33" s="33">
        <f>IF(OR(P33="",P33=0),"",P33*M!$J$60)</f>
        <v>20470.803782505907</v>
      </c>
      <c r="E33" s="33">
        <f>IF(OR(Q33="",Q33=0),"",Q33*M!$J$61)</f>
        <v>21335.562350400327</v>
      </c>
      <c r="F33" s="33">
        <f>IF(OR(R33="",R33=0),"",R33*M!$J$62)</f>
        <v>35321.708546571543</v>
      </c>
      <c r="G33" s="33">
        <f>IF(OR(S33="",S33=0),"",S33*M!$J$63)</f>
        <v>129792.90350658087</v>
      </c>
      <c r="H33" s="33">
        <f>IF(OR(T33="",T33=0),"",T33*M!$J$64)</f>
        <v>88592.117480504661</v>
      </c>
      <c r="I33" s="33">
        <f>IF(OR(U33="",U33=0),"",U33*M!$J$65)</f>
        <v>106040.48838903659</v>
      </c>
      <c r="J33" s="33">
        <f>IF(OR(V33="",V33=0),"",V33*M!$J$66)</f>
        <v>65427.10458160485</v>
      </c>
      <c r="K33" s="33">
        <f>IF(OR(W33="",W33=0),"",W33*M!$J$67)</f>
        <v>44267.287485056309</v>
      </c>
      <c r="L33" s="33">
        <f>IF(OR(X33="",X33=0),"",X33*M!$J$68)</f>
        <v>56039.800789718145</v>
      </c>
      <c r="N33" s="46" t="str">
        <f>'2.3'!N33</f>
        <v>HDI Seguros</v>
      </c>
      <c r="O33" s="50">
        <v>684395.44392495428</v>
      </c>
      <c r="P33" s="50">
        <v>457693.75283038709</v>
      </c>
      <c r="Q33" s="50">
        <v>476398.61398234329</v>
      </c>
      <c r="R33" s="50">
        <v>790028.25055954175</v>
      </c>
      <c r="S33" s="50">
        <v>2899849.8288717973</v>
      </c>
      <c r="T33" s="50">
        <v>1971567.5137723642</v>
      </c>
      <c r="U33" s="50">
        <v>2369366.1548868502</v>
      </c>
      <c r="V33" s="50">
        <v>1460250.7205018303</v>
      </c>
      <c r="W33" s="50">
        <v>987083.46096726926</v>
      </c>
      <c r="X33" s="50">
        <v>1249353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30720.933677016183</v>
      </c>
      <c r="D35" s="33">
        <f>IF(OR(P35="",P35=0),"",P35*M!$J$60)</f>
        <v>30559.751773049644</v>
      </c>
      <c r="E35" s="33">
        <f>IF(OR(Q35="",Q35=0),"",Q35*M!$J$61)</f>
        <v>37644.113749166281</v>
      </c>
      <c r="F35" s="33">
        <f>IF(OR(R35="",R35=0),"",R35*M!$J$62)</f>
        <v>11711.667605944091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686207.02674032631</v>
      </c>
      <c r="P35" s="50">
        <v>683266.15912000916</v>
      </c>
      <c r="Q35" s="50">
        <v>840549.84444129234</v>
      </c>
      <c r="R35" s="50">
        <v>261950.75636444413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24712.973867841378</v>
      </c>
      <c r="D36" s="33">
        <f>IF(OR(P36="",P36=0),"",P36*M!$J$60)</f>
        <v>26384.397163120568</v>
      </c>
      <c r="E36" s="33">
        <f>IF(OR(Q36="",Q36=0),"",Q36*M!$J$61)</f>
        <v>19707.109467259146</v>
      </c>
      <c r="F36" s="33">
        <f>IF(OR(R36="",R36=0),"",R36*M!$J$62)</f>
        <v>33987.341173564542</v>
      </c>
      <c r="G36" s="33">
        <f>IF(OR(S36="",S36=0),"",S36*M!$J$63)</f>
        <v>50023.94147590745</v>
      </c>
      <c r="H36" s="33">
        <f>IF(OR(T36="",T36=0),"",T36*M!$J$64)</f>
        <v>66641.882395149252</v>
      </c>
      <c r="I36" s="33">
        <f>IF(OR(U36="",U36=0),"",U36*M!$J$65)</f>
        <v>57842.580166385509</v>
      </c>
      <c r="J36" s="33">
        <f>IF(OR(V36="",V36=0),"",V36*M!$J$66)</f>
        <v>53012.002169711159</v>
      </c>
      <c r="K36" s="33">
        <f>IF(OR(W36="",W36=0),"",W36*M!$J$67)</f>
        <v>43757.72236088098</v>
      </c>
      <c r="L36" s="33">
        <f>IF(OR(X36="",X36=0),"",X36*M!$J$68)</f>
        <v>50718.779870664926</v>
      </c>
      <c r="N36" s="46" t="str">
        <f>'2.3'!N36</f>
        <v>Liberty Seguros</v>
      </c>
      <c r="O36" s="50">
        <v>552008.49355858203</v>
      </c>
      <c r="P36" s="50">
        <v>589912.04654484778</v>
      </c>
      <c r="Q36" s="50">
        <v>440037.13057155081</v>
      </c>
      <c r="R36" s="50">
        <v>760182.92413909105</v>
      </c>
      <c r="S36" s="50">
        <v>1117641.3672034694</v>
      </c>
      <c r="T36" s="50">
        <v>1483077.4353692112</v>
      </c>
      <c r="U36" s="50">
        <v>1292433.2379039919</v>
      </c>
      <c r="V36" s="50">
        <v>1183161.2427081137</v>
      </c>
      <c r="W36" s="50">
        <v>975721.04562774813</v>
      </c>
      <c r="X36" s="50">
        <v>1130726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23573.947152791556</v>
      </c>
      <c r="D38" s="33">
        <f>IF(OR(P38="",P38=0),"",P38*M!$J$60)</f>
        <v>29563.061465721039</v>
      </c>
      <c r="E38" s="33">
        <f>IF(OR(Q38="",Q38=0),"",Q38*M!$J$61)</f>
        <v>32051.186547362282</v>
      </c>
      <c r="F38" s="33">
        <f>IF(OR(R38="",R38=0),"",R38*M!$J$62)</f>
        <v>50612.050975782193</v>
      </c>
      <c r="G38" s="33">
        <f>IF(OR(S38="",S38=0),"",S38*M!$J$63)</f>
        <v>58405.857644747746</v>
      </c>
      <c r="H38" s="33">
        <f>IF(OR(T38="",T38=0),"",T38*M!$J$64)</f>
        <v>69611.816135019399</v>
      </c>
      <c r="I38" s="33">
        <f>IF(OR(U38="",U38=0),"",U38*M!$J$65)</f>
        <v>67961.50764220774</v>
      </c>
      <c r="J38" s="33">
        <f>IF(OR(V38="",V38=0),"",V38*M!$J$66)</f>
        <v>58482.500974078088</v>
      </c>
      <c r="K38" s="33">
        <f>IF(OR(W38="",W38=0),"",W38*M!$J$67)</f>
        <v>48936.895115715968</v>
      </c>
      <c r="L38" s="33">
        <f>IF(OR(X38="",X38=0),"",X38*M!$J$68)</f>
        <v>64108.64253793504</v>
      </c>
      <c r="N38" s="46" t="str">
        <f>'2.3'!N38</f>
        <v>Mapfre Seguros Generales</v>
      </c>
      <c r="O38" s="50">
        <v>526566.29366552026</v>
      </c>
      <c r="P38" s="50">
        <v>660981.79100151127</v>
      </c>
      <c r="Q38" s="50">
        <v>715666.20072549512</v>
      </c>
      <c r="R38" s="50">
        <v>1132021.969914268</v>
      </c>
      <c r="S38" s="50">
        <v>1304911.2218037781</v>
      </c>
      <c r="T38" s="50">
        <v>1549171.6325292797</v>
      </c>
      <c r="U38" s="50">
        <v>1518530.3131740319</v>
      </c>
      <c r="V38" s="50">
        <v>1305255.8986105111</v>
      </c>
      <c r="W38" s="50">
        <v>1091207.5833903274</v>
      </c>
      <c r="X38" s="50">
        <v>1429240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41.207322011108332</v>
      </c>
      <c r="K40" s="33">
        <f>IF(OR(W40="",W40=0),"",W40*M!$J$67)</f>
        <v>297.7784302895987</v>
      </c>
      <c r="L40" s="33">
        <f>IF(OR(X40="",X40=0),"",X40*M!$J$68)</f>
        <v>10271.494207193584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919.69562219615341</v>
      </c>
      <c r="W40" s="50">
        <v>6639.9406936980959</v>
      </c>
      <c r="X40" s="50">
        <v>228992.99999999997</v>
      </c>
    </row>
    <row r="41" spans="2:24">
      <c r="B41" s="46" t="str">
        <f t="shared" si="2"/>
        <v>Penta Security</v>
      </c>
      <c r="C41" s="33">
        <f>IF(OR(O41="",O41=0),"",O41*M!$J$59)</f>
        <v>47982.933710460769</v>
      </c>
      <c r="D41" s="33">
        <f>IF(OR(P41="",P41=0),"",P41*M!$J$60)</f>
        <v>39668.144208037818</v>
      </c>
      <c r="E41" s="33">
        <f>IF(OR(Q41="",Q41=0),"",Q41*M!$J$61)</f>
        <v>53446.170104030418</v>
      </c>
      <c r="F41" s="33">
        <f>IF(OR(R41="",R41=0),"",R41*M!$J$62)</f>
        <v>54980.052640333866</v>
      </c>
      <c r="G41" s="33">
        <f>IF(OR(S41="",S41=0),"",S41*M!$J$63)</f>
        <v>69382.669861772039</v>
      </c>
      <c r="H41" s="33">
        <f>IF(OR(T41="",T41=0),"",T41*M!$J$64)</f>
        <v>53617.756206345104</v>
      </c>
      <c r="I41" s="33">
        <f>IF(OR(U41="",U41=0),"",U41*M!$J$65)</f>
        <v>65023.211671142271</v>
      </c>
      <c r="J41" s="33">
        <f>IF(OR(V41="",V41=0),"",V41*M!$J$66)</f>
        <v>61906.28987035215</v>
      </c>
      <c r="K41" s="33">
        <f>IF(OR(W41="",W41=0),"",W41*M!$J$67)</f>
        <v>65267.867754497085</v>
      </c>
      <c r="L41" s="33">
        <f>IF(OR(X41="",X41=0),"",X41*M!$J$68)</f>
        <v>95924.469465592352</v>
      </c>
      <c r="N41" s="46" t="str">
        <f>'2.3'!N41</f>
        <v>Penta Security</v>
      </c>
      <c r="O41" s="50">
        <v>1071784.6866863673</v>
      </c>
      <c r="P41" s="50">
        <v>886914.94399988255</v>
      </c>
      <c r="Q41" s="50">
        <v>1193391.6220280407</v>
      </c>
      <c r="R41" s="50">
        <v>1229719.529162768</v>
      </c>
      <c r="S41" s="50">
        <v>1550156.5793628052</v>
      </c>
      <c r="T41" s="50">
        <v>1193232.8665816013</v>
      </c>
      <c r="U41" s="50">
        <v>1452877.0977593556</v>
      </c>
      <c r="V41" s="50">
        <v>1381670.5624505493</v>
      </c>
      <c r="W41" s="50">
        <v>1455359.8481680511</v>
      </c>
      <c r="X41" s="50">
        <v>2138543</v>
      </c>
    </row>
    <row r="42" spans="2:24">
      <c r="B42" s="46" t="str">
        <f t="shared" si="2"/>
        <v>RSA Seguros</v>
      </c>
      <c r="C42" s="33">
        <f>IF(OR(O42="",O42=0),"",O42*M!$J$59)</f>
        <v>30589.185935122314</v>
      </c>
      <c r="D42" s="33">
        <f>IF(OR(P42="",P42=0),"",P42*M!$J$60)</f>
        <v>19492.08037825059</v>
      </c>
      <c r="E42" s="33">
        <f>IF(OR(Q42="",Q42=0),"",Q42*M!$J$61)</f>
        <v>27352.176034601736</v>
      </c>
      <c r="F42" s="33">
        <f>IF(OR(R42="",R42=0),"",R42*M!$J$62)</f>
        <v>26549.932933922515</v>
      </c>
      <c r="G42" s="33">
        <f>IF(OR(S42="",S42=0),"",S42*M!$J$63)</f>
        <v>89525.90424064071</v>
      </c>
      <c r="H42" s="33">
        <f>IF(OR(T42="",T42=0),"",T42*M!$J$64)</f>
        <v>78331.734841249854</v>
      </c>
      <c r="I42" s="33">
        <f>IF(OR(U42="",U42=0),"",U42*M!$J$65)</f>
        <v>41058.810203159701</v>
      </c>
      <c r="J42" s="33">
        <f>IF(OR(V42="",V42=0),"",V42*M!$J$66)</f>
        <v>79922.436646726754</v>
      </c>
      <c r="K42" s="33">
        <f>IF(OR(W42="",W42=0),"",W42*M!$J$67)</f>
        <v>78482.5371523918</v>
      </c>
      <c r="L42" s="33">
        <f>IF(OR(X42="",X42=0),"",X42*M!$J$68)</f>
        <v>126922.94753348766</v>
      </c>
      <c r="N42" s="46" t="str">
        <f>'2.3'!N42</f>
        <v>RSA Seguros</v>
      </c>
      <c r="O42" s="50">
        <v>683264.20517131977</v>
      </c>
      <c r="P42" s="50">
        <v>435811.09533262113</v>
      </c>
      <c r="Q42" s="50">
        <v>610742.69045647327</v>
      </c>
      <c r="R42" s="50">
        <v>593833.0259592128</v>
      </c>
      <c r="S42" s="50">
        <v>2000199.3258333404</v>
      </c>
      <c r="T42" s="50">
        <v>1743228.4959711442</v>
      </c>
      <c r="U42" s="50">
        <v>917417.08033615106</v>
      </c>
      <c r="V42" s="50">
        <v>1783768.3089289162</v>
      </c>
      <c r="W42" s="50">
        <v>1750023.9747923794</v>
      </c>
      <c r="X42" s="50">
        <v>2829624</v>
      </c>
    </row>
    <row r="43" spans="2:24">
      <c r="B43" s="46" t="str">
        <f t="shared" si="2"/>
        <v>Renta Nacional</v>
      </c>
      <c r="C43" s="33">
        <f>IF(OR(O43="",O43=0),"",O43*M!$J$59)</f>
        <v>7503.589319713431</v>
      </c>
      <c r="D43" s="33">
        <f>IF(OR(P43="",P43=0),"",P43*M!$J$60)</f>
        <v>8132.0921985815594</v>
      </c>
      <c r="E43" s="33">
        <f>IF(OR(Q43="",Q43=0),"",Q43*M!$J$61)</f>
        <v>9191.6925804337352</v>
      </c>
      <c r="F43" s="33">
        <f>IF(OR(R43="",R43=0),"",R43*M!$J$62)</f>
        <v>9196.8148759291435</v>
      </c>
      <c r="G43" s="33">
        <f>IF(OR(S43="",S43=0),"",S43*M!$J$63)</f>
        <v>9117.7757005472158</v>
      </c>
      <c r="H43" s="33">
        <f>IF(OR(T43="",T43=0),"",T43*M!$J$64)</f>
        <v>7912.9435051109258</v>
      </c>
      <c r="I43" s="33">
        <f>IF(OR(U43="",U43=0),"",U43*M!$J$65)</f>
        <v>11457.601583400001</v>
      </c>
      <c r="J43" s="33">
        <f>IF(OR(V43="",V43=0),"",V43*M!$J$66)</f>
        <v>15371.333837561986</v>
      </c>
      <c r="K43" s="33">
        <f>IF(OR(W43="",W43=0),"",W43*M!$J$67)</f>
        <v>18964.836604048833</v>
      </c>
      <c r="L43" s="33">
        <f>IF(OR(X43="",X43=0),"",X43*M!$J$68)</f>
        <v>21733.172513000118</v>
      </c>
      <c r="N43" s="46" t="str">
        <f>'2.3'!N43</f>
        <v>Renta Nacional</v>
      </c>
      <c r="O43" s="50">
        <v>167606.09462899395</v>
      </c>
      <c r="P43" s="50">
        <v>181820.30545924575</v>
      </c>
      <c r="Q43" s="50">
        <v>205239.94322503792</v>
      </c>
      <c r="R43" s="50">
        <v>205701.92853413118</v>
      </c>
      <c r="S43" s="50">
        <v>203710.52338452914</v>
      </c>
      <c r="T43" s="50">
        <v>176098.08633850317</v>
      </c>
      <c r="U43" s="50">
        <v>256008.3777461428</v>
      </c>
      <c r="V43" s="50">
        <v>343068.84669453732</v>
      </c>
      <c r="W43" s="50">
        <v>422882.84680019546</v>
      </c>
      <c r="X43" s="50">
        <v>484520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27518.376600263266</v>
      </c>
      <c r="D45" s="33">
        <f>IF(OR(P45="",P45=0),"",P45*M!$J$60)</f>
        <v>23503.605200945625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614672.18366851716</v>
      </c>
      <c r="P45" s="50">
        <v>525502.24132663477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1675.6052653694246</v>
      </c>
      <c r="K46" s="33">
        <f>IF(OR(W46="",W46=0),"",W46*M!$J$67)</f>
        <v>10606.206785656856</v>
      </c>
      <c r="L46" s="33">
        <f>IF(OR(X46="",X46=0),"",X46*M!$J$68)</f>
        <v>11345.727981885733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>
        <v>37397.402982743239</v>
      </c>
      <c r="W46" s="50">
        <v>236499.95056179777</v>
      </c>
      <c r="X46" s="50">
        <v>252942</v>
      </c>
    </row>
    <row r="47" spans="2:24">
      <c r="B47" s="51" t="s">
        <v>29</v>
      </c>
      <c r="C47" s="51">
        <f t="shared" ref="C47:L47" si="3">SUM(C17:C46)</f>
        <v>998119.69813880965</v>
      </c>
      <c r="D47" s="51">
        <f t="shared" si="3"/>
        <v>1371526.891252955</v>
      </c>
      <c r="E47" s="51">
        <f t="shared" si="3"/>
        <v>1519832.5927337508</v>
      </c>
      <c r="F47" s="51">
        <f t="shared" si="3"/>
        <v>2192776.6134941052</v>
      </c>
      <c r="G47" s="51">
        <f t="shared" si="3"/>
        <v>3254766.0988701144</v>
      </c>
      <c r="H47" s="51">
        <f t="shared" si="3"/>
        <v>4235604.3981804708</v>
      </c>
      <c r="I47" s="51">
        <f t="shared" si="3"/>
        <v>3778866.0286389836</v>
      </c>
      <c r="J47" s="51">
        <f t="shared" si="3"/>
        <v>3785586.1753493333</v>
      </c>
      <c r="K47" s="51">
        <f t="shared" si="3"/>
        <v>3660022.6514817839</v>
      </c>
      <c r="L47" s="51">
        <f t="shared" si="3"/>
        <v>2917057.3915976607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2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>
  <sheetPr codeName="Hoja61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42.164055202662212</v>
      </c>
      <c r="D17" s="33">
        <f>IF(OR(P17="",P17=0),"",P17*M!$J$60)</f>
        <v>19.799054373522456</v>
      </c>
      <c r="E17" s="33">
        <f>IF(OR(Q17="",Q17=0),"",Q17*M!$J$61)</f>
        <v>16.919740948949155</v>
      </c>
      <c r="F17" s="33">
        <f>IF(OR(R17="",R17=0),"",R17*M!$J$62)</f>
        <v>14.409053558841505</v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941.80962271925353</v>
      </c>
      <c r="P17" s="33">
        <v>442.67453271446868</v>
      </c>
      <c r="Q17" s="33">
        <v>377.79839146674436</v>
      </c>
      <c r="R17" s="33">
        <v>322.28224068779434</v>
      </c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72117.470770966014</v>
      </c>
      <c r="L19" s="33">
        <f>IF(OR(X19="",X19=0),"",X19*M!$J$68)</f>
        <v>97418.412014337475</v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>
        <v>1608094.073277968</v>
      </c>
      <c r="X19" s="33">
        <v>2171849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22718.004887685958</v>
      </c>
      <c r="D20" s="33">
        <f>IF(OR(P20="",P20=0),"",P20*M!$J$60)</f>
        <v>39158.451536643021</v>
      </c>
      <c r="E20" s="33">
        <f>IF(OR(Q20="",Q20=0),"",Q20*M!$J$61)</f>
        <v>71781.279143965061</v>
      </c>
      <c r="F20" s="33">
        <f>IF(OR(R20="",R20=0),"",R20*M!$J$62)</f>
        <v>79370.630343241413</v>
      </c>
      <c r="G20" s="33">
        <f>IF(OR(S20="",S20=0),"",S20*M!$J$63)</f>
        <v>73096.216374224328</v>
      </c>
      <c r="H20" s="33">
        <f>IF(OR(T20="",T20=0),"",T20*M!$J$64)</f>
        <v>85658.621206299227</v>
      </c>
      <c r="I20" s="33">
        <f>IF(OR(U20="",U20=0),"",U20*M!$J$65)</f>
        <v>100644.91107592212</v>
      </c>
      <c r="J20" s="33">
        <f>IF(OR(V20="",V20=0),"",V20*M!$J$66)</f>
        <v>88044.385490438799</v>
      </c>
      <c r="K20" s="33">
        <f>IF(OR(W20="",W20=0),"",W20*M!$J$67)</f>
        <v>40148.959127125614</v>
      </c>
      <c r="L20" s="33">
        <f>IF(OR(X20="",X20=0),"",X20*M!$J$68)</f>
        <v>31573.5647615079</v>
      </c>
      <c r="N20" s="46" t="str">
        <f>'2.3'!N20</f>
        <v>Aseguradora Magallanes</v>
      </c>
      <c r="O20" s="33">
        <v>507447.29152272665</v>
      </c>
      <c r="P20" s="33">
        <v>875519.04796964512</v>
      </c>
      <c r="Q20" s="33">
        <v>1602793.5581188463</v>
      </c>
      <c r="R20" s="33">
        <v>1775255.0150059341</v>
      </c>
      <c r="S20" s="33">
        <v>1633125.1156055918</v>
      </c>
      <c r="T20" s="33">
        <v>1906284.2118209417</v>
      </c>
      <c r="U20" s="33">
        <v>2248807.5035076994</v>
      </c>
      <c r="V20" s="33">
        <v>1965039.9963549871</v>
      </c>
      <c r="W20" s="33">
        <v>895251.90679042519</v>
      </c>
      <c r="X20" s="33">
        <v>703902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122.78937322474999</v>
      </c>
      <c r="D21" s="33">
        <f>IF(OR(P21="",P21=0),"",P21*M!$J$60)</f>
        <v>88.829787234042541</v>
      </c>
      <c r="E21" s="33">
        <f>IF(OR(Q21="",Q21=0),"",Q21*M!$J$61)</f>
        <v>360.39625686823103</v>
      </c>
      <c r="F21" s="33">
        <f>IF(OR(R21="",R21=0),"",R21*M!$J$62)</f>
        <v>345.92855223504438</v>
      </c>
      <c r="G21" s="33">
        <f>IF(OR(S21="",S21=0),"",S21*M!$J$63)</f>
        <v>2.999501537380878</v>
      </c>
      <c r="H21" s="33">
        <f>IF(OR(T21="",T21=0),"",T21*M!$J$64)</f>
        <v>-30.424009792759989</v>
      </c>
      <c r="I21" s="33">
        <f>IF(OR(U21="",U21=0),"",U21*M!$J$65)</f>
        <v>103.39087577851953</v>
      </c>
      <c r="J21" s="33">
        <f>IF(OR(V21="",V21=0),"",V21*M!$J$66)</f>
        <v>513.82617863445739</v>
      </c>
      <c r="K21" s="33">
        <f>IF(OR(W21="",W21=0),"",W21*M!$J$67)</f>
        <v>264.64015138274237</v>
      </c>
      <c r="L21" s="33">
        <f>IF(OR(X21="",X21=0),"",X21*M!$J$68)</f>
        <v>568.17901474071755</v>
      </c>
      <c r="N21" s="46" t="str">
        <f>'2.3'!N21</f>
        <v>BCI Seguros Generales</v>
      </c>
      <c r="O21" s="33">
        <v>2742.7203743778828</v>
      </c>
      <c r="P21" s="33">
        <v>1986.0890228950641</v>
      </c>
      <c r="Q21" s="33">
        <v>8047.2346796721904</v>
      </c>
      <c r="R21" s="33">
        <v>7737.2624424583228</v>
      </c>
      <c r="S21" s="33">
        <v>67.015251102951197</v>
      </c>
      <c r="T21" s="33">
        <v>-677.06914623976081</v>
      </c>
      <c r="U21" s="33">
        <v>2310.1632736261713</v>
      </c>
      <c r="V21" s="33">
        <v>11467.954334244272</v>
      </c>
      <c r="W21" s="33">
        <v>5901.0147532975088</v>
      </c>
      <c r="X21" s="33">
        <v>12667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23443.39163093274</v>
      </c>
      <c r="J23" s="33">
        <f>IF(OR(V23="",V23=0),"",V23*M!$J$66)</f>
        <v>52673.223549005699</v>
      </c>
      <c r="K23" s="33">
        <f>IF(OR(W23="",W23=0),"",W23*M!$J$67)</f>
        <v>62235.039418705164</v>
      </c>
      <c r="L23" s="33">
        <f>IF(OR(X23="",X23=0),"",X23*M!$J$68)</f>
        <v>117143.33388804088</v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>
        <v>523818.5859942956</v>
      </c>
      <c r="V23" s="50">
        <v>1175600.1298002554</v>
      </c>
      <c r="W23" s="50">
        <v>1387733.0551050317</v>
      </c>
      <c r="X23" s="50">
        <v>2611597</v>
      </c>
    </row>
    <row r="24" spans="2:24">
      <c r="B24" s="46" t="str">
        <f t="shared" si="2"/>
        <v>Chartis Chile</v>
      </c>
      <c r="C24" s="33">
        <f>IF(OR(O24="",O24=0),"",O24*M!$J$59)</f>
        <v>665.18873491112129</v>
      </c>
      <c r="D24" s="33" t="str">
        <f>IF(OR(P24="",P24=0),"",P24*M!$J$60)</f>
        <v/>
      </c>
      <c r="E24" s="33">
        <f>IF(OR(Q24="",Q24=0),"",Q24*M!$J$61)</f>
        <v>32.164831769845328</v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>
        <v>14858.180705165785</v>
      </c>
      <c r="P24" s="50"/>
      <c r="Q24" s="50">
        <v>718.20376807841853</v>
      </c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>
        <f>IF(OR(O25="",O25=0),"",O25*M!$J$59)</f>
        <v>21107.409645893618</v>
      </c>
      <c r="D25" s="33">
        <f>IF(OR(P25="",P25=0),"",P25*M!$J$60)</f>
        <v>9745.8037825059073</v>
      </c>
      <c r="E25" s="33">
        <f>IF(OR(Q25="",Q25=0),"",Q25*M!$J$61)</f>
        <v>2743.2501494192143</v>
      </c>
      <c r="F25" s="33">
        <f>IF(OR(R25="",R25=0),"",R25*M!$J$62)</f>
        <v>2260.3855061611212</v>
      </c>
      <c r="G25" s="33">
        <f>IF(OR(S25="",S25=0),"",S25*M!$J$63)</f>
        <v>1397.0042069372466</v>
      </c>
      <c r="H25" s="33">
        <f>IF(OR(T25="",T25=0),"",T25*M!$J$64)</f>
        <v>1037.1172919471669</v>
      </c>
      <c r="I25" s="33">
        <f>IF(OR(U25="",U25=0),"",U25*M!$J$65)</f>
        <v>2216.7041058483846</v>
      </c>
      <c r="J25" s="33">
        <f>IF(OR(V25="",V25=0),"",V25*M!$J$66)</f>
        <v>2724.9833833742077</v>
      </c>
      <c r="K25" s="33">
        <f>IF(OR(W25="",W25=0),"",W25*M!$J$67)</f>
        <v>1847.1677491371693</v>
      </c>
      <c r="L25" s="33">
        <f>IF(OR(X25="",X25=0),"",X25*M!$J$68)</f>
        <v>5387.4512593730251</v>
      </c>
      <c r="N25" s="46" t="str">
        <f>'2.3'!N25</f>
        <v>Chilena Consolidada</v>
      </c>
      <c r="O25" s="50">
        <v>471471.76474440825</v>
      </c>
      <c r="P25" s="50">
        <v>217900.26200024827</v>
      </c>
      <c r="Q25" s="50">
        <v>61253.626575521135</v>
      </c>
      <c r="R25" s="50">
        <v>50557.248799787973</v>
      </c>
      <c r="S25" s="50">
        <v>31212.048586421777</v>
      </c>
      <c r="T25" s="50">
        <v>23080.459288317208</v>
      </c>
      <c r="U25" s="50">
        <v>49529.983910738927</v>
      </c>
      <c r="V25" s="50">
        <v>60818.203317627209</v>
      </c>
      <c r="W25" s="50">
        <v>41188.625696140698</v>
      </c>
      <c r="X25" s="50">
        <v>120108</v>
      </c>
    </row>
    <row r="26" spans="2:24">
      <c r="B26" s="46" t="str">
        <f t="shared" si="2"/>
        <v>Chubb de Chile</v>
      </c>
      <c r="C26" s="33">
        <f>IF(OR(O26="",O26=0),"",O26*M!$J$59)</f>
        <v>11653.882079201539</v>
      </c>
      <c r="D26" s="33">
        <f>IF(OR(P26="",P26=0),"",P26*M!$J$60)</f>
        <v>8072.1631205673757</v>
      </c>
      <c r="E26" s="33">
        <f>IF(OR(Q26="",Q26=0),"",Q26*M!$J$61)</f>
        <v>1580.3500018767631</v>
      </c>
      <c r="F26" s="33">
        <f>IF(OR(R26="",R26=0),"",R26*M!$J$62)</f>
        <v>275.32975313786341</v>
      </c>
      <c r="G26" s="33">
        <f>IF(OR(S26="",S26=0),"",S26*M!$J$63)</f>
        <v>322.63729263900495</v>
      </c>
      <c r="H26" s="33">
        <f>IF(OR(T26="",T26=0),"",T26*M!$J$64)</f>
        <v>348.16890268699547</v>
      </c>
      <c r="I26" s="33">
        <f>IF(OR(U26="",U26=0),"",U26*M!$J$65)</f>
        <v>408.80882803319037</v>
      </c>
      <c r="J26" s="33">
        <f>IF(OR(V26="",V26=0),"",V26*M!$J$66)</f>
        <v>75.873041339109079</v>
      </c>
      <c r="K26" s="33">
        <f>IF(OR(W26="",W26=0),"",W26*M!$J$67)</f>
        <v>73.454187844170846</v>
      </c>
      <c r="L26" s="33">
        <f>IF(OR(X26="",X26=0),"",X26*M!$J$68)</f>
        <v>225.80036000669239</v>
      </c>
      <c r="N26" s="46" t="str">
        <f>'2.3'!N26</f>
        <v>Chubb de Chile</v>
      </c>
      <c r="O26" s="50">
        <v>260310.31008455923</v>
      </c>
      <c r="P26" s="50">
        <v>180480.38911246226</v>
      </c>
      <c r="Q26" s="50">
        <v>35287.401294438205</v>
      </c>
      <c r="R26" s="50">
        <v>6158.203896385693</v>
      </c>
      <c r="S26" s="50">
        <v>7208.4041004556229</v>
      </c>
      <c r="T26" s="50">
        <v>7748.3021894640642</v>
      </c>
      <c r="U26" s="50">
        <v>9134.4147473857174</v>
      </c>
      <c r="V26" s="50">
        <v>1693.3908964886302</v>
      </c>
      <c r="W26" s="50">
        <v>1637.9005373717637</v>
      </c>
      <c r="X26" s="50">
        <v>5034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339.58189501747495</v>
      </c>
      <c r="D28" s="33">
        <f>IF(OR(P28="",P28=0),"",P28*M!$J$60)</f>
        <v>338.53427895981082</v>
      </c>
      <c r="E28" s="33">
        <f>IF(OR(Q28="",Q28=0),"",Q28*M!$J$61)</f>
        <v>153.2593599949183</v>
      </c>
      <c r="F28" s="33">
        <f>IF(OR(R28="",R28=0),"",R28*M!$J$62)</f>
        <v>103.25561160312677</v>
      </c>
      <c r="G28" s="33">
        <f>IF(OR(S28="",S28=0),"",S28*M!$J$63)</f>
        <v>2829.8933595398867</v>
      </c>
      <c r="H28" s="33">
        <f>IF(OR(T28="",T28=0),"",T28*M!$J$64)</f>
        <v>2360.791044639207</v>
      </c>
      <c r="I28" s="33">
        <f>IF(OR(U28="",U28=0),"",U28*M!$J$65)</f>
        <v>3019.0322185174014</v>
      </c>
      <c r="J28" s="33">
        <f>IF(OR(V28="",V28=0),"",V28*M!$J$66)</f>
        <v>3913.5496168626296</v>
      </c>
      <c r="K28" s="33">
        <f>IF(OR(W28="",W28=0),"",W28*M!$J$67)</f>
        <v>5247.4534560987704</v>
      </c>
      <c r="L28" s="33">
        <f>IF(OR(X28="",X28=0),"",X28*M!$J$68)</f>
        <v>5364.0369193008173</v>
      </c>
      <c r="N28" s="46" t="str">
        <f>'2.3'!N28</f>
        <v>Consorcio Nacional de Seguros</v>
      </c>
      <c r="O28" s="50">
        <v>7585.1692843933079</v>
      </c>
      <c r="P28" s="50">
        <v>7569.0738011596322</v>
      </c>
      <c r="Q28" s="50">
        <v>3422.1055663916027</v>
      </c>
      <c r="R28" s="50">
        <v>2309.4820027665883</v>
      </c>
      <c r="S28" s="50">
        <v>63225.843267857053</v>
      </c>
      <c r="T28" s="50">
        <v>52538.070686024992</v>
      </c>
      <c r="U28" s="50">
        <v>67457.184210853302</v>
      </c>
      <c r="V28" s="50">
        <v>87345.507405352168</v>
      </c>
      <c r="W28" s="50">
        <v>117009.07855398144</v>
      </c>
      <c r="X28" s="50">
        <v>119586</v>
      </c>
    </row>
    <row r="29" spans="2:24">
      <c r="B29" s="46" t="str">
        <f t="shared" si="2"/>
        <v>Continental Crédito</v>
      </c>
      <c r="C29" s="33">
        <f>IF(OR(O29="",O29=0),"",O29*M!$J$59)</f>
        <v>73543.667866689953</v>
      </c>
      <c r="D29" s="33">
        <f>IF(OR(P29="",P29=0),"",P29*M!$J$60)</f>
        <v>63902.068557919607</v>
      </c>
      <c r="E29" s="33">
        <f>IF(OR(Q29="",Q29=0),"",Q29*M!$J$61)</f>
        <v>74835.205765416162</v>
      </c>
      <c r="F29" s="33">
        <f>IF(OR(R29="",R29=0),"",R29*M!$J$62)</f>
        <v>89336.132064817342</v>
      </c>
      <c r="G29" s="33">
        <f>IF(OR(S29="",S29=0),"",S29*M!$J$63)</f>
        <v>93742.603501890757</v>
      </c>
      <c r="H29" s="33">
        <f>IF(OR(T29="",T29=0),"",T29*M!$J$64)</f>
        <v>97942.53174646043</v>
      </c>
      <c r="I29" s="33">
        <f>IF(OR(U29="",U29=0),"",U29*M!$J$65)</f>
        <v>111972.27185367508</v>
      </c>
      <c r="J29" s="33">
        <f>IF(OR(V29="",V29=0),"",V29*M!$J$66)</f>
        <v>122219.67561290527</v>
      </c>
      <c r="K29" s="33">
        <f>IF(OR(W29="",W29=0),"",W29*M!$J$67)</f>
        <v>103554.65136060366</v>
      </c>
      <c r="L29" s="33">
        <f>IF(OR(X29="",X29=0),"",X29*M!$J$68)</f>
        <v>120800.09760460535</v>
      </c>
      <c r="N29" s="46" t="str">
        <f>'2.3'!N29</f>
        <v>Continental Crédito</v>
      </c>
      <c r="O29" s="50">
        <v>1642729.4232966488</v>
      </c>
      <c r="P29" s="50">
        <v>1428745.9292093611</v>
      </c>
      <c r="Q29" s="50">
        <v>1670984.2336571356</v>
      </c>
      <c r="R29" s="50">
        <v>1998149.8922643252</v>
      </c>
      <c r="S29" s="50">
        <v>2094409.3658338694</v>
      </c>
      <c r="T29" s="50">
        <v>2179655.6996217296</v>
      </c>
      <c r="U29" s="50">
        <v>2501905.783784721</v>
      </c>
      <c r="V29" s="50">
        <v>2727789.5073385686</v>
      </c>
      <c r="W29" s="50">
        <v>2309088.4820713243</v>
      </c>
      <c r="X29" s="50">
        <v>2693121</v>
      </c>
    </row>
    <row r="30" spans="2:24">
      <c r="B30" s="46" t="str">
        <f t="shared" si="2"/>
        <v>Cruz del Sur</v>
      </c>
      <c r="C30" s="33">
        <f>IF(OR(O30="",O30=0),"",O30*M!$J$59)</f>
        <v>4834.9510156401193</v>
      </c>
      <c r="D30" s="33">
        <f>IF(OR(P30="",P30=0),"",P30*M!$J$60)</f>
        <v>7978.0732860520075</v>
      </c>
      <c r="E30" s="33">
        <f>IF(OR(Q30="",Q30=0),"",Q30*M!$J$61)</f>
        <v>7043.9249179277067</v>
      </c>
      <c r="F30" s="33">
        <f>IF(OR(R30="",R30=0),"",R30*M!$J$62)</f>
        <v>7383.8888978520463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107997.28275705752</v>
      </c>
      <c r="P30" s="50">
        <v>178376.69401968183</v>
      </c>
      <c r="Q30" s="50">
        <v>157282.75696625761</v>
      </c>
      <c r="R30" s="50">
        <v>165152.84985732363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29113.324558113549</v>
      </c>
      <c r="D33" s="33">
        <f>IF(OR(P33="",P33=0),"",P33*M!$J$60)</f>
        <v>24621.926713947985</v>
      </c>
      <c r="E33" s="33">
        <f>IF(OR(Q33="",Q33=0),"",Q33*M!$J$61)</f>
        <v>35654.282917702498</v>
      </c>
      <c r="F33" s="33">
        <f>IF(OR(R33="",R33=0),"",R33*M!$J$62)</f>
        <v>34950.800592607084</v>
      </c>
      <c r="G33" s="33">
        <f>IF(OR(S33="",S33=0),"",S33*M!$J$63)</f>
        <v>51637.673303018353</v>
      </c>
      <c r="H33" s="33">
        <f>IF(OR(T33="",T33=0),"",T33*M!$J$64)</f>
        <v>43999.386423655087</v>
      </c>
      <c r="I33" s="33">
        <f>IF(OR(U33="",U33=0),"",U33*M!$J$65)</f>
        <v>53695.804278927753</v>
      </c>
      <c r="J33" s="33">
        <f>IF(OR(V33="",V33=0),"",V33*M!$J$66)</f>
        <v>54114.5725898253</v>
      </c>
      <c r="K33" s="33">
        <f>IF(OR(W33="",W33=0),"",W33*M!$J$67)</f>
        <v>40682.340932765641</v>
      </c>
      <c r="L33" s="33">
        <f>IF(OR(X33="",X33=0),"",X33*M!$J$68)</f>
        <v>57344.410140293163</v>
      </c>
      <c r="N33" s="46" t="str">
        <f>'2.3'!N33</f>
        <v>HDI Seguros</v>
      </c>
      <c r="O33" s="50">
        <v>650298.20036021748</v>
      </c>
      <c r="P33" s="50">
        <v>550506.08463416656</v>
      </c>
      <c r="Q33" s="50">
        <v>796119.20630763681</v>
      </c>
      <c r="R33" s="50">
        <v>781732.28261102631</v>
      </c>
      <c r="S33" s="50">
        <v>1153695.5722968569</v>
      </c>
      <c r="T33" s="50">
        <v>979181.48212096468</v>
      </c>
      <c r="U33" s="50">
        <v>1199777.7759299115</v>
      </c>
      <c r="V33" s="50">
        <v>1207769.228353689</v>
      </c>
      <c r="W33" s="50">
        <v>907145.39267220336</v>
      </c>
      <c r="X33" s="50">
        <v>1278438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1063.7764182292058</v>
      </c>
      <c r="D35" s="33">
        <f>IF(OR(P35="",P35=0),"",P35*M!$J$60)</f>
        <v>1431.6784869976359</v>
      </c>
      <c r="E35" s="33">
        <f>IF(OR(Q35="",Q35=0),"",Q35*M!$J$61)</f>
        <v>491.88516519846053</v>
      </c>
      <c r="F35" s="33">
        <f>IF(OR(R35="",R35=0),"",R35*M!$J$62)</f>
        <v>176.69171468293675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23761.349858180376</v>
      </c>
      <c r="P35" s="50">
        <v>32009.99367306057</v>
      </c>
      <c r="Q35" s="50">
        <v>10983.23105294788</v>
      </c>
      <c r="R35" s="50">
        <v>3952.0015305962738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319.15681445187943</v>
      </c>
      <c r="D36" s="33">
        <f>IF(OR(P36="",P36=0),"",P36*M!$J$60)</f>
        <v>58.983451536643024</v>
      </c>
      <c r="E36" s="33">
        <f>IF(OR(Q36="",Q36=0),"",Q36*M!$J$61)</f>
        <v>58.266275145016039</v>
      </c>
      <c r="F36" s="33">
        <f>IF(OR(R36="",R36=0),"",R36*M!$J$62)</f>
        <v>72.935402376993096</v>
      </c>
      <c r="G36" s="33">
        <f>IF(OR(S36="",S36=0),"",S36*M!$J$63)</f>
        <v>77.768894405547854</v>
      </c>
      <c r="H36" s="33">
        <f>IF(OR(T36="",T36=0),"",T36*M!$J$64)</f>
        <v>1321.5843315839948</v>
      </c>
      <c r="I36" s="33">
        <f>IF(OR(U36="",U36=0),"",U36*M!$J$65)</f>
        <v>112.24762347821238</v>
      </c>
      <c r="J36" s="33">
        <f>IF(OR(V36="",V36=0),"",V36*M!$J$66)</f>
        <v>344.74723629223888</v>
      </c>
      <c r="K36" s="33">
        <f>IF(OR(W36="",W36=0),"",W36*M!$J$67)</f>
        <v>233.55262391315998</v>
      </c>
      <c r="L36" s="33">
        <f>IF(OR(X36="",X36=0),"",X36*M!$J$68)</f>
        <v>475.10477020081163</v>
      </c>
      <c r="N36" s="46" t="str">
        <f>'2.3'!N36</f>
        <v>Liberty Seguros</v>
      </c>
      <c r="O36" s="50">
        <v>7128.9385606397891</v>
      </c>
      <c r="P36" s="50">
        <v>1318.7736825344473</v>
      </c>
      <c r="Q36" s="50">
        <v>1301.0190340953757</v>
      </c>
      <c r="R36" s="50">
        <v>1631.3205310490287</v>
      </c>
      <c r="S36" s="50">
        <v>1737.52269223288</v>
      </c>
      <c r="T36" s="50">
        <v>29411.112511617619</v>
      </c>
      <c r="U36" s="50">
        <v>2508.0582339458165</v>
      </c>
      <c r="V36" s="50">
        <v>7694.3249041207737</v>
      </c>
      <c r="W36" s="50">
        <v>5207.8170004885205</v>
      </c>
      <c r="X36" s="50">
        <v>10592</v>
      </c>
    </row>
    <row r="37" spans="2:24">
      <c r="B37" s="46" t="str">
        <f t="shared" si="2"/>
        <v>Mapfre Garantía y Crédito</v>
      </c>
      <c r="C37" s="33">
        <f>IF(OR(O37="",O37=0),"",O37*M!$J$59)</f>
        <v>64194.893490968796</v>
      </c>
      <c r="D37" s="33">
        <f>IF(OR(P37="",P37=0),"",P37*M!$J$60)</f>
        <v>63354.550827423154</v>
      </c>
      <c r="E37" s="33">
        <f>IF(OR(Q37="",Q37=0),"",Q37*M!$J$61)</f>
        <v>68675.149635763592</v>
      </c>
      <c r="F37" s="33">
        <f>IF(OR(R37="",R37=0),"",R37*M!$J$62)</f>
        <v>81595.744266559661</v>
      </c>
      <c r="G37" s="33">
        <f>IF(OR(S37="",S37=0),"",S37*M!$J$63)</f>
        <v>97188.321795250726</v>
      </c>
      <c r="H37" s="33">
        <f>IF(OR(T37="",T37=0),"",T37*M!$J$64)</f>
        <v>111674.0543840641</v>
      </c>
      <c r="I37" s="33">
        <f>IF(OR(U37="",U37=0),"",U37*M!$J$65)</f>
        <v>106288.19763785852</v>
      </c>
      <c r="J37" s="33">
        <f>IF(OR(V37="",V37=0),"",V37*M!$J$66)</f>
        <v>75774.24881391674</v>
      </c>
      <c r="K37" s="33">
        <f>IF(OR(W37="",W37=0),"",W37*M!$J$67)</f>
        <v>75404.312637056602</v>
      </c>
      <c r="L37" s="33">
        <f>IF(OR(X37="",X37=0),"",X37*M!$J$68)</f>
        <v>71273.430600030595</v>
      </c>
      <c r="N37" s="46" t="str">
        <f>'2.3'!N37</f>
        <v>Mapfre Garantía y Crédito</v>
      </c>
      <c r="O37" s="50">
        <v>1433907.8186059918</v>
      </c>
      <c r="P37" s="50">
        <v>1416504.3266091617</v>
      </c>
      <c r="Q37" s="50">
        <v>1533437.2520485229</v>
      </c>
      <c r="R37" s="50">
        <v>1825023.3566991738</v>
      </c>
      <c r="S37" s="50">
        <v>2171394.0493827178</v>
      </c>
      <c r="T37" s="50">
        <v>2485242.976648794</v>
      </c>
      <c r="U37" s="50">
        <v>2374900.9644612637</v>
      </c>
      <c r="V37" s="50">
        <v>1691185.9715264933</v>
      </c>
      <c r="W37" s="50">
        <v>1681384.9259404007</v>
      </c>
      <c r="X37" s="50">
        <v>1588972</v>
      </c>
    </row>
    <row r="38" spans="2:24">
      <c r="B38" s="46" t="str">
        <f t="shared" si="2"/>
        <v>Mapfre Seguros Generales</v>
      </c>
      <c r="C38" s="33">
        <f>IF(OR(O38="",O38=0),"",O38*M!$J$59)</f>
        <v>11410.274173859247</v>
      </c>
      <c r="D38" s="33">
        <f>IF(OR(P38="",P38=0),"",P38*M!$J$60)</f>
        <v>15607.68321513002</v>
      </c>
      <c r="E38" s="33">
        <f>IF(OR(Q38="",Q38=0),"",Q38*M!$J$61)</f>
        <v>19599.296646946219</v>
      </c>
      <c r="F38" s="33">
        <f>IF(OR(R38="",R38=0),"",R38*M!$J$62)</f>
        <v>22048.188548307313</v>
      </c>
      <c r="G38" s="33">
        <f>IF(OR(S38="",S38=0),"",S38*M!$J$63)</f>
        <v>20978.568288833449</v>
      </c>
      <c r="H38" s="33">
        <f>IF(OR(T38="",T38=0),"",T38*M!$J$64)</f>
        <v>10661.959183923072</v>
      </c>
      <c r="I38" s="33">
        <f>IF(OR(U38="",U38=0),"",U38*M!$J$65)</f>
        <v>-1870.2654274056626</v>
      </c>
      <c r="J38" s="33">
        <f>IF(OR(V38="",V38=0),"",V38*M!$J$66)</f>
        <v>5734.4071111518597</v>
      </c>
      <c r="K38" s="33">
        <f>IF(OR(W38="",W38=0),"",W38*M!$J$67)</f>
        <v>1079.7672397118693</v>
      </c>
      <c r="L38" s="33">
        <f>IF(OR(X38="",X38=0),"",X38*M!$J$68)</f>
        <v>4833.3567327217197</v>
      </c>
      <c r="N38" s="46" t="str">
        <f>'2.3'!N38</f>
        <v>Mapfre Seguros Generales</v>
      </c>
      <c r="O38" s="50">
        <v>254868.89159862179</v>
      </c>
      <c r="P38" s="50">
        <v>348962.31626358902</v>
      </c>
      <c r="Q38" s="50">
        <v>437629.79406346753</v>
      </c>
      <c r="R38" s="50">
        <v>493144.09023730177</v>
      </c>
      <c r="S38" s="50">
        <v>468705.88467315165</v>
      </c>
      <c r="T38" s="50">
        <v>237275.87688391592</v>
      </c>
      <c r="U38" s="50">
        <v>-41789.166304972605</v>
      </c>
      <c r="V38" s="50">
        <v>127984.75752913911</v>
      </c>
      <c r="W38" s="50">
        <v>24076.930043966782</v>
      </c>
      <c r="X38" s="50">
        <v>107755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238.55362777230266</v>
      </c>
      <c r="K40" s="33">
        <f>IF(OR(W40="",W40=0),"",W40*M!$J$67)</f>
        <v>3226.4379146654355</v>
      </c>
      <c r="L40" s="33">
        <f>IF(OR(X40="",X40=0),"",X40*M!$J$68)</f>
        <v>3855.3819116597583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5324.2170666187512</v>
      </c>
      <c r="W40" s="50">
        <v>71943.949682462146</v>
      </c>
      <c r="X40" s="50">
        <v>85952</v>
      </c>
    </row>
    <row r="41" spans="2:24">
      <c r="B41" s="46" t="str">
        <f t="shared" si="2"/>
        <v>Penta Security</v>
      </c>
      <c r="C41" s="33">
        <f>IF(OR(O41="",O41=0),"",O41*M!$J$59)</f>
        <v>1386.0388004863803</v>
      </c>
      <c r="D41" s="33">
        <f>IF(OR(P41="",P41=0),"",P41*M!$J$60)</f>
        <v>2383.8061465721034</v>
      </c>
      <c r="E41" s="33">
        <f>IF(OR(Q41="",Q41=0),"",Q41*M!$J$61)</f>
        <v>3699.59086564975</v>
      </c>
      <c r="F41" s="33">
        <f>IF(OR(R41="",R41=0),"",R41*M!$J$62)</f>
        <v>3254.4989348983372</v>
      </c>
      <c r="G41" s="33">
        <f>IF(OR(S41="",S41=0),"",S41*M!$J$63)</f>
        <v>3991.4639639885286</v>
      </c>
      <c r="H41" s="33">
        <f>IF(OR(T41="",T41=0),"",T41*M!$J$64)</f>
        <v>4435.1275515144216</v>
      </c>
      <c r="I41" s="33">
        <f>IF(OR(U41="",U41=0),"",U41*M!$J$65)</f>
        <v>5032.776958658088</v>
      </c>
      <c r="J41" s="33">
        <f>IF(OR(V41="",V41=0),"",V41*M!$J$66)</f>
        <v>4392.4235826209206</v>
      </c>
      <c r="K41" s="33">
        <f>IF(OR(W41="",W41=0),"",W41*M!$J$67)</f>
        <v>4492.7303191947994</v>
      </c>
      <c r="L41" s="33">
        <f>IF(OR(X41="",X41=0),"",X41*M!$J$68)</f>
        <v>6214.3991014634857</v>
      </c>
      <c r="N41" s="46" t="str">
        <f>'2.3'!N41</f>
        <v>Penta Security</v>
      </c>
      <c r="O41" s="50">
        <v>30959.656832958121</v>
      </c>
      <c r="P41" s="50">
        <v>53298.013738822032</v>
      </c>
      <c r="Q41" s="50">
        <v>82607.616886376956</v>
      </c>
      <c r="R41" s="50">
        <v>72792.234741294538</v>
      </c>
      <c r="S41" s="50">
        <v>89177.80387225264</v>
      </c>
      <c r="T41" s="50">
        <v>98701.257501005282</v>
      </c>
      <c r="U41" s="50">
        <v>112452.24887300415</v>
      </c>
      <c r="V41" s="50">
        <v>98033.372289483363</v>
      </c>
      <c r="W41" s="50">
        <v>100180.06624328285</v>
      </c>
      <c r="X41" s="50">
        <v>138544</v>
      </c>
    </row>
    <row r="42" spans="2:24">
      <c r="B42" s="46" t="str">
        <f t="shared" si="2"/>
        <v>RSA Seguros</v>
      </c>
      <c r="C42" s="33">
        <f>IF(OR(O42="",O42=0),"",O42*M!$J$59)</f>
        <v>393.4515519477884</v>
      </c>
      <c r="D42" s="33">
        <f>IF(OR(P42="",P42=0),"",P42*M!$J$60)</f>
        <v>988.53427895981088</v>
      </c>
      <c r="E42" s="33">
        <f>IF(OR(Q42="",Q42=0),"",Q42*M!$J$61)</f>
        <v>6.0056418385348538</v>
      </c>
      <c r="F42" s="33">
        <f>IF(OR(R42="",R42=0),"",R42*M!$J$62)</f>
        <v>3.0042042169013179</v>
      </c>
      <c r="G42" s="33">
        <f>IF(OR(S42="",S42=0),"",S42*M!$J$63)</f>
        <v>-16.142771910267996</v>
      </c>
      <c r="H42" s="33">
        <f>IF(OR(T42="",T42=0),"",T42*M!$J$64)</f>
        <v>336.65160584752516</v>
      </c>
      <c r="I42" s="33">
        <f>IF(OR(U42="",U42=0),"",U42*M!$J$65)</f>
        <v>133.41058903432051</v>
      </c>
      <c r="J42" s="33">
        <f>IF(OR(V42="",V42=0),"",V42*M!$J$66)</f>
        <v>125.00668484945724</v>
      </c>
      <c r="K42" s="33">
        <f>IF(OR(W42="",W42=0),"",W42*M!$J$67)</f>
        <v>102.81721978695488</v>
      </c>
      <c r="L42" s="33">
        <f>IF(OR(X42="",X42=0),"",X42*M!$J$68)</f>
        <v>85.000334170179187</v>
      </c>
      <c r="N42" s="46" t="str">
        <f>'2.3'!N42</f>
        <v>RSA Seguros</v>
      </c>
      <c r="O42" s="50">
        <v>8788.4444680941106</v>
      </c>
      <c r="P42" s="50">
        <v>22102.012639349865</v>
      </c>
      <c r="Q42" s="50">
        <v>134.09908775611405</v>
      </c>
      <c r="R42" s="50">
        <v>67.193980683941689</v>
      </c>
      <c r="S42" s="50">
        <v>-360.66389684497369</v>
      </c>
      <c r="T42" s="50">
        <v>7491.9912563816761</v>
      </c>
      <c r="U42" s="50">
        <v>2980.9230338674943</v>
      </c>
      <c r="V42" s="50">
        <v>2789.9920497213552</v>
      </c>
      <c r="W42" s="50">
        <v>2292.645041524182</v>
      </c>
      <c r="X42" s="50">
        <v>1895</v>
      </c>
    </row>
    <row r="43" spans="2:24">
      <c r="B43" s="46" t="str">
        <f t="shared" si="2"/>
        <v>Renta Nacional</v>
      </c>
      <c r="C43" s="33">
        <f>IF(OR(O43="",O43=0),"",O43*M!$J$59)</f>
        <v>4191.9193125706233</v>
      </c>
      <c r="D43" s="33">
        <f>IF(OR(P43="",P43=0),"",P43*M!$J$60)</f>
        <v>3404.373522458628</v>
      </c>
      <c r="E43" s="33">
        <f>IF(OR(Q43="",Q43=0),"",Q43*M!$J$61)</f>
        <v>1835.5897800144942</v>
      </c>
      <c r="F43" s="33">
        <f>IF(OR(R43="",R43=0),"",R43*M!$J$62)</f>
        <v>1664.7185700432988</v>
      </c>
      <c r="G43" s="33">
        <f>IF(OR(S43="",S43=0),"",S43*M!$J$63)</f>
        <v>2019.9734080554606</v>
      </c>
      <c r="H43" s="33">
        <f>IF(OR(T43="",T43=0),"",T43*M!$J$64)</f>
        <v>1972.9741023897875</v>
      </c>
      <c r="I43" s="33">
        <f>IF(OR(U43="",U43=0),"",U43*M!$J$65)</f>
        <v>2884.875798097843</v>
      </c>
      <c r="J43" s="33">
        <f>IF(OR(V43="",V43=0),"",V43*M!$J$66)</f>
        <v>8633.2920782624024</v>
      </c>
      <c r="K43" s="33">
        <f>IF(OR(W43="",W43=0),"",W43*M!$J$67)</f>
        <v>9624.9688309085504</v>
      </c>
      <c r="L43" s="33">
        <f>IF(OR(X43="",X43=0),"",X43*M!$J$68)</f>
        <v>10798.002873414991</v>
      </c>
      <c r="N43" s="46" t="str">
        <f>'2.3'!N43</f>
        <v>Renta Nacional</v>
      </c>
      <c r="O43" s="50">
        <v>93634.019006606803</v>
      </c>
      <c r="P43" s="50">
        <v>76116.234129608434</v>
      </c>
      <c r="Q43" s="50">
        <v>40986.612524073047</v>
      </c>
      <c r="R43" s="50">
        <v>37234.175629733094</v>
      </c>
      <c r="S43" s="50">
        <v>45130.507010949259</v>
      </c>
      <c r="T43" s="50">
        <v>43907.423780020676</v>
      </c>
      <c r="U43" s="50">
        <v>64459.596338222036</v>
      </c>
      <c r="V43" s="50">
        <v>192684.22556986989</v>
      </c>
      <c r="W43" s="50">
        <v>214620.0520762091</v>
      </c>
      <c r="X43" s="50">
        <v>240731.00000000003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310.61650298731746</v>
      </c>
      <c r="D45" s="33">
        <f>IF(OR(P45="",P45=0),"",P45*M!$J$60)</f>
        <v>707.91962174940886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6938.175421760393</v>
      </c>
      <c r="P45" s="50">
        <v>15827.927023444496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247411.09117708201</v>
      </c>
      <c r="D47" s="51">
        <f t="shared" si="3"/>
        <v>241863.17966903071</v>
      </c>
      <c r="E47" s="51">
        <f t="shared" si="3"/>
        <v>288566.81709644542</v>
      </c>
      <c r="F47" s="51">
        <f t="shared" si="3"/>
        <v>322856.54201629933</v>
      </c>
      <c r="G47" s="51">
        <f t="shared" si="3"/>
        <v>347268.9811184103</v>
      </c>
      <c r="H47" s="51">
        <f t="shared" si="3"/>
        <v>361718.54376521823</v>
      </c>
      <c r="I47" s="51">
        <f t="shared" si="3"/>
        <v>408085.55804735655</v>
      </c>
      <c r="J47" s="51">
        <f t="shared" si="3"/>
        <v>419522.76859725139</v>
      </c>
      <c r="K47" s="51">
        <f t="shared" si="3"/>
        <v>420335.76393986621</v>
      </c>
      <c r="L47" s="51">
        <f t="shared" si="3"/>
        <v>533359.96228586754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2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>
  <sheetPr codeName="Hoja62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2338.7911696762817</v>
      </c>
      <c r="D20" s="33">
        <f>IF(OR(P20="",P20=0),"",P20*M!$J$60)</f>
        <v>4841.2529550827412</v>
      </c>
      <c r="E20" s="33">
        <f>IF(OR(Q20="",Q20=0),"",Q20*M!$J$61)</f>
        <v>5334.5113630785845</v>
      </c>
      <c r="F20" s="33">
        <f>IF(OR(R20="",R20=0),"",R20*M!$J$62)</f>
        <v>4477.5994850571415</v>
      </c>
      <c r="G20" s="33">
        <f>IF(OR(S20="",S20=0),"",S20*M!$J$63)</f>
        <v>2899.4272588155341</v>
      </c>
      <c r="H20" s="33">
        <f>IF(OR(T20="",T20=0),"",T20*M!$J$64)</f>
        <v>7504.0285058192894</v>
      </c>
      <c r="I20" s="33">
        <f>IF(OR(U20="",U20=0),"",U20*M!$J$65)</f>
        <v>12085.451766385071</v>
      </c>
      <c r="J20" s="33">
        <f>IF(OR(V20="",V20=0),"",V20*M!$J$66)</f>
        <v>22606.585149702438</v>
      </c>
      <c r="K20" s="33">
        <f>IF(OR(W20="",W20=0),"",W20*M!$J$67)</f>
        <v>23543.60526763471</v>
      </c>
      <c r="L20" s="33">
        <f>IF(OR(X20="",X20=0),"",X20*M!$J$68)</f>
        <v>20825.754697558044</v>
      </c>
      <c r="N20" s="46" t="str">
        <f>'2.3'!N20</f>
        <v>Aseguradora Magallanes</v>
      </c>
      <c r="O20" s="33">
        <v>52241.085885706358</v>
      </c>
      <c r="P20" s="33">
        <v>108242.51245603878</v>
      </c>
      <c r="Q20" s="33">
        <v>119113.5146993683</v>
      </c>
      <c r="R20" s="33">
        <v>100148.89521048819</v>
      </c>
      <c r="S20" s="33">
        <v>64779.378634334549</v>
      </c>
      <c r="T20" s="33">
        <v>166997.91409490543</v>
      </c>
      <c r="U20" s="33">
        <v>270037.0473279602</v>
      </c>
      <c r="V20" s="33">
        <v>504550.55995585426</v>
      </c>
      <c r="W20" s="33">
        <v>524981.41836834396</v>
      </c>
      <c r="X20" s="33">
        <v>464290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60569.083355828821</v>
      </c>
      <c r="D21" s="33">
        <f>IF(OR(P21="",P21=0),"",P21*M!$J$60)</f>
        <v>69614.007092198561</v>
      </c>
      <c r="E21" s="33">
        <f>IF(OR(Q21="",Q21=0),"",Q21*M!$J$61)</f>
        <v>468.55555651799818</v>
      </c>
      <c r="F21" s="33">
        <f>IF(OR(R21="",R21=0),"",R21*M!$J$62)</f>
        <v>81334.990467214899</v>
      </c>
      <c r="G21" s="33">
        <f>IF(OR(S21="",S21=0),"",S21*M!$J$63)</f>
        <v>729.53331028261834</v>
      </c>
      <c r="H21" s="33">
        <f>IF(OR(T21="",T21=0),"",T21*M!$J$64)</f>
        <v>16904.843685820368</v>
      </c>
      <c r="I21" s="33">
        <f>IF(OR(U21="",U21=0),"",U21*M!$J$65)</f>
        <v>42466.753400641406</v>
      </c>
      <c r="J21" s="33">
        <f>IF(OR(V21="",V21=0),"",V21*M!$J$66)</f>
        <v>383.94910346619014</v>
      </c>
      <c r="K21" s="33">
        <f>IF(OR(W21="",W21=0),"",W21*M!$J$67)</f>
        <v>285.89339355085281</v>
      </c>
      <c r="L21" s="33">
        <f>IF(OR(X21="",X21=0),"",X21*M!$J$68)</f>
        <v>288.82171594817089</v>
      </c>
      <c r="N21" s="46" t="str">
        <f>'2.3'!N21</f>
        <v>BCI Seguros Generales</v>
      </c>
      <c r="O21" s="33">
        <v>1352918.861091957</v>
      </c>
      <c r="P21" s="33">
        <v>1556455.5497727119</v>
      </c>
      <c r="Q21" s="33">
        <v>10462.307673587591</v>
      </c>
      <c r="R21" s="33">
        <v>1819191.1680424025</v>
      </c>
      <c r="S21" s="33">
        <v>16299.327527348694</v>
      </c>
      <c r="T21" s="33">
        <v>376207.74380629981</v>
      </c>
      <c r="U21" s="33">
        <v>948876.12971243833</v>
      </c>
      <c r="V21" s="33">
        <v>8569.2612955727345</v>
      </c>
      <c r="W21" s="33">
        <v>6374.9250610649742</v>
      </c>
      <c r="X21" s="33">
        <v>6439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-48.85297047560578</v>
      </c>
      <c r="D24" s="33" t="str">
        <f>IF(OR(P24="",P24=0),"",P24*M!$J$60)</f>
        <v/>
      </c>
      <c r="E24" s="33" t="str">
        <f>IF(OR(Q24="",Q24=0),"",Q24*M!$J$61)</f>
        <v/>
      </c>
      <c r="F24" s="33">
        <f>IF(OR(R24="",R24=0),"",R24*M!$J$62)</f>
        <v>1.3352018741783633</v>
      </c>
      <c r="G24" s="33">
        <f>IF(OR(S24="",S24=0),"",S24*M!$J$63)</f>
        <v>0.10907278317748646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>
        <v>-1091.21851470871</v>
      </c>
      <c r="P24" s="50"/>
      <c r="Q24" s="50"/>
      <c r="R24" s="50">
        <v>29.863991415085192</v>
      </c>
      <c r="S24" s="50">
        <v>2.4369182219254979</v>
      </c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>
        <f>IF(OR(O25="",O25=0),"",O25*M!$J$59)</f>
        <v>450.66566651457373</v>
      </c>
      <c r="D25" s="33">
        <f>IF(OR(P25="",P25=0),"",P25*M!$J$60)</f>
        <v>420.15366430260042</v>
      </c>
      <c r="E25" s="33">
        <f>IF(OR(Q25="",Q25=0),"",Q25*M!$J$61)</f>
        <v>310.15675302664135</v>
      </c>
      <c r="F25" s="33">
        <f>IF(OR(R25="",R25=0),"",R25*M!$J$62)</f>
        <v>229.71035577010261</v>
      </c>
      <c r="G25" s="33">
        <f>IF(OR(S25="",S25=0),"",S25*M!$J$63)</f>
        <v>271.04586619605385</v>
      </c>
      <c r="H25" s="33">
        <f>IF(OR(T25="",T25=0),"",T25*M!$J$64)</f>
        <v>51.318220873214933</v>
      </c>
      <c r="I25" s="33">
        <f>IF(OR(U25="",U25=0),"",U25*M!$J$65)</f>
        <v>105.44191208792206</v>
      </c>
      <c r="J25" s="33">
        <f>IF(OR(V25="",V25=0),"",V25*M!$J$66)</f>
        <v>25.92766610895924</v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50">
        <v>10066.424097789642</v>
      </c>
      <c r="P25" s="50">
        <v>9393.9500091556965</v>
      </c>
      <c r="Q25" s="50">
        <v>6925.4442340200821</v>
      </c>
      <c r="R25" s="50">
        <v>5137.8508563702817</v>
      </c>
      <c r="S25" s="50">
        <v>6055.7417814848623</v>
      </c>
      <c r="T25" s="50">
        <v>1142.0580071414392</v>
      </c>
      <c r="U25" s="50">
        <v>2355.99158022651</v>
      </c>
      <c r="V25" s="50">
        <v>578.67291176420781</v>
      </c>
      <c r="W25" s="50"/>
      <c r="X25" s="50"/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165.01315088520633</v>
      </c>
      <c r="D28" s="33">
        <f>IF(OR(P28="",P28=0),"",P28*M!$J$60)</f>
        <v>177.60047281323875</v>
      </c>
      <c r="E28" s="33">
        <f>IF(OR(Q28="",Q28=0),"",Q28*M!$J$61)</f>
        <v>47.294429478461986</v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>
        <v>3685.8640050613276</v>
      </c>
      <c r="P28" s="50">
        <v>3970.8566292745631</v>
      </c>
      <c r="Q28" s="50">
        <v>1056.0303160793983</v>
      </c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88915.511833407829</v>
      </c>
      <c r="D30" s="33">
        <f>IF(OR(P30="",P30=0),"",P30*M!$J$60)</f>
        <v>102752.1867612293</v>
      </c>
      <c r="E30" s="33">
        <f>IF(OR(Q30="",Q30=0),"",Q30*M!$J$61)</f>
        <v>102082.91827996109</v>
      </c>
      <c r="F30" s="33">
        <f>IF(OR(R30="",R30=0),"",R30*M!$J$62)</f>
        <v>99542.025757156778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1986087.0651839904</v>
      </c>
      <c r="P30" s="50">
        <v>2297371.1472173007</v>
      </c>
      <c r="Q30" s="50">
        <v>2279394.3736352357</v>
      </c>
      <c r="R30" s="50">
        <v>2226421.5323104071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/>
      <c r="P35" s="50"/>
      <c r="Q35" s="50"/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52.197428112077567</v>
      </c>
      <c r="D36" s="33">
        <f>IF(OR(P36="",P36=0),"",P36*M!$J$60)</f>
        <v>22.813238770685576</v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'2.3'!N36</f>
        <v>Liberty Seguros</v>
      </c>
      <c r="O36" s="50">
        <v>1165.9229607034383</v>
      </c>
      <c r="P36" s="50">
        <v>510.06677500831319</v>
      </c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151980.99392503168</v>
      </c>
      <c r="D38" s="33">
        <f>IF(OR(P38="",P38=0),"",P38*M!$J$60)</f>
        <v>164685.93380614655</v>
      </c>
      <c r="E38" s="33">
        <f>IF(OR(Q38="",Q38=0),"",Q38*M!$J$61)</f>
        <v>111468.81252869281</v>
      </c>
      <c r="F38" s="33">
        <f>IF(OR(R38="",R38=0),"",R38*M!$J$62)</f>
        <v>91973.767733845263</v>
      </c>
      <c r="G38" s="33">
        <f>IF(OR(S38="",S38=0),"",S38*M!$J$63)</f>
        <v>163652.14944280163</v>
      </c>
      <c r="H38" s="33">
        <f>IF(OR(T38="",T38=0),"",T38*M!$J$64)</f>
        <v>96210.452609381173</v>
      </c>
      <c r="I38" s="33">
        <f>IF(OR(U38="",U38=0),"",U38*M!$J$65)</f>
        <v>119919.24510676313</v>
      </c>
      <c r="J38" s="33">
        <f>IF(OR(V38="",V38=0),"",V38*M!$J$66)</f>
        <v>108629.47216428691</v>
      </c>
      <c r="K38" s="33">
        <f>IF(OR(W38="",W38=0),"",W38*M!$J$67)</f>
        <v>109430.47370027802</v>
      </c>
      <c r="L38" s="33">
        <f>IF(OR(X38="",X38=0),"",X38*M!$J$68)</f>
        <v>169325.33059298838</v>
      </c>
      <c r="N38" s="46" t="str">
        <f>'2.3'!N38</f>
        <v>Mapfre Seguros Generales</v>
      </c>
      <c r="O38" s="50">
        <v>3394767.4591791555</v>
      </c>
      <c r="P38" s="50">
        <v>3682108.620792266</v>
      </c>
      <c r="Q38" s="50">
        <v>2488970.6171691562</v>
      </c>
      <c r="R38" s="50">
        <v>2057144.9629718503</v>
      </c>
      <c r="S38" s="50">
        <v>3656337.4786676853</v>
      </c>
      <c r="T38" s="50">
        <v>2141109.2571721538</v>
      </c>
      <c r="U38" s="50">
        <v>2679472.7654698472</v>
      </c>
      <c r="V38" s="50">
        <v>2424473.2517206948</v>
      </c>
      <c r="W38" s="50">
        <v>2440109.0930141676</v>
      </c>
      <c r="X38" s="50">
        <v>3774944.0000000005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>
        <f>IF(OR(X40="",X40=0),"",X40*M!$J$68)</f>
        <v>52.973823036929616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>
        <v>1181</v>
      </c>
    </row>
    <row r="41" spans="2:24">
      <c r="B41" s="46" t="str">
        <f t="shared" si="2"/>
        <v>Penta Security</v>
      </c>
      <c r="C41" s="33">
        <f>IF(OR(O41="",O41=0),"",O41*M!$J$59)</f>
        <v>26416.198641672428</v>
      </c>
      <c r="D41" s="33">
        <f>IF(OR(P41="",P41=0),"",P41*M!$J$60)</f>
        <v>27626.654846335692</v>
      </c>
      <c r="E41" s="33">
        <f>IF(OR(Q41="",Q41=0),"",Q41*M!$J$61)</f>
        <v>55057.010287548983</v>
      </c>
      <c r="F41" s="33">
        <f>IF(OR(R41="",R41=0),"",R41*M!$J$62)</f>
        <v>29142.950606988321</v>
      </c>
      <c r="G41" s="33">
        <f>IF(OR(S41="",S41=0),"",S41*M!$J$63)</f>
        <v>31900.844114269003</v>
      </c>
      <c r="H41" s="33">
        <f>IF(OR(T41="",T41=0),"",T41*M!$J$64)</f>
        <v>37100.219847869746</v>
      </c>
      <c r="I41" s="33">
        <f>IF(OR(U41="",U41=0),"",U41*M!$J$65)</f>
        <v>37152.891238672011</v>
      </c>
      <c r="J41" s="33">
        <f>IF(OR(V41="",V41=0),"",V41*M!$J$66)</f>
        <v>39550.482073143728</v>
      </c>
      <c r="K41" s="33">
        <f>IF(OR(W41="",W41=0),"",W41*M!$J$67)</f>
        <v>51027.403166080563</v>
      </c>
      <c r="L41" s="33">
        <f>IF(OR(X41="",X41=0),"",X41*M!$J$68)</f>
        <v>57221.596992558094</v>
      </c>
      <c r="N41" s="46" t="str">
        <f>'2.3'!N41</f>
        <v>Penta Security</v>
      </c>
      <c r="O41" s="50">
        <v>590053.06668936159</v>
      </c>
      <c r="P41" s="50">
        <v>617686.90028552059</v>
      </c>
      <c r="Q41" s="50">
        <v>1229359.8340757024</v>
      </c>
      <c r="R41" s="50">
        <v>651830.14162028383</v>
      </c>
      <c r="S41" s="50">
        <v>712732.78312121623</v>
      </c>
      <c r="T41" s="50">
        <v>825644.42848957644</v>
      </c>
      <c r="U41" s="50">
        <v>830143.31973034225</v>
      </c>
      <c r="V41" s="50">
        <v>882717.03772965935</v>
      </c>
      <c r="W41" s="50">
        <v>1137822.2742550075</v>
      </c>
      <c r="X41" s="50">
        <v>1275700</v>
      </c>
    </row>
    <row r="42" spans="2:24">
      <c r="B42" s="46" t="str">
        <f t="shared" si="2"/>
        <v>RSA Seguros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>
        <f>IF(OR(S42="",S42=0),"",S42*M!$J$63)</f>
        <v>53127.771130397581</v>
      </c>
      <c r="H42" s="33">
        <f>IF(OR(T42="",T42=0),"",T42*M!$J$64)</f>
        <v>-282.1228110765818</v>
      </c>
      <c r="I42" s="33">
        <f>IF(OR(U42="",U42=0),"",U42*M!$J$65)</f>
        <v>-28.994195101099702</v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'2.3'!N42</f>
        <v>RSA Seguros</v>
      </c>
      <c r="O42" s="50"/>
      <c r="P42" s="50"/>
      <c r="Q42" s="50"/>
      <c r="R42" s="50"/>
      <c r="S42" s="50">
        <v>1186987.530585692</v>
      </c>
      <c r="T42" s="50">
        <v>-6278.483741345588</v>
      </c>
      <c r="U42" s="50">
        <v>-647.84560694115351</v>
      </c>
      <c r="V42" s="50"/>
      <c r="W42" s="50"/>
      <c r="X42" s="50"/>
    </row>
    <row r="43" spans="2:24">
      <c r="B43" s="46" t="str">
        <f t="shared" si="2"/>
        <v>Renta Nacional</v>
      </c>
      <c r="C43" s="33">
        <f>IF(OR(O43="",O43=0),"",O43*M!$J$59)</f>
        <v>1187.879685525427</v>
      </c>
      <c r="D43" s="33">
        <f>IF(OR(P43="",P43=0),"",P43*M!$J$60)</f>
        <v>1288.7115839243497</v>
      </c>
      <c r="E43" s="33">
        <f>IF(OR(Q43="",Q43=0),"",Q43*M!$J$61)</f>
        <v>1185.6522906615157</v>
      </c>
      <c r="F43" s="33">
        <f>IF(OR(R43="",R43=0),"",R43*M!$J$62)</f>
        <v>1216.4245407879132</v>
      </c>
      <c r="G43" s="33">
        <f>IF(OR(S43="",S43=0),"",S43*M!$J$63)</f>
        <v>1169.0966264878887</v>
      </c>
      <c r="H43" s="33">
        <f>IF(OR(T43="",T43=0),"",T43*M!$J$64)</f>
        <v>1144.7479597567299</v>
      </c>
      <c r="I43" s="33">
        <f>IF(OR(U43="",U43=0),"",U43*M!$J$65)</f>
        <v>1212.6286034726813</v>
      </c>
      <c r="J43" s="33">
        <f>IF(OR(V43="",V43=0),"",V43*M!$J$66)</f>
        <v>964.71927452193813</v>
      </c>
      <c r="K43" s="33">
        <f>IF(OR(W43="",W43=0),"",W43*M!$J$67)</f>
        <v>717.62317908419948</v>
      </c>
      <c r="L43" s="33">
        <f>IF(OR(X43="",X43=0),"",X43*M!$J$68)</f>
        <v>670.71767643624776</v>
      </c>
      <c r="N43" s="46" t="str">
        <f>'2.3'!N43</f>
        <v>Renta Nacional</v>
      </c>
      <c r="O43" s="50">
        <v>26533.418407770474</v>
      </c>
      <c r="P43" s="50">
        <v>28813.487121907438</v>
      </c>
      <c r="Q43" s="50">
        <v>26474.254517389749</v>
      </c>
      <c r="R43" s="50">
        <v>27207.34051211824</v>
      </c>
      <c r="S43" s="50">
        <v>26120.107961708451</v>
      </c>
      <c r="T43" s="50">
        <v>25475.718981547318</v>
      </c>
      <c r="U43" s="50">
        <v>27094.944725027603</v>
      </c>
      <c r="V43" s="50">
        <v>21531.321379896966</v>
      </c>
      <c r="W43" s="50">
        <v>16001.747826086958</v>
      </c>
      <c r="X43" s="50">
        <v>14953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>
        <f>IF(OR(T44="",T44=0),"",T44*M!$J$64)</f>
        <v>10508.310290246071</v>
      </c>
      <c r="I44" s="33">
        <f>IF(OR(U44="",U44=0),"",U44*M!$J$65)</f>
        <v>146418.91391101357</v>
      </c>
      <c r="J44" s="33">
        <f>IF(OR(V44="",V44=0),"",V44*M!$J$66)</f>
        <v>292028.22152445145</v>
      </c>
      <c r="K44" s="33">
        <f>IF(OR(W44="",W44=0),"",W44*M!$J$67)</f>
        <v>246643.26945708686</v>
      </c>
      <c r="L44" s="33">
        <f>IF(OR(X44="",X44=0),"",X44*M!$J$68)</f>
        <v>257569.98622501182</v>
      </c>
      <c r="N44" s="46" t="str">
        <f>'2.3'!N44</f>
        <v>Santander Generales</v>
      </c>
      <c r="O44" s="50"/>
      <c r="P44" s="50"/>
      <c r="Q44" s="50"/>
      <c r="R44" s="50"/>
      <c r="S44" s="50"/>
      <c r="T44" s="50">
        <v>233856.50757752921</v>
      </c>
      <c r="U44" s="50">
        <v>3271580.7360607614</v>
      </c>
      <c r="V44" s="50">
        <v>6517702.771885193</v>
      </c>
      <c r="W44" s="50">
        <v>5499715.6110405484</v>
      </c>
      <c r="X44" s="50">
        <v>5742273</v>
      </c>
    </row>
    <row r="45" spans="2:24">
      <c r="B45" s="46" t="str">
        <f t="shared" si="2"/>
        <v>Security Previsión</v>
      </c>
      <c r="C45" s="33">
        <f>IF(OR(O45="",O45=0),"",O45*M!$J$59)</f>
        <v>21605.554666354528</v>
      </c>
      <c r="D45" s="33">
        <f>IF(OR(P45="",P45=0),"",P45*M!$J$60)</f>
        <v>20769.917257683213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482598.72517373011</v>
      </c>
      <c r="P45" s="50">
        <v>464381.44181566447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353633.03655253327</v>
      </c>
      <c r="D47" s="51">
        <f t="shared" si="3"/>
        <v>392199.23167848698</v>
      </c>
      <c r="E47" s="51">
        <f t="shared" si="3"/>
        <v>275954.91148896609</v>
      </c>
      <c r="F47" s="51">
        <f t="shared" si="3"/>
        <v>307918.80414869462</v>
      </c>
      <c r="G47" s="51">
        <f t="shared" si="3"/>
        <v>253749.9768220335</v>
      </c>
      <c r="H47" s="51">
        <f t="shared" si="3"/>
        <v>169141.79830868999</v>
      </c>
      <c r="I47" s="51">
        <f t="shared" si="3"/>
        <v>359332.33174393472</v>
      </c>
      <c r="J47" s="51">
        <f t="shared" si="3"/>
        <v>464189.35695568164</v>
      </c>
      <c r="K47" s="51">
        <f t="shared" si="3"/>
        <v>431648.26816371526</v>
      </c>
      <c r="L47" s="51">
        <f t="shared" si="3"/>
        <v>505955.18172353768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2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>
  <sheetPr codeName="Hoja6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31822.454688571284</v>
      </c>
      <c r="D20" s="33">
        <f>IF(OR(P20="",P20=0),"",P20*M!$J$60)</f>
        <v>72368.026004728119</v>
      </c>
      <c r="E20" s="33">
        <f>IF(OR(Q20="",Q20=0),"",Q20*M!$J$61)</f>
        <v>25905.50931018851</v>
      </c>
      <c r="F20" s="33">
        <f>IF(OR(R20="",R20=0),"",R20*M!$J$62)</f>
        <v>40998.59748169798</v>
      </c>
      <c r="G20" s="33">
        <f>IF(OR(S20="",S20=0),"",S20*M!$J$63)</f>
        <v>51825.932926782691</v>
      </c>
      <c r="H20" s="33">
        <f>IF(OR(T20="",T20=0),"",T20*M!$J$64)</f>
        <v>112677.02747741638</v>
      </c>
      <c r="I20" s="33">
        <f>IF(OR(U20="",U20=0),"",U20*M!$J$65)</f>
        <v>140883.35336978239</v>
      </c>
      <c r="J20" s="33">
        <f>IF(OR(V20="",V20=0),"",V20*M!$J$66)</f>
        <v>169640.23095199902</v>
      </c>
      <c r="K20" s="33">
        <f>IF(OR(W20="",W20=0),"",W20*M!$J$67)</f>
        <v>220178.50859101719</v>
      </c>
      <c r="L20" s="33">
        <f>IF(OR(X20="",X20=0),"",X20*M!$J$68)</f>
        <v>182188.55002886424</v>
      </c>
      <c r="N20" s="46" t="str">
        <f>'2.3'!N20</f>
        <v>Aseguradora Magallanes</v>
      </c>
      <c r="O20" s="33">
        <v>710811.46963187575</v>
      </c>
      <c r="P20" s="33">
        <v>1618030.9165650369</v>
      </c>
      <c r="Q20" s="33">
        <v>578440.28327891394</v>
      </c>
      <c r="R20" s="33">
        <v>917001.23172565468</v>
      </c>
      <c r="S20" s="33">
        <v>1157901.6931479003</v>
      </c>
      <c r="T20" s="33">
        <v>2507563.5760912476</v>
      </c>
      <c r="U20" s="33">
        <v>3147894.3027561377</v>
      </c>
      <c r="V20" s="33">
        <v>3786156.6862520217</v>
      </c>
      <c r="W20" s="33">
        <v>4909597.5072789453</v>
      </c>
      <c r="X20" s="33">
        <v>4061717</v>
      </c>
    </row>
    <row r="21" spans="2:24" s="16" customFormat="1">
      <c r="B21" s="46" t="str">
        <f t="shared" si="2"/>
        <v>BCI Seguros Generales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'2.3'!N21</f>
        <v>BCI Seguros Generales</v>
      </c>
      <c r="O21" s="33"/>
      <c r="P21" s="33"/>
      <c r="Q21" s="33"/>
      <c r="R21" s="33"/>
      <c r="S21" s="33"/>
      <c r="T21" s="33"/>
      <c r="U21" s="33"/>
      <c r="V21" s="33"/>
      <c r="W21" s="33"/>
      <c r="X21" s="33"/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/>
      <c r="P24" s="50"/>
      <c r="Q24" s="50"/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343352.11405556113</v>
      </c>
      <c r="D30" s="33">
        <f>IF(OR(P30="",P30=0),"",P30*M!$J$60)</f>
        <v>508944.91725768318</v>
      </c>
      <c r="E30" s="33">
        <f>IF(OR(Q30="",Q30=0),"",Q30*M!$J$61)</f>
        <v>5015.6926266309792</v>
      </c>
      <c r="F30" s="33">
        <f>IF(OR(R30="",R30=0),"",R30*M!$J$62)</f>
        <v>16114.773953104363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7669383.8731647572</v>
      </c>
      <c r="P30" s="50">
        <v>11379177.468482612</v>
      </c>
      <c r="Q30" s="50">
        <v>111994.65831954613</v>
      </c>
      <c r="R30" s="50">
        <v>360433.48972056567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/>
      <c r="P35" s="50"/>
      <c r="Q35" s="50"/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'2.3'!N36</f>
        <v>Liberty Seguros</v>
      </c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18567.055181162112</v>
      </c>
      <c r="D38" s="33">
        <f>IF(OR(P38="",P38=0),"",P38*M!$J$60)</f>
        <v>11993.617021276592</v>
      </c>
      <c r="E38" s="33">
        <f>IF(OR(Q38="",Q38=0),"",Q38*M!$J$61)</f>
        <v>30687.848103458731</v>
      </c>
      <c r="F38" s="33">
        <f>IF(OR(R38="",R38=0),"",R38*M!$J$62)</f>
        <v>29695.77981630959</v>
      </c>
      <c r="G38" s="33">
        <f>IF(OR(S38="",S38=0),"",S38*M!$J$63)</f>
        <v>28814.466105087253</v>
      </c>
      <c r="H38" s="33">
        <f>IF(OR(T38="",T38=0),"",T38*M!$J$64)</f>
        <v>35163.479365182895</v>
      </c>
      <c r="I38" s="33">
        <f>IF(OR(U38="",U38=0),"",U38*M!$J$65)</f>
        <v>16032.204999214508</v>
      </c>
      <c r="J38" s="33">
        <f>IF(OR(V38="",V38=0),"",V38*M!$J$66)</f>
        <v>41133.788667079243</v>
      </c>
      <c r="K38" s="33">
        <f>IF(OR(W38="",W38=0),"",W38*M!$J$67)</f>
        <v>49938.454152888167</v>
      </c>
      <c r="L38" s="33">
        <f>IF(OR(X38="",X38=0),"",X38*M!$J$68)</f>
        <v>44728.970042652669</v>
      </c>
      <c r="N38" s="46" t="str">
        <f>'2.3'!N38</f>
        <v>Mapfre Seguros Generales</v>
      </c>
      <c r="O38" s="50">
        <v>414728.40197955526</v>
      </c>
      <c r="P38" s="50">
        <v>268157.6963367539</v>
      </c>
      <c r="Q38" s="50">
        <v>685224.41839055193</v>
      </c>
      <c r="R38" s="50">
        <v>664195.07839910476</v>
      </c>
      <c r="S38" s="50">
        <v>643776.52665450133</v>
      </c>
      <c r="T38" s="50">
        <v>782543.36344150966</v>
      </c>
      <c r="U38" s="50">
        <v>358223.20785608492</v>
      </c>
      <c r="V38" s="50">
        <v>918054.45040219976</v>
      </c>
      <c r="W38" s="50">
        <v>1113540.6066438691</v>
      </c>
      <c r="X38" s="50">
        <v>997188.99999999988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'2.3'!N41</f>
        <v>Penta Security</v>
      </c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 t="shared" si="2"/>
        <v>RSA Seguros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>
        <f>IF(OR(S42="",S42=0),"",S42*M!$J$63)</f>
        <v>68.933998968171451</v>
      </c>
      <c r="H42" s="33">
        <f>IF(OR(T42="",T42=0),"",T42*M!$J$64)</f>
        <v>-0.25480745220066997</v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'2.3'!N42</f>
        <v>RSA Seguros</v>
      </c>
      <c r="O42" s="50"/>
      <c r="P42" s="50"/>
      <c r="Q42" s="50"/>
      <c r="R42" s="50"/>
      <c r="S42" s="50">
        <v>1540.1323162569149</v>
      </c>
      <c r="T42" s="50">
        <v>-5.6705958646546133</v>
      </c>
      <c r="U42" s="50"/>
      <c r="V42" s="50"/>
      <c r="W42" s="50"/>
      <c r="X42" s="50"/>
    </row>
    <row r="43" spans="2:24">
      <c r="B43" s="46" t="str">
        <f t="shared" si="2"/>
        <v>Renta Nacional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'2.3'!N43</f>
        <v>Renta Nacional</v>
      </c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393741.62392529449</v>
      </c>
      <c r="D47" s="51">
        <f t="shared" si="3"/>
        <v>593306.5602836879</v>
      </c>
      <c r="E47" s="51">
        <f t="shared" si="3"/>
        <v>61609.05004027822</v>
      </c>
      <c r="F47" s="51">
        <f t="shared" si="3"/>
        <v>86809.151251111936</v>
      </c>
      <c r="G47" s="51">
        <f t="shared" si="3"/>
        <v>80709.333030838126</v>
      </c>
      <c r="H47" s="51">
        <f t="shared" si="3"/>
        <v>147840.25203514707</v>
      </c>
      <c r="I47" s="51">
        <f t="shared" si="3"/>
        <v>156915.55836899689</v>
      </c>
      <c r="J47" s="51">
        <f t="shared" si="3"/>
        <v>210774.01961907826</v>
      </c>
      <c r="K47" s="51">
        <f t="shared" si="3"/>
        <v>270116.96274390537</v>
      </c>
      <c r="L47" s="51">
        <f t="shared" si="3"/>
        <v>226917.52007151692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2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>
  <sheetPr codeName="Hoja6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32313.791348843668</v>
      </c>
      <c r="D17" s="33">
        <f>IF(OR(P17="",P17=0),"",P17*M!$J$60)</f>
        <v>98205.555555555547</v>
      </c>
      <c r="E17" s="33">
        <f>IF(OR(Q17="",Q17=0),"",Q17*M!$J$61)</f>
        <v>105793.42324472124</v>
      </c>
      <c r="F17" s="33">
        <f>IF(OR(R17="",R17=0),"",R17*M!$J$62)</f>
        <v>29972.444771321629</v>
      </c>
      <c r="G17" s="33">
        <f>IF(OR(S17="",S17=0),"",S17*M!$J$63)</f>
        <v>272.30020320259496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721786.35315327987</v>
      </c>
      <c r="P17" s="33">
        <v>2195715.8960913564</v>
      </c>
      <c r="Q17" s="33">
        <v>2362245.6898253234</v>
      </c>
      <c r="R17" s="33">
        <v>670383.14628690551</v>
      </c>
      <c r="S17" s="33">
        <v>6083.766341037006</v>
      </c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1702.0900471329644</v>
      </c>
      <c r="D18" s="33">
        <f>IF(OR(P18="",P18=0),"",P18*M!$J$60)</f>
        <v>3484.9881796690302</v>
      </c>
      <c r="E18" s="33">
        <f>IF(OR(Q18="",Q18=0),"",Q18*M!$J$61)</f>
        <v>4651.0231246084059</v>
      </c>
      <c r="F18" s="33">
        <f>IF(OR(R18="",R18=0),"",R18*M!$J$62)</f>
        <v>38998.298173944517</v>
      </c>
      <c r="G18" s="33">
        <f>IF(OR(S18="",S18=0),"",S18*M!$J$63)</f>
        <v>198119.53068162853</v>
      </c>
      <c r="H18" s="33">
        <f>IF(OR(T18="",T18=0),"",T18*M!$J$64)</f>
        <v>286077.2188887744</v>
      </c>
      <c r="I18" s="33">
        <f>IF(OR(U18="",U18=0),"",U18*M!$J$65)</f>
        <v>362681.81388057378</v>
      </c>
      <c r="J18" s="33">
        <f>IF(OR(V18="",V18=0),"",V18*M!$J$66)</f>
        <v>487161.74661746644</v>
      </c>
      <c r="K18" s="33">
        <f>IF(OR(W18="",W18=0),"",W18*M!$J$67)</f>
        <v>777852.35055731493</v>
      </c>
      <c r="L18" s="33">
        <f>IF(OR(X18="",X18=0),"",X18*M!$J$68)</f>
        <v>683190.65687092009</v>
      </c>
      <c r="N18" s="46" t="str">
        <f>'2.3'!N18</f>
        <v>ACE Seguros</v>
      </c>
      <c r="O18" s="33">
        <v>38019.226979459949</v>
      </c>
      <c r="P18" s="33">
        <v>77918.646256839886</v>
      </c>
      <c r="Q18" s="33">
        <v>103852.00698127825</v>
      </c>
      <c r="R18" s="33">
        <v>872261.23958693014</v>
      </c>
      <c r="S18" s="33">
        <v>4426412.1660099206</v>
      </c>
      <c r="T18" s="33">
        <v>6366486.8526883358</v>
      </c>
      <c r="U18" s="33">
        <v>8103753.8383352831</v>
      </c>
      <c r="V18" s="33">
        <v>10872837.733661424</v>
      </c>
      <c r="W18" s="33">
        <v>17344753.517342456</v>
      </c>
      <c r="X18" s="33">
        <v>15231073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78795.302470359777</v>
      </c>
      <c r="D20" s="33">
        <f>IF(OR(P20="",P20=0),"",P20*M!$J$60)</f>
        <v>63244.739952718664</v>
      </c>
      <c r="E20" s="33">
        <f>IF(OR(Q20="",Q20=0),"",Q20*M!$J$61)</f>
        <v>71943.142740824798</v>
      </c>
      <c r="F20" s="33">
        <f>IF(OR(R20="",R20=0),"",R20*M!$J$62)</f>
        <v>98305.517554844759</v>
      </c>
      <c r="G20" s="33">
        <f>IF(OR(S20="",S20=0),"",S20*M!$J$63)</f>
        <v>89612.398957700469</v>
      </c>
      <c r="H20" s="33">
        <f>IF(OR(T20="",T20=0),"",T20*M!$J$64)</f>
        <v>132821.54407200651</v>
      </c>
      <c r="I20" s="33">
        <f>IF(OR(U20="",U20=0),"",U20*M!$J$65)</f>
        <v>106475.26147216835</v>
      </c>
      <c r="J20" s="33">
        <f>IF(OR(V20="",V20=0),"",V20*M!$J$66)</f>
        <v>207952.24916534891</v>
      </c>
      <c r="K20" s="33">
        <f>IF(OR(W20="",W20=0),"",W20*M!$J$67)</f>
        <v>377711.96729983611</v>
      </c>
      <c r="L20" s="33">
        <f>IF(OR(X20="",X20=0),"",X20*M!$J$68)</f>
        <v>387880.56712940638</v>
      </c>
      <c r="N20" s="46" t="str">
        <f>'2.3'!N20</f>
        <v>Aseguradora Magallanes</v>
      </c>
      <c r="O20" s="33">
        <v>1760034.0796198708</v>
      </c>
      <c r="P20" s="33">
        <v>1414049.1347232407</v>
      </c>
      <c r="Q20" s="33">
        <v>1606407.7864167346</v>
      </c>
      <c r="R20" s="33">
        <v>2198764.9875940867</v>
      </c>
      <c r="S20" s="33">
        <v>2002131.8019833276</v>
      </c>
      <c r="T20" s="33">
        <v>2955868.4098399393</v>
      </c>
      <c r="U20" s="33">
        <v>2379080.7143336991</v>
      </c>
      <c r="V20" s="33">
        <v>4641232.7676052023</v>
      </c>
      <c r="W20" s="33">
        <v>8422319.4397655111</v>
      </c>
      <c r="X20" s="33">
        <v>8647421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61652.329295298914</v>
      </c>
      <c r="D21" s="33">
        <f>IF(OR(P21="",P21=0),"",P21*M!$J$60)</f>
        <v>84308.924349881781</v>
      </c>
      <c r="E21" s="33">
        <f>IF(OR(Q21="",Q21=0),"",Q21*M!$J$61)</f>
        <v>120909.56600575731</v>
      </c>
      <c r="F21" s="33">
        <f>IF(OR(R21="",R21=0),"",R21*M!$J$62)</f>
        <v>161600.37296639013</v>
      </c>
      <c r="G21" s="33">
        <f>IF(OR(S21="",S21=0),"",S21*M!$J$63)</f>
        <v>153138.62387232372</v>
      </c>
      <c r="H21" s="33">
        <f>IF(OR(T21="",T21=0),"",T21*M!$J$64)</f>
        <v>205370.3218625813</v>
      </c>
      <c r="I21" s="33">
        <f>IF(OR(U21="",U21=0),"",U21*M!$J$65)</f>
        <v>293663.69623779273</v>
      </c>
      <c r="J21" s="33">
        <f>IF(OR(V21="",V21=0),"",V21*M!$J$66)</f>
        <v>681600.85909865343</v>
      </c>
      <c r="K21" s="33">
        <f>IF(OR(W21="",W21=0),"",W21*M!$J$67)</f>
        <v>865499.46284294734</v>
      </c>
      <c r="L21" s="33">
        <f>IF(OR(X21="",X21=0),"",X21*M!$J$68)</f>
        <v>1043960.5131956851</v>
      </c>
      <c r="N21" s="46" t="str">
        <f>'2.3'!N21</f>
        <v>BCI Seguros Generales</v>
      </c>
      <c r="O21" s="33">
        <v>1377115.0975464638</v>
      </c>
      <c r="P21" s="33">
        <v>1885009.9093699064</v>
      </c>
      <c r="Q21" s="33">
        <v>2699771.8042931566</v>
      </c>
      <c r="R21" s="33">
        <v>3614458.7902953713</v>
      </c>
      <c r="S21" s="33">
        <v>3421442.9312562868</v>
      </c>
      <c r="T21" s="33">
        <v>4570400.4644244015</v>
      </c>
      <c r="U21" s="33">
        <v>6561614.6563951187</v>
      </c>
      <c r="V21" s="33">
        <v>15212474.278944494</v>
      </c>
      <c r="W21" s="33">
        <v>19299131.566096731</v>
      </c>
      <c r="X21" s="33">
        <v>23274087</v>
      </c>
    </row>
    <row r="22" spans="2:24" s="16" customFormat="1">
      <c r="B22" s="46" t="str">
        <f t="shared" si="2"/>
        <v>Cardif</v>
      </c>
      <c r="C22" s="33">
        <f>IF(OR(O22="",O22=0),"",O22*M!$J$59)</f>
        <v>481476.00471090776</v>
      </c>
      <c r="D22" s="33">
        <f>IF(OR(P22="",P22=0),"",P22*M!$J$60)</f>
        <v>650200.0591016548</v>
      </c>
      <c r="E22" s="33">
        <f>IF(OR(Q22="",Q22=0),"",Q22*M!$J$61)</f>
        <v>744787.13175742992</v>
      </c>
      <c r="F22" s="33">
        <f>IF(OR(R22="",R22=0),"",R22*M!$J$62)</f>
        <v>919686.32769970829</v>
      </c>
      <c r="G22" s="33">
        <f>IF(OR(S22="",S22=0),"",S22*M!$J$63)</f>
        <v>1221278.8456609207</v>
      </c>
      <c r="H22" s="33">
        <f>IF(OR(T22="",T22=0),"",T22*M!$J$64)</f>
        <v>1564650.2563872579</v>
      </c>
      <c r="I22" s="33">
        <f>IF(OR(U22="",U22=0),"",U22*M!$J$65)</f>
        <v>1613359.005471135</v>
      </c>
      <c r="J22" s="33">
        <f>IF(OR(V22="",V22=0),"",V22*M!$J$66)</f>
        <v>1863754.8417409649</v>
      </c>
      <c r="K22" s="33">
        <f>IF(OR(W22="",W22=0),"",W22*M!$J$67)</f>
        <v>2204213.3620438529</v>
      </c>
      <c r="L22" s="33">
        <f>IF(OR(X22="",X22=0),"",X22*M!$J$68)</f>
        <v>3907097.2363453354</v>
      </c>
      <c r="N22" s="46" t="str">
        <f>'2.3'!N22</f>
        <v>Cardif</v>
      </c>
      <c r="O22" s="33">
        <v>10754628.134452363</v>
      </c>
      <c r="P22" s="33">
        <v>14537411.83309542</v>
      </c>
      <c r="Q22" s="33">
        <v>16630241.63384505</v>
      </c>
      <c r="R22" s="33">
        <v>20570301.110381998</v>
      </c>
      <c r="S22" s="33">
        <v>27285969.848228272</v>
      </c>
      <c r="T22" s="33">
        <v>34820407.318828948</v>
      </c>
      <c r="U22" s="33">
        <v>36048855.312896073</v>
      </c>
      <c r="V22" s="33">
        <v>41596664.989148788</v>
      </c>
      <c r="W22" s="33">
        <v>49150121.404005863</v>
      </c>
      <c r="X22" s="33">
        <v>87104943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382422.84455677593</v>
      </c>
      <c r="D24" s="33">
        <f>IF(OR(P24="",P24=0),"",P24*M!$J$60)</f>
        <v>471396.57210401888</v>
      </c>
      <c r="E24" s="33">
        <f>IF(OR(Q24="",Q24=0),"",Q24*M!$J$61)</f>
        <v>606347.67469055066</v>
      </c>
      <c r="F24" s="33">
        <f>IF(OR(R24="",R24=0),"",R24*M!$J$62)</f>
        <v>783135.84399501258</v>
      </c>
      <c r="G24" s="33">
        <f>IF(OR(S24="",S24=0),"",S24*M!$J$63)</f>
        <v>870729.17337009776</v>
      </c>
      <c r="H24" s="33">
        <f>IF(OR(T24="",T24=0),"",T24*M!$J$64)</f>
        <v>1000960.3692873442</v>
      </c>
      <c r="I24" s="33">
        <f>IF(OR(U24="",U24=0),"",U24*M!$J$65)</f>
        <v>927660.13582521572</v>
      </c>
      <c r="J24" s="33">
        <f>IF(OR(V24="",V24=0),"",V24*M!$J$66)</f>
        <v>440416.98180956981</v>
      </c>
      <c r="K24" s="33">
        <f>IF(OR(W24="",W24=0),"",W24*M!$J$67)</f>
        <v>352374.04774056125</v>
      </c>
      <c r="L24" s="33">
        <f>IF(OR(X24="",X24=0),"",X24*M!$J$68)</f>
        <v>340037.80384255335</v>
      </c>
      <c r="N24" s="46" t="str">
        <f>'2.3'!N24</f>
        <v>Chartis Chile</v>
      </c>
      <c r="O24" s="50">
        <v>8542098.5533787087</v>
      </c>
      <c r="P24" s="50">
        <v>10539657.77064652</v>
      </c>
      <c r="Q24" s="50">
        <v>13539047.486534849</v>
      </c>
      <c r="R24" s="50">
        <v>17516124.396023966</v>
      </c>
      <c r="S24" s="50">
        <v>19453943.753272578</v>
      </c>
      <c r="T24" s="50">
        <v>22275807.405718587</v>
      </c>
      <c r="U24" s="50">
        <v>20727616.049807347</v>
      </c>
      <c r="V24" s="50">
        <v>9829553.3498127926</v>
      </c>
      <c r="W24" s="50">
        <v>7857327.9358085012</v>
      </c>
      <c r="X24" s="50">
        <v>7580813</v>
      </c>
    </row>
    <row r="25" spans="2:24">
      <c r="B25" s="46" t="str">
        <f t="shared" si="2"/>
        <v>Chilena Consolidada</v>
      </c>
      <c r="C25" s="33">
        <f>IF(OR(O25="",O25=0),"",O25*M!$J$59)</f>
        <v>129142.58856243272</v>
      </c>
      <c r="D25" s="33">
        <f>IF(OR(P25="",P25=0),"",P25*M!$J$60)</f>
        <v>145758.80614657211</v>
      </c>
      <c r="E25" s="33">
        <f>IF(OR(Q25="",Q25=0),"",Q25*M!$J$61)</f>
        <v>184009.80536523255</v>
      </c>
      <c r="F25" s="33">
        <f>IF(OR(R25="",R25=0),"",R25*M!$J$62)</f>
        <v>222016.58877061831</v>
      </c>
      <c r="G25" s="33">
        <f>IF(OR(S25="",S25=0),"",S25*M!$J$63)</f>
        <v>278194.71455107274</v>
      </c>
      <c r="H25" s="33">
        <f>IF(OR(T25="",T25=0),"",T25*M!$J$64)</f>
        <v>317112.71560532559</v>
      </c>
      <c r="I25" s="33">
        <f>IF(OR(U25="",U25=0),"",U25*M!$J$65)</f>
        <v>271265.0279197311</v>
      </c>
      <c r="J25" s="33">
        <f>IF(OR(V25="",V25=0),"",V25*M!$J$66)</f>
        <v>74696.507834643591</v>
      </c>
      <c r="K25" s="33">
        <f>IF(OR(W25="",W25=0),"",W25*M!$J$67)</f>
        <v>77026.550239914592</v>
      </c>
      <c r="L25" s="33">
        <f>IF(OR(X25="",X25=0),"",X25*M!$J$68)</f>
        <v>93358.939590554059</v>
      </c>
      <c r="N25" s="46" t="str">
        <f>'2.3'!N25</f>
        <v>Chilena Consolidada</v>
      </c>
      <c r="O25" s="50">
        <v>2884630.8076006183</v>
      </c>
      <c r="P25" s="50">
        <v>3258928.9459319366</v>
      </c>
      <c r="Q25" s="50">
        <v>4108727.7098891512</v>
      </c>
      <c r="R25" s="50">
        <v>4965767.0718387067</v>
      </c>
      <c r="S25" s="50">
        <v>6215462.2755863043</v>
      </c>
      <c r="T25" s="50">
        <v>7057164.294884095</v>
      </c>
      <c r="U25" s="50">
        <v>6061139.3432991588</v>
      </c>
      <c r="V25" s="50">
        <v>1667132.1477853702</v>
      </c>
      <c r="W25" s="50">
        <v>1717558.0008793357</v>
      </c>
      <c r="X25" s="50">
        <v>2081347</v>
      </c>
    </row>
    <row r="26" spans="2:24">
      <c r="B26" s="46" t="str">
        <f t="shared" si="2"/>
        <v>Chubb de Chile</v>
      </c>
      <c r="C26" s="33">
        <f>IF(OR(O26="",O26=0),"",O26*M!$J$59)</f>
        <v>56847.836733133816</v>
      </c>
      <c r="D26" s="33">
        <f>IF(OR(P26="",P26=0),"",P26*M!$J$60)</f>
        <v>28896.040189125291</v>
      </c>
      <c r="E26" s="33">
        <f>IF(OR(Q26="",Q26=0),"",Q26*M!$J$61)</f>
        <v>34254.79512965546</v>
      </c>
      <c r="F26" s="33">
        <f>IF(OR(R26="",R26=0),"",R26*M!$J$62)</f>
        <v>30003.210047839155</v>
      </c>
      <c r="G26" s="33">
        <f>IF(OR(S26="",S26=0),"",S26*M!$J$63)</f>
        <v>28368.358421891342</v>
      </c>
      <c r="H26" s="33">
        <f>IF(OR(T26="",T26=0),"",T26*M!$J$64)</f>
        <v>31984.654475998657</v>
      </c>
      <c r="I26" s="33">
        <f>IF(OR(U26="",U26=0),"",U26*M!$J$65)</f>
        <v>35875.328690222115</v>
      </c>
      <c r="J26" s="33">
        <f>IF(OR(V26="",V26=0),"",V26*M!$J$66)</f>
        <v>29842.457197863914</v>
      </c>
      <c r="K26" s="33">
        <f>IF(OR(W26="",W26=0),"",W26*M!$J$67)</f>
        <v>37036.104877292812</v>
      </c>
      <c r="L26" s="33">
        <f>IF(OR(X26="",X26=0),"",X26*M!$J$68)</f>
        <v>88562.09487472655</v>
      </c>
      <c r="N26" s="46" t="str">
        <f>'2.3'!N26</f>
        <v>Chubb de Chile</v>
      </c>
      <c r="O26" s="50">
        <v>1269798.1588511441</v>
      </c>
      <c r="P26" s="50">
        <v>646068.28420683811</v>
      </c>
      <c r="Q26" s="50">
        <v>764870.25061754626</v>
      </c>
      <c r="R26" s="50">
        <v>671071.26242242812</v>
      </c>
      <c r="S26" s="50">
        <v>633809.53112682619</v>
      </c>
      <c r="T26" s="50">
        <v>711800.41179159749</v>
      </c>
      <c r="U26" s="50">
        <v>801597.49248044495</v>
      </c>
      <c r="V26" s="50">
        <v>666046.12726478244</v>
      </c>
      <c r="W26" s="50">
        <v>825840.67513434298</v>
      </c>
      <c r="X26" s="50">
        <v>1974406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19367.993062639311</v>
      </c>
      <c r="D28" s="33">
        <f>IF(OR(P28="",P28=0),"",P28*M!$J$60)</f>
        <v>20850.59101654846</v>
      </c>
      <c r="E28" s="33">
        <f>IF(OR(Q28="",Q28=0),"",Q28*M!$J$61)</f>
        <v>22063.399943985842</v>
      </c>
      <c r="F28" s="33">
        <f>IF(OR(R28="",R28=0),"",R28*M!$J$62)</f>
        <v>22679.182700679441</v>
      </c>
      <c r="G28" s="33">
        <f>IF(OR(S28="",S28=0),"",S28*M!$J$63)</f>
        <v>28715.155336004151</v>
      </c>
      <c r="H28" s="33">
        <f>IF(OR(T28="",T28=0),"",T28*M!$J$64)</f>
        <v>78334.333877262281</v>
      </c>
      <c r="I28" s="33">
        <f>IF(OR(U28="",U28=0),"",U28*M!$J$65)</f>
        <v>89005.606321293671</v>
      </c>
      <c r="J28" s="33">
        <f>IF(OR(V28="",V28=0),"",V28*M!$J$66)</f>
        <v>69091.930049735296</v>
      </c>
      <c r="K28" s="33">
        <f>IF(OR(W28="",W28=0),"",W28*M!$J$67)</f>
        <v>99195.872396652587</v>
      </c>
      <c r="L28" s="33">
        <f>IF(OR(X28="",X28=0),"",X28*M!$J$68)</f>
        <v>112443.86950228379</v>
      </c>
      <c r="N28" s="46" t="str">
        <f>'2.3'!N28</f>
        <v>Consorcio Nacional de Seguros</v>
      </c>
      <c r="O28" s="50">
        <v>432618.78278732847</v>
      </c>
      <c r="P28" s="50">
        <v>466185.17535941151</v>
      </c>
      <c r="Q28" s="50">
        <v>492650.39188694005</v>
      </c>
      <c r="R28" s="50">
        <v>507257.31484688085</v>
      </c>
      <c r="S28" s="50">
        <v>641557.71261343814</v>
      </c>
      <c r="T28" s="50">
        <v>1743286.3360489632</v>
      </c>
      <c r="U28" s="50">
        <v>1988739.1544177355</v>
      </c>
      <c r="V28" s="50">
        <v>1542045.0175989324</v>
      </c>
      <c r="W28" s="50">
        <v>2211895.297899365</v>
      </c>
      <c r="X28" s="50">
        <v>2506827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865300.77424194326</v>
      </c>
      <c r="D30" s="33">
        <f>IF(OR(P30="",P30=0),"",P30*M!$J$60)</f>
        <v>1100323.6406619383</v>
      </c>
      <c r="E30" s="33">
        <f>IF(OR(Q30="",Q30=0),"",Q30*M!$J$61)</f>
        <v>1091015.155583659</v>
      </c>
      <c r="F30" s="33">
        <f>IF(OR(R30="",R30=0),"",R30*M!$J$62)</f>
        <v>1025138.7358197384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19328041.190782506</v>
      </c>
      <c r="P30" s="50">
        <v>24601440.26454578</v>
      </c>
      <c r="Q30" s="50">
        <v>24361115.934871681</v>
      </c>
      <c r="R30" s="50">
        <v>22928918.089357231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>
        <f>IF(OR(W32="",W32=0),"",W32*M!$J$67)</f>
        <v>3419.0221178203305</v>
      </c>
      <c r="L32" s="33">
        <f>IF(OR(X32="",X32=0),"",X32*M!$J$68)</f>
        <v>6878.3436642006855</v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>
        <v>76238.242208109441</v>
      </c>
      <c r="X32" s="50">
        <v>153346</v>
      </c>
    </row>
    <row r="33" spans="2:24">
      <c r="B33" s="46" t="str">
        <f t="shared" si="2"/>
        <v>HDI Seguros</v>
      </c>
      <c r="C33" s="33">
        <f>IF(OR(O33="",O33=0),"",O33*M!$J$59)</f>
        <v>105200.03440013576</v>
      </c>
      <c r="D33" s="33">
        <f>IF(OR(P33="",P33=0),"",P33*M!$J$60)</f>
        <v>91584.101654846309</v>
      </c>
      <c r="E33" s="33">
        <f>IF(OR(Q33="",Q33=0),"",Q33*M!$J$61)</f>
        <v>87585.818600743209</v>
      </c>
      <c r="F33" s="33">
        <f>IF(OR(R33="",R33=0),"",R33*M!$J$62)</f>
        <v>108886.43607359406</v>
      </c>
      <c r="G33" s="33">
        <f>IF(OR(S33="",S33=0),"",S33*M!$J$63)</f>
        <v>113581.08852456152</v>
      </c>
      <c r="H33" s="33">
        <f>IF(OR(T33="",T33=0),"",T33*M!$J$64)</f>
        <v>113166.25778564168</v>
      </c>
      <c r="I33" s="33">
        <f>IF(OR(U33="",U33=0),"",U33*M!$J$65)</f>
        <v>118474.24341232746</v>
      </c>
      <c r="J33" s="33">
        <f>IF(OR(V33="",V33=0),"",V33*M!$J$66)</f>
        <v>118561.6304920814</v>
      </c>
      <c r="K33" s="33">
        <f>IF(OR(W33="",W33=0),"",W33*M!$J$67)</f>
        <v>119899.88604347124</v>
      </c>
      <c r="L33" s="33">
        <f>IF(OR(X33="",X33=0),"",X33*M!$J$68)</f>
        <v>137358.65610658997</v>
      </c>
      <c r="N33" s="46" t="str">
        <f>'2.3'!N33</f>
        <v>HDI Seguros</v>
      </c>
      <c r="O33" s="50">
        <v>2349831.0167801082</v>
      </c>
      <c r="P33" s="50">
        <v>2047670.9967699666</v>
      </c>
      <c r="Q33" s="50">
        <v>1955690.7805207246</v>
      </c>
      <c r="R33" s="50">
        <v>2435424.6762288809</v>
      </c>
      <c r="S33" s="50">
        <v>2537643.3627923448</v>
      </c>
      <c r="T33" s="50">
        <v>2518451.1201513847</v>
      </c>
      <c r="U33" s="50">
        <v>2647185.6819174858</v>
      </c>
      <c r="V33" s="50">
        <v>2646146.5390692209</v>
      </c>
      <c r="W33" s="50">
        <v>2673558.7656082073</v>
      </c>
      <c r="X33" s="50">
        <v>3062278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>
        <f>IF(OR(P34="",P34=0),"",P34*M!$J$60)</f>
        <v>24871.572104018909</v>
      </c>
      <c r="E34" s="33">
        <f>IF(OR(Q34="",Q34=0),"",Q34*M!$J$61)</f>
        <v>14313.696616918009</v>
      </c>
      <c r="F34" s="33">
        <f>IF(OR(R34="",R34=0),"",R34*M!$J$62)</f>
        <v>10810.795774753664</v>
      </c>
      <c r="G34" s="33">
        <f>IF(OR(S34="",S34=0),"",S34*M!$J$63)</f>
        <v>7474.430612803616</v>
      </c>
      <c r="H34" s="33">
        <f>IF(OR(T34="",T34=0),"",T34*M!$J$64)</f>
        <v>11016.804041857727</v>
      </c>
      <c r="I34" s="33">
        <f>IF(OR(U34="",U34=0),"",U34*M!$J$65)</f>
        <v>-670.78210209778899</v>
      </c>
      <c r="J34" s="33">
        <f>IF(OR(V34="",V34=0),"",V34*M!$J$66)</f>
        <v>11372.647887969568</v>
      </c>
      <c r="K34" s="33">
        <f>IF(OR(W34="",W34=0),"",W34*M!$J$67)</f>
        <v>7505.0511406139658</v>
      </c>
      <c r="L34" s="33">
        <f>IF(OR(X34="",X34=0),"",X34*M!$J$68)</f>
        <v>5400.0555305613207</v>
      </c>
      <c r="N34" s="46" t="str">
        <f>'2.3'!N34</f>
        <v>Huelen Generales</v>
      </c>
      <c r="O34" s="50"/>
      <c r="P34" s="50">
        <v>556087.74799591559</v>
      </c>
      <c r="Q34" s="50">
        <v>319608.41328072833</v>
      </c>
      <c r="R34" s="50">
        <v>241801.27249009104</v>
      </c>
      <c r="S34" s="50">
        <v>166994.69499388861</v>
      </c>
      <c r="T34" s="50">
        <v>245172.74868503399</v>
      </c>
      <c r="U34" s="50">
        <v>-14987.939363156271</v>
      </c>
      <c r="V34" s="50">
        <v>253823.20337449713</v>
      </c>
      <c r="W34" s="50">
        <v>167349.57743038595</v>
      </c>
      <c r="X34" s="50">
        <v>120389</v>
      </c>
    </row>
    <row r="35" spans="2:24">
      <c r="B35" s="46" t="str">
        <f t="shared" si="2"/>
        <v>ING Generales</v>
      </c>
      <c r="C35" s="33">
        <f>IF(OR(O35="",O35=0),"",O35*M!$J$59)</f>
        <v>61662.661280497305</v>
      </c>
      <c r="D35" s="33">
        <f>IF(OR(P35="",P35=0),"",P35*M!$J$60)</f>
        <v>65377.955082742315</v>
      </c>
      <c r="E35" s="33">
        <f>IF(OR(Q35="",Q35=0),"",Q35*M!$J$61)</f>
        <v>68383.298541033262</v>
      </c>
      <c r="F35" s="33">
        <f>IF(OR(R35="",R35=0),"",R35*M!$J$62)</f>
        <v>1259.5404346415894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1377345.8809242691</v>
      </c>
      <c r="P35" s="50">
        <v>1461744.342436065</v>
      </c>
      <c r="Q35" s="50">
        <v>1526920.5521492979</v>
      </c>
      <c r="R35" s="50">
        <v>28171.698568230364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40271.510237623726</v>
      </c>
      <c r="D36" s="33">
        <f>IF(OR(P36="",P36=0),"",P36*M!$J$60)</f>
        <v>34243.971631205663</v>
      </c>
      <c r="E36" s="33">
        <f>IF(OR(Q36="",Q36=0),"",Q36*M!$J$61)</f>
        <v>22465.777947167673</v>
      </c>
      <c r="F36" s="33">
        <f>IF(OR(R36="",R36=0),"",R36*M!$J$62)</f>
        <v>38739.102110119653</v>
      </c>
      <c r="G36" s="33">
        <f>IF(OR(S36="",S36=0),"",S36*M!$J$63)</f>
        <v>144956.47450587299</v>
      </c>
      <c r="H36" s="33">
        <f>IF(OR(T36="",T36=0),"",T36*M!$J$64)</f>
        <v>91435.055186197962</v>
      </c>
      <c r="I36" s="33">
        <f>IF(OR(U36="",U36=0),"",U36*M!$J$65)</f>
        <v>169834.89623853881</v>
      </c>
      <c r="J36" s="33">
        <f>IF(OR(V36="",V36=0),"",V36*M!$J$66)</f>
        <v>128077.84793686453</v>
      </c>
      <c r="K36" s="33">
        <f>IF(OR(W36="",W36=0),"",W36*M!$J$67)</f>
        <v>135515.37947057985</v>
      </c>
      <c r="L36" s="33">
        <f>IF(OR(X36="",X36=0),"",X36*M!$J$68)</f>
        <v>130466.04853406943</v>
      </c>
      <c r="N36" s="46" t="str">
        <f>'2.3'!N36</f>
        <v>Liberty Seguros</v>
      </c>
      <c r="O36" s="50">
        <v>899536.24434198649</v>
      </c>
      <c r="P36" s="50">
        <v>765639.30045082048</v>
      </c>
      <c r="Q36" s="50">
        <v>501635.03076659958</v>
      </c>
      <c r="R36" s="50">
        <v>866463.89225347689</v>
      </c>
      <c r="S36" s="50">
        <v>3238636.2923794352</v>
      </c>
      <c r="T36" s="50">
        <v>2034835.4859534886</v>
      </c>
      <c r="U36" s="50">
        <v>3794786.8892304883</v>
      </c>
      <c r="V36" s="50">
        <v>2858536.5488222064</v>
      </c>
      <c r="W36" s="50">
        <v>3021757.0893014171</v>
      </c>
      <c r="X36" s="50">
        <v>2908614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>
        <f>IF(OR(U37="",U37=0),"",U37*M!$J$65)</f>
        <v>1178.1805163670338</v>
      </c>
      <c r="J37" s="33">
        <f>IF(OR(V37="",V37=0),"",V37*M!$J$66)</f>
        <v>959.70563742904551</v>
      </c>
      <c r="K37" s="33">
        <f>IF(OR(W37="",W37=0),"",W37*M!$J$67)</f>
        <v>1211.1085476718142</v>
      </c>
      <c r="L37" s="33">
        <f>IF(OR(X37="",X37=0),"",X37*M!$J$68)</f>
        <v>530.45591129104969</v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>
        <v>26325.237484626454</v>
      </c>
      <c r="V37" s="50">
        <v>21419.423303036485</v>
      </c>
      <c r="W37" s="50">
        <v>27005.612603810456</v>
      </c>
      <c r="X37" s="50">
        <v>11826</v>
      </c>
    </row>
    <row r="38" spans="2:24">
      <c r="B38" s="46" t="str">
        <f t="shared" si="2"/>
        <v>Mapfre Seguros Generales</v>
      </c>
      <c r="C38" s="33">
        <f>IF(OR(O38="",O38=0),"",O38*M!$J$59)</f>
        <v>90446.556761418382</v>
      </c>
      <c r="D38" s="33">
        <f>IF(OR(P38="",P38=0),"",P38*M!$J$60)</f>
        <v>58244.739952718664</v>
      </c>
      <c r="E38" s="33">
        <f>IF(OR(Q38="",Q38=0),"",Q38*M!$J$61)</f>
        <v>168077.99249872233</v>
      </c>
      <c r="F38" s="33">
        <f>IF(OR(R38="",R38=0),"",R38*M!$J$62)</f>
        <v>516749.88497792167</v>
      </c>
      <c r="G38" s="33">
        <f>IF(OR(S38="",S38=0),"",S38*M!$J$63)</f>
        <v>253528.94082692431</v>
      </c>
      <c r="H38" s="33">
        <f>IF(OR(T38="",T38=0),"",T38*M!$J$64)</f>
        <v>117686.13429575803</v>
      </c>
      <c r="I38" s="33">
        <f>IF(OR(U38="",U38=0),"",U38*M!$J$65)</f>
        <v>24523.029175525295</v>
      </c>
      <c r="J38" s="33">
        <f>IF(OR(V38="",V38=0),"",V38*M!$J$66)</f>
        <v>21581.320238668235</v>
      </c>
      <c r="K38" s="33">
        <f>IF(OR(W38="",W38=0),"",W38*M!$J$67)</f>
        <v>19951.341261351954</v>
      </c>
      <c r="L38" s="33">
        <f>IF(OR(X38="",X38=0),"",X38*M!$J$68)</f>
        <v>49958.038093606228</v>
      </c>
      <c r="N38" s="46" t="str">
        <f>'2.3'!N38</f>
        <v>Mapfre Seguros Generales</v>
      </c>
      <c r="O38" s="50">
        <v>2020285.6933540057</v>
      </c>
      <c r="P38" s="50">
        <v>1302257.2975063929</v>
      </c>
      <c r="Q38" s="50">
        <v>3752988.618358287</v>
      </c>
      <c r="R38" s="50">
        <v>11557963.201799247</v>
      </c>
      <c r="S38" s="50">
        <v>5664376.3704209607</v>
      </c>
      <c r="T38" s="50">
        <v>2619038.4178369739</v>
      </c>
      <c r="U38" s="50">
        <v>547941.98165726033</v>
      </c>
      <c r="V38" s="50">
        <v>481667.93608587072</v>
      </c>
      <c r="W38" s="50">
        <v>444880.18358573527</v>
      </c>
      <c r="X38" s="50">
        <v>1113766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315.0951540571308</v>
      </c>
      <c r="K40" s="33">
        <f>IF(OR(W40="",W40=0),"",W40*M!$J$67)</f>
        <v>2805.70761411383</v>
      </c>
      <c r="L40" s="33">
        <f>IF(OR(X40="",X40=0),"",X40*M!$J$68)</f>
        <v>12442.29957526746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7032.5277066887793</v>
      </c>
      <c r="W40" s="50">
        <v>62562.396287249634</v>
      </c>
      <c r="X40" s="50">
        <v>277389</v>
      </c>
    </row>
    <row r="41" spans="2:24">
      <c r="B41" s="46" t="str">
        <f t="shared" si="2"/>
        <v>Penta Security</v>
      </c>
      <c r="C41" s="33">
        <f>IF(OR(O41="",O41=0),"",O41*M!$J$59)</f>
        <v>88031.141678392218</v>
      </c>
      <c r="D41" s="33">
        <f>IF(OR(P41="",P41=0),"",P41*M!$J$60)</f>
        <v>85247.576832151288</v>
      </c>
      <c r="E41" s="33">
        <f>IF(OR(Q41="",Q41=0),"",Q41*M!$J$61)</f>
        <v>183662.40208349578</v>
      </c>
      <c r="F41" s="33">
        <f>IF(OR(R41="",R41=0),"",R41*M!$J$62)</f>
        <v>210634.43786053915</v>
      </c>
      <c r="G41" s="33">
        <f>IF(OR(S41="",S41=0),"",S41*M!$J$63)</f>
        <v>224696.91400374548</v>
      </c>
      <c r="H41" s="33">
        <f>IF(OR(T41="",T41=0),"",T41*M!$J$64)</f>
        <v>238912.81813984434</v>
      </c>
      <c r="I41" s="33">
        <f>IF(OR(U41="",U41=0),"",U41*M!$J$65)</f>
        <v>300845.72617639683</v>
      </c>
      <c r="J41" s="33">
        <f>IF(OR(V41="",V41=0),"",V41*M!$J$66)</f>
        <v>182624.02305700089</v>
      </c>
      <c r="K41" s="33">
        <f>IF(OR(W41="",W41=0),"",W41*M!$J$67)</f>
        <v>284961.93292644562</v>
      </c>
      <c r="L41" s="33">
        <f>IF(OR(X41="",X41=0),"",X41*M!$J$68)</f>
        <v>313486.92901193729</v>
      </c>
      <c r="N41" s="46" t="str">
        <f>'2.3'!N41</f>
        <v>Penta Security</v>
      </c>
      <c r="O41" s="50">
        <v>1966333.0752502414</v>
      </c>
      <c r="P41" s="50">
        <v>1905996.6464701188</v>
      </c>
      <c r="Q41" s="50">
        <v>4100970.5934281824</v>
      </c>
      <c r="R41" s="50">
        <v>4711186.4996889103</v>
      </c>
      <c r="S41" s="50">
        <v>5020207.4999327287</v>
      </c>
      <c r="T41" s="50">
        <v>5316869.7652133228</v>
      </c>
      <c r="U41" s="50">
        <v>6722089.7628231645</v>
      </c>
      <c r="V41" s="50">
        <v>4075938.6030496284</v>
      </c>
      <c r="W41" s="50">
        <v>6354155.110405473</v>
      </c>
      <c r="X41" s="50">
        <v>6988887</v>
      </c>
    </row>
    <row r="42" spans="2:24">
      <c r="B42" s="46" t="str">
        <f t="shared" si="2"/>
        <v>RSA Seguros</v>
      </c>
      <c r="C42" s="33">
        <f>IF(OR(O42="",O42=0),"",O42*M!$J$59)</f>
        <v>181327.8930155781</v>
      </c>
      <c r="D42" s="33">
        <f>IF(OR(P42="",P42=0),"",P42*M!$J$60)</f>
        <v>110458.92434988178</v>
      </c>
      <c r="E42" s="33">
        <f>IF(OR(Q42="",Q42=0),"",Q42*M!$J$61)</f>
        <v>113779.71421229365</v>
      </c>
      <c r="F42" s="33">
        <f>IF(OR(R42="",R42=0),"",R42*M!$J$62)</f>
        <v>143521.68395660367</v>
      </c>
      <c r="G42" s="33">
        <f>IF(OR(S42="",S42=0),"",S42*M!$J$63)</f>
        <v>912178.90336042317</v>
      </c>
      <c r="H42" s="33">
        <f>IF(OR(T42="",T42=0),"",T42*M!$J$64)</f>
        <v>921677.43822702905</v>
      </c>
      <c r="I42" s="33">
        <f>IF(OR(U42="",U42=0),"",U42*M!$J$65)</f>
        <v>1221370.3532956629</v>
      </c>
      <c r="J42" s="33">
        <f>IF(OR(V42="",V42=0),"",V42*M!$J$66)</f>
        <v>996163.23065404617</v>
      </c>
      <c r="K42" s="33">
        <f>IF(OR(W42="",W42=0),"",W42*M!$J$67)</f>
        <v>1061201.5073023061</v>
      </c>
      <c r="L42" s="33">
        <f>IF(OR(X42="",X42=0),"",X42*M!$J$68)</f>
        <v>1272846.6768906296</v>
      </c>
      <c r="N42" s="46" t="str">
        <f>'2.3'!N42</f>
        <v>RSA Seguros</v>
      </c>
      <c r="O42" s="50">
        <v>4050282.964687326</v>
      </c>
      <c r="P42" s="50">
        <v>2469681.2180140209</v>
      </c>
      <c r="Q42" s="50">
        <v>2540570.3988405424</v>
      </c>
      <c r="R42" s="50">
        <v>3210099.1022021421</v>
      </c>
      <c r="S42" s="50">
        <v>20380018.979050487</v>
      </c>
      <c r="T42" s="50">
        <v>20511410.575384684</v>
      </c>
      <c r="U42" s="50">
        <v>27290270.17552036</v>
      </c>
      <c r="V42" s="50">
        <v>22233110.9499989</v>
      </c>
      <c r="W42" s="50">
        <v>23662946.526038103</v>
      </c>
      <c r="X42" s="50">
        <v>28376882</v>
      </c>
    </row>
    <row r="43" spans="2:24">
      <c r="B43" s="46" t="str">
        <f t="shared" si="2"/>
        <v>Renta Nacional</v>
      </c>
      <c r="C43" s="33">
        <f>IF(OR(O43="",O43=0),"",O43*M!$J$59)</f>
        <v>2063.4109167875058</v>
      </c>
      <c r="D43" s="33">
        <f>IF(OR(P43="",P43=0),"",P43*M!$J$60)</f>
        <v>731.97399527186758</v>
      </c>
      <c r="E43" s="33">
        <f>IF(OR(Q43="",Q43=0),"",Q43*M!$J$61)</f>
        <v>678.98400709127714</v>
      </c>
      <c r="F43" s="33">
        <f>IF(OR(R43="",R43=0),"",R43*M!$J$62)</f>
        <v>697.25354537822625</v>
      </c>
      <c r="G43" s="33">
        <f>IF(OR(S43="",S43=0),"",S43*M!$J$63)</f>
        <v>675.65135539293999</v>
      </c>
      <c r="H43" s="33">
        <f>IF(OR(T43="",T43=0),"",T43*M!$J$64)</f>
        <v>15251.754858923301</v>
      </c>
      <c r="I43" s="33">
        <f>IF(OR(U43="",U43=0),"",U43*M!$J$65)</f>
        <v>11683.448649742168</v>
      </c>
      <c r="J43" s="33">
        <f>IF(OR(V43="",V43=0),"",V43*M!$J$66)</f>
        <v>14618.476541908281</v>
      </c>
      <c r="K43" s="33">
        <f>IF(OR(W43="",W43=0),"",W43*M!$J$67)</f>
        <v>12608.113052333776</v>
      </c>
      <c r="L43" s="33">
        <f>IF(OR(X43="",X43=0),"",X43*M!$J$68)</f>
        <v>1137.255130633627</v>
      </c>
      <c r="N43" s="46" t="str">
        <f>'2.3'!N43</f>
        <v>Renta Nacional</v>
      </c>
      <c r="O43" s="50">
        <v>46089.975162818992</v>
      </c>
      <c r="P43" s="50">
        <v>16365.743545279689</v>
      </c>
      <c r="Q43" s="50">
        <v>15160.933402272971</v>
      </c>
      <c r="R43" s="50">
        <v>15595.225183552615</v>
      </c>
      <c r="S43" s="50">
        <v>15095.489925717498</v>
      </c>
      <c r="T43" s="50">
        <v>339419.18607476656</v>
      </c>
      <c r="U43" s="50">
        <v>261054.69923429372</v>
      </c>
      <c r="V43" s="50">
        <v>326266.01833397325</v>
      </c>
      <c r="W43" s="50">
        <v>281138.97586712264</v>
      </c>
      <c r="X43" s="50">
        <v>25354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>
        <f>IF(OR(S44="",S44=0),"",S44*M!$J$63)</f>
        <v>265349.75824017602</v>
      </c>
      <c r="H44" s="33">
        <f>IF(OR(T44="",T44=0),"",T44*M!$J$64)</f>
        <v>934951.37764197099</v>
      </c>
      <c r="I44" s="33">
        <f>IF(OR(U44="",U44=0),"",U44*M!$J$65)</f>
        <v>1141162.1078500124</v>
      </c>
      <c r="J44" s="33">
        <f>IF(OR(V44="",V44=0),"",V44*M!$J$66)</f>
        <v>1605425.7580619294</v>
      </c>
      <c r="K44" s="33">
        <f>IF(OR(W44="",W44=0),"",W44*M!$J$67)</f>
        <v>2148219.5515845548</v>
      </c>
      <c r="L44" s="33">
        <f>IF(OR(X44="",X44=0),"",X44*M!$J$68)</f>
        <v>1848719.859083351</v>
      </c>
      <c r="N44" s="46" t="str">
        <f>'2.3'!N44</f>
        <v>Santander Generales</v>
      </c>
      <c r="O44" s="50"/>
      <c r="P44" s="50"/>
      <c r="Q44" s="50"/>
      <c r="R44" s="50"/>
      <c r="S44" s="50">
        <v>5928478.6011812473</v>
      </c>
      <c r="T44" s="50">
        <v>20806814.596358005</v>
      </c>
      <c r="U44" s="50">
        <v>25498099.043635704</v>
      </c>
      <c r="V44" s="50">
        <v>35831084.608033344</v>
      </c>
      <c r="W44" s="50">
        <v>47901556.891450912</v>
      </c>
      <c r="X44" s="50">
        <v>41215416</v>
      </c>
    </row>
    <row r="45" spans="2:24">
      <c r="B45" s="46" t="str">
        <f t="shared" si="2"/>
        <v>Security Previsión</v>
      </c>
      <c r="C45" s="33">
        <f>IF(OR(O45="",O45=0),"",O45*M!$J$59)</f>
        <v>23459.459201200189</v>
      </c>
      <c r="D45" s="33">
        <f>IF(OR(P45="",P45=0),"",P45*M!$J$60)</f>
        <v>18787.115839243499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524009.00039816496</v>
      </c>
      <c r="P45" s="50">
        <v>420049.23913495493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2483.7558158190286</v>
      </c>
      <c r="K46" s="33">
        <f>IF(OR(W46="",W46=0),"",W46*M!$J$67)</f>
        <v>16812.572970629975</v>
      </c>
      <c r="L46" s="33">
        <f>IF(OR(X46="",X46=0),"",X46*M!$J$68)</f>
        <v>34879.247942162096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>
        <v>55434.307276682855</v>
      </c>
      <c r="W46" s="50">
        <v>374891.11392281391</v>
      </c>
      <c r="X46" s="50">
        <v>777599</v>
      </c>
    </row>
    <row r="47" spans="2:24">
      <c r="B47" s="51" t="s">
        <v>29</v>
      </c>
      <c r="C47" s="51">
        <f t="shared" ref="C47:L47" si="3">SUM(C17:C46)</f>
        <v>2701484.2225211021</v>
      </c>
      <c r="D47" s="51">
        <f t="shared" si="3"/>
        <v>3156217.8486997639</v>
      </c>
      <c r="E47" s="51">
        <f t="shared" si="3"/>
        <v>3644722.8020938896</v>
      </c>
      <c r="F47" s="51">
        <f t="shared" si="3"/>
        <v>4362835.6572336489</v>
      </c>
      <c r="G47" s="51">
        <f t="shared" si="3"/>
        <v>4790871.2624847423</v>
      </c>
      <c r="H47" s="51">
        <f t="shared" si="3"/>
        <v>6061409.0546337739</v>
      </c>
      <c r="I47" s="51">
        <f t="shared" si="3"/>
        <v>6688387.0790306078</v>
      </c>
      <c r="J47" s="51">
        <f t="shared" si="3"/>
        <v>6936701.0649920199</v>
      </c>
      <c r="K47" s="51">
        <f t="shared" si="3"/>
        <v>8605020.892030267</v>
      </c>
      <c r="L47" s="51">
        <f t="shared" si="3"/>
        <v>10470635.546825765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2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>
  <sheetPr codeName="Hoja65">
    <pageSetUpPr fitToPage="1"/>
  </sheetPr>
  <dimension ref="B3:L27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6384" width="11.42578125" style="10"/>
  </cols>
  <sheetData>
    <row r="3" spans="2:12">
      <c r="C3" s="11" t="s">
        <v>1</v>
      </c>
      <c r="E3" s="11"/>
    </row>
    <row r="8" spans="2:12">
      <c r="B8" s="12"/>
    </row>
    <row r="9" spans="2:12">
      <c r="B9" s="12"/>
    </row>
    <row r="10" spans="2:12">
      <c r="B10" s="12"/>
    </row>
    <row r="11" spans="2:12" ht="21">
      <c r="B11" s="13" t="s">
        <v>586</v>
      </c>
    </row>
    <row r="12" spans="2:12">
      <c r="B12" s="14" t="str">
        <f>M!E53</f>
        <v>Cifras en UF</v>
      </c>
    </row>
    <row r="13" spans="2:12">
      <c r="B13" s="14" t="s">
        <v>7</v>
      </c>
    </row>
    <row r="14" spans="2:12">
      <c r="B14" s="12"/>
    </row>
    <row r="15" spans="2:12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</row>
    <row r="16" spans="2:12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</row>
    <row r="17" spans="2:12" s="16" customFormat="1">
      <c r="B17" s="46" t="s">
        <v>34</v>
      </c>
      <c r="C17" s="33">
        <f>'2.7.1'!C47</f>
        <v>-5283509.255786512</v>
      </c>
      <c r="D17" s="33">
        <f>'2.7.1'!D47</f>
        <v>-2739417.1985815596</v>
      </c>
      <c r="E17" s="33">
        <f>'2.7.1'!E47</f>
        <v>-2831534.1238836874</v>
      </c>
      <c r="F17" s="33">
        <f>'2.7.1'!F47</f>
        <v>-8883214.287105117</v>
      </c>
      <c r="G17" s="33">
        <f>'2.7.1'!G47</f>
        <v>-9611368.0562902801</v>
      </c>
      <c r="H17" s="33">
        <f>'2.7.1'!H47</f>
        <v>-7816631.2314436445</v>
      </c>
      <c r="I17" s="33">
        <f>'2.7.1'!I47</f>
        <v>-9193676.0024556275</v>
      </c>
      <c r="J17" s="33">
        <f>'2.7.1'!J47</f>
        <v>-2999329.7483440689</v>
      </c>
      <c r="K17" s="33">
        <f>'2.7.1'!K47</f>
        <v>-167381011.9526183</v>
      </c>
      <c r="L17" s="33">
        <f>'2.7.1'!L47</f>
        <v>-4911122.1255197013</v>
      </c>
    </row>
    <row r="18" spans="2:12" s="16" customFormat="1">
      <c r="B18" s="46" t="s">
        <v>35</v>
      </c>
      <c r="C18" s="33">
        <f>'2.7.2'!C47</f>
        <v>-6366947.4418482454</v>
      </c>
      <c r="D18" s="33">
        <f>'2.7.2'!D47</f>
        <v>-6238692.8486997634</v>
      </c>
      <c r="E18" s="33">
        <f>'2.7.2'!E47</f>
        <v>-6545246.1013856297</v>
      </c>
      <c r="F18" s="33">
        <f>'2.7.2'!F47</f>
        <v>-6984467.318430623</v>
      </c>
      <c r="G18" s="33">
        <f>'2.7.2'!G47</f>
        <v>-7124290.1815952761</v>
      </c>
      <c r="H18" s="33">
        <f>'2.7.2'!H47</f>
        <v>-7725384.4280031314</v>
      </c>
      <c r="I18" s="33">
        <f>'2.7.2'!I47</f>
        <v>-8563135.8853507768</v>
      </c>
      <c r="J18" s="33">
        <f>'2.7.2'!J47</f>
        <v>-9399324.1139709558</v>
      </c>
      <c r="K18" s="33">
        <f>'2.7.2'!K47</f>
        <v>-10428779.966022775</v>
      </c>
      <c r="L18" s="33">
        <f>'2.7.2'!L47</f>
        <v>-11424393.750255112</v>
      </c>
    </row>
    <row r="19" spans="2:12" s="16" customFormat="1">
      <c r="B19" s="46" t="s">
        <v>36</v>
      </c>
      <c r="C19" s="33">
        <f>'2.7.3'!C47</f>
        <v>-436842.78421320469</v>
      </c>
      <c r="D19" s="33">
        <f>'2.7.3'!D47</f>
        <v>-369804.90543735219</v>
      </c>
      <c r="E19" s="33">
        <f>'2.7.3'!E47</f>
        <v>-430380.52093168296</v>
      </c>
      <c r="F19" s="33">
        <f>'2.7.3'!F47</f>
        <v>-497568.93118758942</v>
      </c>
      <c r="G19" s="33">
        <f>'2.7.3'!G47</f>
        <v>-389684.00523985643</v>
      </c>
      <c r="H19" s="33">
        <f>'2.7.3'!H47</f>
        <v>-470656.9343809656</v>
      </c>
      <c r="I19" s="33">
        <f>'2.7.3'!I47</f>
        <v>-396841.1243967496</v>
      </c>
      <c r="J19" s="33">
        <f>'2.7.3'!J47</f>
        <v>-483533.78331919987</v>
      </c>
      <c r="K19" s="33">
        <f>'2.7.3'!K47</f>
        <v>-767762.14079806849</v>
      </c>
      <c r="L19" s="33">
        <f>'2.7.3'!L47</f>
        <v>-802268.09598802915</v>
      </c>
    </row>
    <row r="20" spans="2:12" s="16" customFormat="1">
      <c r="B20" s="46" t="s">
        <v>37</v>
      </c>
      <c r="C20" s="33">
        <f>'2.7.4'!C47</f>
        <v>-826085.75428269792</v>
      </c>
      <c r="D20" s="33">
        <f>'2.7.4'!D47</f>
        <v>-941104.31442080368</v>
      </c>
      <c r="E20" s="33">
        <f>'2.7.4'!E47</f>
        <v>-685088.1645545864</v>
      </c>
      <c r="F20" s="33">
        <f>'2.7.4'!F47</f>
        <v>-990515.61602041929</v>
      </c>
      <c r="G20" s="33">
        <f>'2.7.4'!G47</f>
        <v>-1053176.6357372606</v>
      </c>
      <c r="H20" s="33">
        <f>'2.7.4'!H47</f>
        <v>-1169463.5691593287</v>
      </c>
      <c r="I20" s="33">
        <f>'2.7.4'!I47</f>
        <v>-1394844.0676338514</v>
      </c>
      <c r="J20" s="33">
        <f>'2.7.4'!J47</f>
        <v>-1009458.1547523554</v>
      </c>
      <c r="K20" s="33">
        <f>'2.7.4'!K47</f>
        <v>-2199830.8130064243</v>
      </c>
      <c r="L20" s="33">
        <f>'2.7.4'!L47</f>
        <v>-915042.63697501074</v>
      </c>
    </row>
    <row r="21" spans="2:12" s="16" customFormat="1">
      <c r="B21" s="46" t="s">
        <v>38</v>
      </c>
      <c r="C21" s="33">
        <f>'2.7.5'!C47</f>
        <v>-529117.68429753266</v>
      </c>
      <c r="D21" s="33">
        <f>'2.7.5'!D47</f>
        <v>-644349.58628841594</v>
      </c>
      <c r="E21" s="33">
        <f>'2.7.5'!E47</f>
        <v>-433692.228179742</v>
      </c>
      <c r="F21" s="33">
        <f>'2.7.5'!F47</f>
        <v>-439551.68371737975</v>
      </c>
      <c r="G21" s="33">
        <f>'2.7.5'!G47</f>
        <v>-479270.44487516058</v>
      </c>
      <c r="H21" s="33">
        <f>'2.7.5'!H47</f>
        <v>-262155.28373829025</v>
      </c>
      <c r="I21" s="33">
        <f>'2.7.5'!I47</f>
        <v>-608087.04971012648</v>
      </c>
      <c r="J21" s="33">
        <f>'2.7.5'!J47</f>
        <v>-478405.21456456819</v>
      </c>
      <c r="K21" s="33">
        <f>'2.7.5'!K47</f>
        <v>-2267910.4474133728</v>
      </c>
      <c r="L21" s="33">
        <f>'2.7.5'!L47</f>
        <v>341296.48161413614</v>
      </c>
    </row>
    <row r="22" spans="2:12" s="16" customFormat="1">
      <c r="B22" s="46" t="s">
        <v>39</v>
      </c>
      <c r="C22" s="33">
        <f>'2.7.6'!C47</f>
        <v>-1477502.2515366599</v>
      </c>
      <c r="D22" s="33">
        <f>'2.7.6'!D47</f>
        <v>188587.05673758869</v>
      </c>
      <c r="E22" s="33">
        <f>'2.7.6'!E47</f>
        <v>-369794.85535931349</v>
      </c>
      <c r="F22" s="33">
        <f>'2.7.6'!F47</f>
        <v>-955555.69154833863</v>
      </c>
      <c r="G22" s="33">
        <f>'2.7.6'!G47</f>
        <v>-1160038.5135997396</v>
      </c>
      <c r="H22" s="33">
        <f>'2.7.6'!H47</f>
        <v>-1298218.7430246458</v>
      </c>
      <c r="I22" s="33">
        <f>'2.7.6'!I47</f>
        <v>-2155123.0924779586</v>
      </c>
      <c r="J22" s="33">
        <f>'2.7.6'!J47</f>
        <v>-1112169.4819432669</v>
      </c>
      <c r="K22" s="33">
        <f>'2.7.6'!K47</f>
        <v>-5422013.6048714658</v>
      </c>
      <c r="L22" s="33">
        <f>'2.7.6'!L47</f>
        <v>-4106535.651024064</v>
      </c>
    </row>
    <row r="23" spans="2:12">
      <c r="B23" s="46" t="s">
        <v>119</v>
      </c>
      <c r="C23" s="33">
        <f>'2.7.7'!C47</f>
        <v>-588227.2702297885</v>
      </c>
      <c r="D23" s="33">
        <f>'2.7.7'!D47</f>
        <v>-587953.4869976358</v>
      </c>
      <c r="E23" s="33">
        <f>'2.7.7'!E47</f>
        <v>-890779.20315527171</v>
      </c>
      <c r="F23" s="33">
        <f>'2.7.7'!F47</f>
        <v>-1000547.3215015898</v>
      </c>
      <c r="G23" s="33">
        <f>'2.7.7'!G47</f>
        <v>-1106755.4773624889</v>
      </c>
      <c r="H23" s="33">
        <f>'2.7.7'!H47</f>
        <v>-1238293.3302620538</v>
      </c>
      <c r="I23" s="33">
        <f>'2.7.7'!I47</f>
        <v>-1265575.5930408309</v>
      </c>
      <c r="J23" s="33">
        <f>'2.7.7'!J47</f>
        <v>-1339220.8712459803</v>
      </c>
      <c r="K23" s="33">
        <f>'2.7.7'!K47</f>
        <v>-1233870.44377795</v>
      </c>
      <c r="L23" s="33">
        <f>'2.7.7'!L47</f>
        <v>-1233287.207382425</v>
      </c>
    </row>
    <row r="24" spans="2:12">
      <c r="B24" s="46" t="s">
        <v>40</v>
      </c>
      <c r="C24" s="33">
        <f>'2.7.8'!C47</f>
        <v>-349381.45450462634</v>
      </c>
      <c r="D24" s="33">
        <f>'2.7.8'!D47</f>
        <v>-343788.59338061465</v>
      </c>
      <c r="E24" s="33">
        <f>'2.7.8'!E47</f>
        <v>-235432.76712835039</v>
      </c>
      <c r="F24" s="33">
        <f>'2.7.8'!F47</f>
        <v>-321572.13344675116</v>
      </c>
      <c r="G24" s="33">
        <f>'2.7.8'!G47</f>
        <v>-454784.15041573078</v>
      </c>
      <c r="H24" s="33">
        <f>'2.7.8'!H47</f>
        <v>-522609.52388717927</v>
      </c>
      <c r="I24" s="33">
        <f>'2.7.8'!I47</f>
        <v>-1303696.0140440019</v>
      </c>
      <c r="J24" s="33">
        <f>'2.7.8'!J47</f>
        <v>-1589683.3673305688</v>
      </c>
      <c r="K24" s="33">
        <f>'2.7.8'!K47</f>
        <v>-583306.46382870618</v>
      </c>
      <c r="L24" s="33">
        <f>'2.7.8'!L47</f>
        <v>-908711.07646307105</v>
      </c>
    </row>
    <row r="25" spans="2:12">
      <c r="B25" s="46" t="s">
        <v>41</v>
      </c>
      <c r="C25" s="33">
        <f>'2.7.9'!C47</f>
        <v>-404248.4167576441</v>
      </c>
      <c r="D25" s="33">
        <f>'2.7.9'!D47</f>
        <v>-554895.21276595746</v>
      </c>
      <c r="E25" s="33">
        <f>'2.7.9'!E47</f>
        <v>-997134.84687056975</v>
      </c>
      <c r="F25" s="33">
        <f>'2.7.9'!F47</f>
        <v>-751818.35023569048</v>
      </c>
      <c r="G25" s="33">
        <f>'2.7.9'!G47</f>
        <v>-689602.5278708227</v>
      </c>
      <c r="H25" s="33">
        <f>'2.7.9'!H47</f>
        <v>-1600733.7945008469</v>
      </c>
      <c r="I25" s="33">
        <f>'2.7.9'!I47</f>
        <v>-612086.52389899979</v>
      </c>
      <c r="J25" s="33">
        <f>'2.7.9'!J47</f>
        <v>-901739.97081585764</v>
      </c>
      <c r="K25" s="33">
        <f>'2.7.9'!K47</f>
        <v>-1284964.216717819</v>
      </c>
      <c r="L25" s="33">
        <f>'2.7.9'!L47</f>
        <v>-1143548.0260859074</v>
      </c>
    </row>
    <row r="26" spans="2:12">
      <c r="B26" s="46" t="s">
        <v>28</v>
      </c>
      <c r="C26" s="33">
        <f>'2.7.10'!C47</f>
        <v>-1799021.0294718391</v>
      </c>
      <c r="D26" s="33">
        <f>'2.7.10'!D47</f>
        <v>-1498540.4846335701</v>
      </c>
      <c r="E26" s="33">
        <f>'2.7.10'!E47</f>
        <v>-1891818.2369398943</v>
      </c>
      <c r="F26" s="33">
        <f>'2.7.10'!F47</f>
        <v>-2119430.5809073914</v>
      </c>
      <c r="G26" s="33">
        <f>'2.7.10'!G47</f>
        <v>-2391112.3133355649</v>
      </c>
      <c r="H26" s="33">
        <f>'2.7.10'!H47</f>
        <v>-3273642.360413929</v>
      </c>
      <c r="I26" s="33">
        <f>'2.7.10'!I47</f>
        <v>-4572184.4981743339</v>
      </c>
      <c r="J26" s="33">
        <f>'2.7.10'!J47</f>
        <v>-4616725.6843375908</v>
      </c>
      <c r="K26" s="33">
        <f>'2.7.10'!K47</f>
        <v>-4039122.7444647187</v>
      </c>
      <c r="L26" s="33">
        <f>'2.7.10'!L47</f>
        <v>-4447567.1289578434</v>
      </c>
    </row>
    <row r="27" spans="2:12">
      <c r="B27" s="51" t="s">
        <v>29</v>
      </c>
      <c r="C27" s="51">
        <f>SUM(C17:C26)</f>
        <v>-18060883.342928749</v>
      </c>
      <c r="D27" s="51">
        <f t="shared" ref="D27:L27" si="1">SUM(D17:D26)</f>
        <v>-13729959.574468087</v>
      </c>
      <c r="E27" s="51">
        <f t="shared" si="1"/>
        <v>-15310901.048388729</v>
      </c>
      <c r="F27" s="51">
        <f t="shared" si="1"/>
        <v>-22944241.914100893</v>
      </c>
      <c r="G27" s="51">
        <f t="shared" si="1"/>
        <v>-24460082.306322176</v>
      </c>
      <c r="H27" s="51">
        <f t="shared" si="1"/>
        <v>-25377789.198814012</v>
      </c>
      <c r="I27" s="51">
        <f t="shared" si="1"/>
        <v>-30065249.851183258</v>
      </c>
      <c r="J27" s="51">
        <f t="shared" si="1"/>
        <v>-23929590.390624408</v>
      </c>
      <c r="K27" s="51">
        <f t="shared" si="1"/>
        <v>-195608572.79351962</v>
      </c>
      <c r="L27" s="51">
        <f t="shared" si="1"/>
        <v>-29551179.217037022</v>
      </c>
    </row>
  </sheetData>
  <mergeCells count="1">
    <mergeCell ref="B15:L15"/>
  </mergeCells>
  <conditionalFormatting sqref="C17:L27">
    <cfRule type="cellIs" dxfId="12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1" orientation="landscape" horizontalDpi="300" verticalDpi="300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>
  <sheetPr codeName="Hoja6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-574450.31449846295</v>
      </c>
      <c r="D17" s="33">
        <f>IF(OR(P17="",P17=0),"",P17*M!$J$60)</f>
        <v>-709237.76595744665</v>
      </c>
      <c r="E17" s="33">
        <f>IF(OR(Q17="",Q17=0),"",Q17*M!$J$61)</f>
        <v>-598786.22513649845</v>
      </c>
      <c r="F17" s="33">
        <f>IF(OR(R17="",R17=0),"",R17*M!$J$62)</f>
        <v>-553787.10539916658</v>
      </c>
      <c r="G17" s="33">
        <f>IF(OR(S17="",S17=0),"",S17*M!$J$63)</f>
        <v>2276.8398124384426</v>
      </c>
      <c r="H17" s="33">
        <f>IF(OR(T17="",T17=0),"",T17*M!$J$64)</f>
        <v>-9800.7609569752494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129">
        <f>SUM('2.7.1:2.7.10'!O17)</f>
        <v>-12831375.714890776</v>
      </c>
      <c r="P17" s="129">
        <f>SUM('2.7.1:2.7.10'!P17)</f>
        <v>-15857398.575991156</v>
      </c>
      <c r="Q17" s="129">
        <f>SUM('2.7.1:2.7.10'!Q17)</f>
        <v>-13370208.998564068</v>
      </c>
      <c r="R17" s="129">
        <f>SUM('2.7.1:2.7.10'!R17)</f>
        <v>-12386361.703995269</v>
      </c>
      <c r="S17" s="129">
        <f>SUM('2.7.1:2.7.10'!S17)</f>
        <v>50869.449423583836</v>
      </c>
      <c r="T17" s="129">
        <f>SUM('2.7.1:2.7.10'!T17)</f>
        <v>-218110.39698055628</v>
      </c>
      <c r="U17" s="129">
        <f>SUM('2.7.1:2.7.10'!U17)</f>
        <v>0</v>
      </c>
      <c r="V17" s="129">
        <f>SUM('2.7.1:2.7.10'!V17)</f>
        <v>0</v>
      </c>
      <c r="W17" s="129">
        <f>SUM('2.7.1:2.7.10'!W17)</f>
        <v>0</v>
      </c>
      <c r="X17" s="129">
        <f>SUM('2.7.1:2.7.10'!X17)</f>
        <v>0</v>
      </c>
    </row>
    <row r="18" spans="2:24" s="16" customFormat="1">
      <c r="B18" s="46" t="str">
        <f t="shared" ref="B18:B46" si="2">N18</f>
        <v>ACE Seguros</v>
      </c>
      <c r="C18" s="33">
        <f>IF(OR(O18="",O18=0),"",O18*M!$J$59)</f>
        <v>-291738.59241333685</v>
      </c>
      <c r="D18" s="33">
        <f>IF(OR(P18="",P18=0),"",P18*M!$J$60)</f>
        <v>-494286.46572104021</v>
      </c>
      <c r="E18" s="33">
        <f>IF(OR(Q18="",Q18=0),"",Q18*M!$J$61)</f>
        <v>-338154.36231921724</v>
      </c>
      <c r="F18" s="33">
        <f>IF(OR(R18="",R18=0),"",R18*M!$J$62)</f>
        <v>-529153.52095515875</v>
      </c>
      <c r="G18" s="33">
        <f>IF(OR(S18="",S18=0),"",S18*M!$J$63)</f>
        <v>-481308.57890161499</v>
      </c>
      <c r="H18" s="33">
        <f>IF(OR(T18="",T18=0),"",T18*M!$J$64)</f>
        <v>-659556.19676435285</v>
      </c>
      <c r="I18" s="33">
        <f>IF(OR(U18="",U18=0),"",U18*M!$J$65)</f>
        <v>-1292587.6480067391</v>
      </c>
      <c r="J18" s="33">
        <f>IF(OR(V18="",V18=0),"",V18*M!$J$66)</f>
        <v>-841761.114039712</v>
      </c>
      <c r="K18" s="33">
        <f>IF(OR(W18="",W18=0),"",W18*M!$J$67)</f>
        <v>-6653692.8207386881</v>
      </c>
      <c r="L18" s="33">
        <f>IF(OR(X18="",X18=0),"",X18*M!$J$68)</f>
        <v>-1577831.1951674954</v>
      </c>
      <c r="N18" s="46" t="str">
        <f>'2.3'!N18</f>
        <v>ACE Seguros</v>
      </c>
      <c r="O18" s="129">
        <f>SUM('2.7.1:2.7.10'!O18)</f>
        <v>-6516503.5083272206</v>
      </c>
      <c r="P18" s="129">
        <f>SUM('2.7.1:2.7.10'!P18)</f>
        <v>-11051438.422875524</v>
      </c>
      <c r="Q18" s="129">
        <f>SUM('2.7.1:2.7.10'!Q18)</f>
        <v>-7550598.7081674226</v>
      </c>
      <c r="R18" s="129">
        <f>SUM('2.7.1:2.7.10'!R18)</f>
        <v>-11835390.971714562</v>
      </c>
      <c r="S18" s="129">
        <f>SUM('2.7.1:2.7.10'!S18)</f>
        <v>-10753458.490059968</v>
      </c>
      <c r="T18" s="129">
        <f>SUM('2.7.1:2.7.10'!T18)</f>
        <v>-14678050.463507716</v>
      </c>
      <c r="U18" s="129">
        <f>SUM('2.7.1:2.7.10'!U18)</f>
        <v>-28881547.717660315</v>
      </c>
      <c r="V18" s="129">
        <f>SUM('2.7.1:2.7.10'!V18)</f>
        <v>-18787049.818684831</v>
      </c>
      <c r="W18" s="129">
        <f>SUM('2.7.1:2.7.10'!W18)</f>
        <v>-148365768.73893502</v>
      </c>
      <c r="X18" s="129">
        <f>SUM('2.7.1:2.7.10'!X18)</f>
        <v>-35176216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-2781.0519888793337</v>
      </c>
      <c r="L19" s="33">
        <f>IF(OR(X19="",X19=0),"",X19*M!$J$68)</f>
        <v>-33542.073819762511</v>
      </c>
      <c r="N19" s="46" t="str">
        <f>'2.3'!N19</f>
        <v>Aseguradora Magallanes de Garantía</v>
      </c>
      <c r="O19" s="129">
        <f>SUM('2.7.1:2.7.10'!O19)</f>
        <v>0</v>
      </c>
      <c r="P19" s="129">
        <f>SUM('2.7.1:2.7.10'!P19)</f>
        <v>0</v>
      </c>
      <c r="Q19" s="129">
        <f>SUM('2.7.1:2.7.10'!Q19)</f>
        <v>0</v>
      </c>
      <c r="R19" s="129">
        <f>SUM('2.7.1:2.7.10'!R19)</f>
        <v>0</v>
      </c>
      <c r="S19" s="129">
        <f>SUM('2.7.1:2.7.10'!S19)</f>
        <v>0</v>
      </c>
      <c r="T19" s="129">
        <f>SUM('2.7.1:2.7.10'!T19)</f>
        <v>0</v>
      </c>
      <c r="U19" s="129">
        <f>SUM('2.7.1:2.7.10'!U19)</f>
        <v>0</v>
      </c>
      <c r="V19" s="129">
        <f>SUM('2.7.1:2.7.10'!V19)</f>
        <v>0</v>
      </c>
      <c r="W19" s="129">
        <f>SUM('2.7.1:2.7.10'!W19)</f>
        <v>-62012.618759159755</v>
      </c>
      <c r="X19" s="129">
        <f>SUM('2.7.1:2.7.10'!X19)</f>
        <v>-747788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-1164408.9985021616</v>
      </c>
      <c r="D20" s="33">
        <f>IF(OR(P20="",P20=0),"",P20*M!$J$60)</f>
        <v>-1096974.1725768319</v>
      </c>
      <c r="E20" s="33">
        <f>IF(OR(Q20="",Q20=0),"",Q20*M!$J$61)</f>
        <v>-1402975.7955309942</v>
      </c>
      <c r="F20" s="33">
        <f>IF(OR(R20="",R20=0),"",R20*M!$J$62)</f>
        <v>-1566098.7793473194</v>
      </c>
      <c r="G20" s="33">
        <f>IF(OR(S20="",S20=0),"",S20*M!$J$63)</f>
        <v>-1673829.6763047008</v>
      </c>
      <c r="H20" s="33">
        <f>IF(OR(T20="",T20=0),"",T20*M!$J$64)</f>
        <v>-1969123.2992876603</v>
      </c>
      <c r="I20" s="33">
        <f>IF(OR(U20="",U20=0),"",U20*M!$J$65)</f>
        <v>-2491954.6702329773</v>
      </c>
      <c r="J20" s="33">
        <f>IF(OR(V20="",V20=0),"",V20*M!$J$66)</f>
        <v>-2511328.1936390805</v>
      </c>
      <c r="K20" s="33">
        <f>IF(OR(W20="",W20=0),"",W20*M!$J$67)</f>
        <v>-7445331.0681851534</v>
      </c>
      <c r="L20" s="33">
        <f>IF(OR(X20="",X20=0),"",X20*M!$J$68)</f>
        <v>-2735553.1503276885</v>
      </c>
      <c r="N20" s="46" t="str">
        <f>'2.3'!N20</f>
        <v>Aseguradora Magallanes</v>
      </c>
      <c r="O20" s="129">
        <f>SUM('2.7.1:2.7.10'!O20)</f>
        <v>-26009158.613875043</v>
      </c>
      <c r="P20" s="129">
        <f>SUM('2.7.1:2.7.10'!P20)</f>
        <v>-24526551.626359131</v>
      </c>
      <c r="Q20" s="129">
        <f>SUM('2.7.1:2.7.10'!Q20)</f>
        <v>-31326838.892962202</v>
      </c>
      <c r="R20" s="129">
        <f>SUM('2.7.1:2.7.10'!R20)</f>
        <v>-35028381.405159682</v>
      </c>
      <c r="S20" s="129">
        <f>SUM('2.7.1:2.7.10'!S20)</f>
        <v>-37396919.009109139</v>
      </c>
      <c r="T20" s="129">
        <f>SUM('2.7.1:2.7.10'!T20)</f>
        <v>-43821726.332956508</v>
      </c>
      <c r="U20" s="129">
        <f>SUM('2.7.1:2.7.10'!U20)</f>
        <v>-55680175.986181922</v>
      </c>
      <c r="V20" s="129">
        <f>SUM('2.7.1:2.7.10'!V20)</f>
        <v>-56049688.086137161</v>
      </c>
      <c r="W20" s="129">
        <f>SUM('2.7.1:2.7.10'!W20)</f>
        <v>-166017923.76170006</v>
      </c>
      <c r="X20" s="129">
        <f>SUM('2.7.1:2.7.10'!X20)</f>
        <v>-60986504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-770879.09068974701</v>
      </c>
      <c r="D21" s="33">
        <f>IF(OR(P21="",P21=0),"",P21*M!$J$60)</f>
        <v>-530350.59101654845</v>
      </c>
      <c r="E21" s="33">
        <f>IF(OR(Q21="",Q21=0),"",Q21*M!$J$61)</f>
        <v>-856914.77474512125</v>
      </c>
      <c r="F21" s="33">
        <f>IF(OR(R21="",R21=0),"",R21*M!$J$62)</f>
        <v>-1032503.4868240604</v>
      </c>
      <c r="G21" s="33">
        <f>IF(OR(S21="",S21=0),"",S21*M!$J$63)</f>
        <v>-1188945.3098157868</v>
      </c>
      <c r="H21" s="33">
        <f>IF(OR(T21="",T21=0),"",T21*M!$J$64)</f>
        <v>-1490137.473716611</v>
      </c>
      <c r="I21" s="33">
        <f>IF(OR(U21="",U21=0),"",U21*M!$J$65)</f>
        <v>-2155572.4558875645</v>
      </c>
      <c r="J21" s="33">
        <f>IF(OR(V21="",V21=0),"",V21*M!$J$66)</f>
        <v>-2180402.7430802267</v>
      </c>
      <c r="K21" s="33">
        <f>IF(OR(W21="",W21=0),"",W21*M!$J$67)</f>
        <v>-8402907.7324981187</v>
      </c>
      <c r="L21" s="33">
        <f>IF(OR(X21="",X21=0),"",X21*M!$J$68)</f>
        <v>-3756660.370511747</v>
      </c>
      <c r="N21" s="46" t="str">
        <f>'2.3'!N21</f>
        <v>BCI Seguros Generales</v>
      </c>
      <c r="O21" s="129">
        <f>SUM('2.7.1:2.7.10'!O21)</f>
        <v>-17218963.92733191</v>
      </c>
      <c r="P21" s="129">
        <f>SUM('2.7.1:2.7.10'!P21)</f>
        <v>-11857773.387756215</v>
      </c>
      <c r="Q21" s="129">
        <f>SUM('2.7.1:2.7.10'!Q21)</f>
        <v>-19133923.178823914</v>
      </c>
      <c r="R21" s="129">
        <f>SUM('2.7.1:2.7.10'!R21)</f>
        <v>-23093642.888670936</v>
      </c>
      <c r="S21" s="129">
        <f>SUM('2.7.1:2.7.10'!S21)</f>
        <v>-26563569.810520682</v>
      </c>
      <c r="T21" s="129">
        <f>SUM('2.7.1:2.7.10'!T21)</f>
        <v>-33162167.445438907</v>
      </c>
      <c r="U21" s="129">
        <f>SUM('2.7.1:2.7.10'!U21)</f>
        <v>-48164059.775439188</v>
      </c>
      <c r="V21" s="129">
        <f>SUM('2.7.1:2.7.10'!V21)</f>
        <v>-48663848.063089237</v>
      </c>
      <c r="W21" s="129">
        <f>SUM('2.7.1:2.7.10'!W21)</f>
        <v>-187370216.65451887</v>
      </c>
      <c r="X21" s="129">
        <f>SUM('2.7.1:2.7.10'!X21)</f>
        <v>-83751099</v>
      </c>
    </row>
    <row r="22" spans="2:24" s="16" customFormat="1">
      <c r="B22" s="46" t="str">
        <f t="shared" si="2"/>
        <v>Cardif</v>
      </c>
      <c r="C22" s="33">
        <f>IF(OR(O22="",O22=0),"",O22*M!$J$59)</f>
        <v>-183861.49884257885</v>
      </c>
      <c r="D22" s="33">
        <f>IF(OR(P22="",P22=0),"",P22*M!$J$60)</f>
        <v>-344090.24822695029</v>
      </c>
      <c r="E22" s="33">
        <f>IF(OR(Q22="",Q22=0),"",Q22*M!$J$61)</f>
        <v>-413079.24848631845</v>
      </c>
      <c r="F22" s="33">
        <f>IF(OR(R22="",R22=0),"",R22*M!$J$62)</f>
        <v>-514365.65949793049</v>
      </c>
      <c r="G22" s="33">
        <f>IF(OR(S22="",S22=0),"",S22*M!$J$63)</f>
        <v>-682919.47483636334</v>
      </c>
      <c r="H22" s="33">
        <f>IF(OR(T22="",T22=0),"",T22*M!$J$64)</f>
        <v>-847281.05160054716</v>
      </c>
      <c r="I22" s="33">
        <f>IF(OR(U22="",U22=0),"",U22*M!$J$65)</f>
        <v>-1057830.6934786809</v>
      </c>
      <c r="J22" s="33">
        <f>IF(OR(V22="",V22=0),"",V22*M!$J$66)</f>
        <v>-1699338.4386483624</v>
      </c>
      <c r="K22" s="33">
        <f>IF(OR(W22="",W22=0),"",W22*M!$J$67)</f>
        <v>-1303284.0919948451</v>
      </c>
      <c r="L22" s="33">
        <f>IF(OR(X22="",X22=0),"",X22*M!$J$68)</f>
        <v>-1629069.8003007979</v>
      </c>
      <c r="N22" s="46" t="str">
        <f>'2.3'!N22</f>
        <v>Cardif</v>
      </c>
      <c r="O22" s="129">
        <f>SUM('2.7.1:2.7.10'!O22)</f>
        <v>-4106875.5845522252</v>
      </c>
      <c r="P22" s="129">
        <f>SUM('2.7.1:2.7.10'!P22)</f>
        <v>-7693296.2035384057</v>
      </c>
      <c r="Q22" s="129">
        <f>SUM('2.7.1:2.7.10'!Q22)</f>
        <v>-9223585.4022407625</v>
      </c>
      <c r="R22" s="129">
        <f>SUM('2.7.1:2.7.10'!R22)</f>
        <v>-11504636.067795711</v>
      </c>
      <c r="S22" s="129">
        <f>SUM('2.7.1:2.7.10'!S22)</f>
        <v>-15257875.189894615</v>
      </c>
      <c r="T22" s="129">
        <f>SUM('2.7.1:2.7.10'!T22)</f>
        <v>-18855761.03018561</v>
      </c>
      <c r="U22" s="129">
        <f>SUM('2.7.1:2.7.10'!U22)</f>
        <v>-23636143.899427805</v>
      </c>
      <c r="V22" s="129">
        <f>SUM('2.7.1:2.7.10'!V22)</f>
        <v>-37927097.573417626</v>
      </c>
      <c r="W22" s="129">
        <f>SUM('2.7.1:2.7.10'!W22)</f>
        <v>-29060966.804982908</v>
      </c>
      <c r="X22" s="129">
        <f>SUM('2.7.1:2.7.10'!X22)</f>
        <v>-36318531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-3045.1363170007053</v>
      </c>
      <c r="J23" s="33">
        <f>IF(OR(V23="",V23=0),"",V23*M!$J$66)</f>
        <v>-3884.7570152720177</v>
      </c>
      <c r="K23" s="33">
        <f>IF(OR(W23="",W23=0),"",W23*M!$J$67)</f>
        <v>-22361.719927944047</v>
      </c>
      <c r="L23" s="33">
        <f>IF(OR(X23="",X23=0),"",X23*M!$J$68)</f>
        <v>-64886.563802058219</v>
      </c>
      <c r="N23" s="46" t="str">
        <f>'2.3'!N23</f>
        <v>CESCE Chile Aseguradora</v>
      </c>
      <c r="O23" s="129">
        <f>SUM('2.7.1:2.7.10'!O23)</f>
        <v>0</v>
      </c>
      <c r="P23" s="129">
        <f>SUM('2.7.1:2.7.10'!P23)</f>
        <v>0</v>
      </c>
      <c r="Q23" s="129">
        <f>SUM('2.7.1:2.7.10'!Q23)</f>
        <v>0</v>
      </c>
      <c r="R23" s="129">
        <f>SUM('2.7.1:2.7.10'!R23)</f>
        <v>0</v>
      </c>
      <c r="S23" s="129">
        <f>SUM('2.7.1:2.7.10'!S23)</f>
        <v>0</v>
      </c>
      <c r="T23" s="129">
        <f>SUM('2.7.1:2.7.10'!T23)</f>
        <v>0</v>
      </c>
      <c r="U23" s="129">
        <f>SUM('2.7.1:2.7.10'!U23)</f>
        <v>-68040.45356758486</v>
      </c>
      <c r="V23" s="129">
        <f>SUM('2.7.1:2.7.10'!V23)</f>
        <v>-86702.892735381974</v>
      </c>
      <c r="W23" s="129">
        <f>SUM('2.7.1:2.7.10'!W23)</f>
        <v>-498627.43243771372</v>
      </c>
      <c r="X23" s="129">
        <f>SUM('2.7.1:2.7.10'!X23)</f>
        <v>-1446583</v>
      </c>
    </row>
    <row r="24" spans="2:24">
      <c r="B24" s="46" t="str">
        <f t="shared" si="2"/>
        <v>Chartis Chile</v>
      </c>
      <c r="C24" s="33">
        <f>IF(OR(O24="",O24=0),"",O24*M!$J$59)</f>
        <v>-1766237.2821026137</v>
      </c>
      <c r="D24" s="33">
        <f>IF(OR(P24="",P24=0),"",P24*M!$J$60)</f>
        <v>-622037.88416075637</v>
      </c>
      <c r="E24" s="33">
        <f>IF(OR(Q24="",Q24=0),"",Q24*M!$J$61)</f>
        <v>-651391.6631296901</v>
      </c>
      <c r="F24" s="33">
        <f>IF(OR(R24="",R24=0),"",R24*M!$J$62)</f>
        <v>-3827838.5140093262</v>
      </c>
      <c r="G24" s="33">
        <f>IF(OR(S24="",S24=0),"",S24*M!$J$63)</f>
        <v>-2765701.8451842722</v>
      </c>
      <c r="H24" s="33">
        <f>IF(OR(T24="",T24=0),"",T24*M!$J$64)</f>
        <v>-3086103.6679023118</v>
      </c>
      <c r="I24" s="33">
        <f>IF(OR(U24="",U24=0),"",U24*M!$J$65)</f>
        <v>-854646.97236741136</v>
      </c>
      <c r="J24" s="33">
        <f>IF(OR(V24="",V24=0),"",V24*M!$J$66)</f>
        <v>-634916.21018694679</v>
      </c>
      <c r="K24" s="33">
        <f>IF(OR(W24="",W24=0),"",W24*M!$J$67)</f>
        <v>-19809151.105424929</v>
      </c>
      <c r="L24" s="33">
        <f>IF(OR(X24="",X24=0),"",X24*M!$J$68)</f>
        <v>-3399115.1891335933</v>
      </c>
      <c r="N24" s="46" t="str">
        <f>'2.3'!N24</f>
        <v>Chartis Chile</v>
      </c>
      <c r="O24" s="129">
        <f>SUM('2.7.1:2.7.10'!O24)</f>
        <v>-39452070.259710521</v>
      </c>
      <c r="P24" s="129">
        <f>SUM('2.7.1:2.7.10'!P24)</f>
        <v>-13907751.577762358</v>
      </c>
      <c r="Q24" s="129">
        <f>SUM('2.7.1:2.7.10'!Q24)</f>
        <v>-14544828.037720559</v>
      </c>
      <c r="R24" s="129">
        <f>SUM('2.7.1:2.7.10'!R24)</f>
        <v>-85615919.758240417</v>
      </c>
      <c r="S24" s="129">
        <f>SUM('2.7.1:2.7.10'!S24)</f>
        <v>-61791668.155889452</v>
      </c>
      <c r="T24" s="129">
        <f>SUM('2.7.1:2.7.10'!T24)</f>
        <v>-68679493.264272243</v>
      </c>
      <c r="U24" s="129">
        <f>SUM('2.7.1:2.7.10'!U24)</f>
        <v>-19096211.659029111</v>
      </c>
      <c r="V24" s="129">
        <f>SUM('2.7.1:2.7.10'!V24)</f>
        <v>-14170531.606322218</v>
      </c>
      <c r="W24" s="129">
        <f>SUM('2.7.1:2.7.10'!W24)</f>
        <v>-441709590.599316</v>
      </c>
      <c r="X24" s="129">
        <f>SUM('2.7.1:2.7.10'!X24)</f>
        <v>-75779976</v>
      </c>
    </row>
    <row r="25" spans="2:24">
      <c r="B25" s="46" t="str">
        <f t="shared" si="2"/>
        <v>Chilena Consolidada</v>
      </c>
      <c r="C25" s="33">
        <f>IF(OR(O25="",O25=0),"",O25*M!$J$59)</f>
        <v>-2003245.5572463656</v>
      </c>
      <c r="D25" s="33">
        <f>IF(OR(P25="",P25=0),"",P25*M!$J$60)</f>
        <v>-1308374.1134751767</v>
      </c>
      <c r="E25" s="33">
        <f>IF(OR(Q25="",Q25=0),"",Q25*M!$J$61)</f>
        <v>-1790075.1571428159</v>
      </c>
      <c r="F25" s="33">
        <f>IF(OR(R25="",R25=0),"",R25*M!$J$62)</f>
        <v>-2397867.2931730561</v>
      </c>
      <c r="G25" s="33">
        <f>IF(OR(S25="",S25=0),"",S25*M!$J$63)</f>
        <v>-2622192.5483655981</v>
      </c>
      <c r="H25" s="33">
        <f>IF(OR(T25="",T25=0),"",T25*M!$J$64)</f>
        <v>-2929341.1800438873</v>
      </c>
      <c r="I25" s="33">
        <f>IF(OR(U25="",U25=0),"",U25*M!$J$65)</f>
        <v>-5061521.8596186731</v>
      </c>
      <c r="J25" s="33">
        <f>IF(OR(V25="",V25=0),"",V25*M!$J$66)</f>
        <v>-1374311.1262634371</v>
      </c>
      <c r="K25" s="33">
        <f>IF(OR(W25="",W25=0),"",W25*M!$J$67)</f>
        <v>-20791902.141870044</v>
      </c>
      <c r="L25" s="33">
        <f>IF(OR(X25="",X25=0),"",X25*M!$J$68)</f>
        <v>-2932211.2242604857</v>
      </c>
      <c r="N25" s="46" t="str">
        <f>'2.3'!N25</f>
        <v>Chilena Consolidada</v>
      </c>
      <c r="O25" s="129">
        <f>SUM('2.7.1:2.7.10'!O25)</f>
        <v>-44746074.19556497</v>
      </c>
      <c r="P25" s="129">
        <f>SUM('2.7.1:2.7.10'!P25)</f>
        <v>-29253109.18247094</v>
      </c>
      <c r="Q25" s="129">
        <f>SUM('2.7.1:2.7.10'!Q25)</f>
        <v>-39970323.24629876</v>
      </c>
      <c r="R25" s="129">
        <f>SUM('2.7.1:2.7.10'!R25)</f>
        <v>-53632255.648158029</v>
      </c>
      <c r="S25" s="129">
        <f>SUM('2.7.1:2.7.10'!S25)</f>
        <v>-58585364.894478522</v>
      </c>
      <c r="T25" s="129">
        <f>SUM('2.7.1:2.7.10'!T25)</f>
        <v>-65190832.678776965</v>
      </c>
      <c r="U25" s="129">
        <f>SUM('2.7.1:2.7.10'!U25)</f>
        <v>-113094524.25758854</v>
      </c>
      <c r="V25" s="129">
        <f>SUM('2.7.1:2.7.10'!V25)</f>
        <v>-30672896.579380322</v>
      </c>
      <c r="W25" s="129">
        <f>SUM('2.7.1:2.7.10'!W25)</f>
        <v>-463623228.17313135</v>
      </c>
      <c r="X25" s="129">
        <f>SUM('2.7.1:2.7.10'!X25)</f>
        <v>-65370805</v>
      </c>
    </row>
    <row r="26" spans="2:24">
      <c r="B26" s="46" t="str">
        <f t="shared" si="2"/>
        <v>Chubb de Chile</v>
      </c>
      <c r="C26" s="33">
        <f>IF(OR(O26="",O26=0),"",O26*M!$J$59)</f>
        <v>-132051.72920404305</v>
      </c>
      <c r="D26" s="33">
        <f>IF(OR(P26="",P26=0),"",P26*M!$J$60)</f>
        <v>-144754.13711583923</v>
      </c>
      <c r="E26" s="33">
        <f>IF(OR(Q26="",Q26=0),"",Q26*M!$J$61)</f>
        <v>-176136.12018213264</v>
      </c>
      <c r="F26" s="33">
        <f>IF(OR(R26="",R26=0),"",R26*M!$J$62)</f>
        <v>-147392.48982325813</v>
      </c>
      <c r="G26" s="33">
        <f>IF(OR(S26="",S26=0),"",S26*M!$J$63)</f>
        <v>-350451.23410400515</v>
      </c>
      <c r="H26" s="33">
        <f>IF(OR(T26="",T26=0),"",T26*M!$J$64)</f>
        <v>-295086.34405325266</v>
      </c>
      <c r="I26" s="33">
        <f>IF(OR(U26="",U26=0),"",U26*M!$J$65)</f>
        <v>-379433.6063231575</v>
      </c>
      <c r="J26" s="33">
        <f>IF(OR(V26="",V26=0),"",V26*M!$J$66)</f>
        <v>-277051.19830701425</v>
      </c>
      <c r="K26" s="33">
        <f>IF(OR(W26="",W26=0),"",W26*M!$J$67)</f>
        <v>-2471028.9412296582</v>
      </c>
      <c r="L26" s="33">
        <f>IF(OR(X26="",X26=0),"",X26*M!$J$68)</f>
        <v>-89959.957890071848</v>
      </c>
      <c r="N26" s="46" t="str">
        <f>'2.3'!N26</f>
        <v>Chubb de Chile</v>
      </c>
      <c r="O26" s="129">
        <f>SUM('2.7.1:2.7.10'!O26)</f>
        <v>-2949611.6695443545</v>
      </c>
      <c r="P26" s="129">
        <f>SUM('2.7.1:2.7.10'!P26)</f>
        <v>-3236466.186583837</v>
      </c>
      <c r="Q26" s="129">
        <f>SUM('2.7.1:2.7.10'!Q26)</f>
        <v>-3932917.3587693591</v>
      </c>
      <c r="R26" s="129">
        <f>SUM('2.7.1:2.7.10'!R26)</f>
        <v>-3296676.0576474494</v>
      </c>
      <c r="S26" s="129">
        <f>SUM('2.7.1:2.7.10'!S26)</f>
        <v>-7829826.7762604021</v>
      </c>
      <c r="T26" s="129">
        <f>SUM('2.7.1:2.7.10'!T26)</f>
        <v>-6566979.8424365837</v>
      </c>
      <c r="U26" s="129">
        <f>SUM('2.7.1:2.7.10'!U26)</f>
        <v>-8478055.4909411278</v>
      </c>
      <c r="V26" s="129">
        <f>SUM('2.7.1:2.7.10'!V26)</f>
        <v>-6183434.4425117392</v>
      </c>
      <c r="W26" s="129">
        <f>SUM('2.7.1:2.7.10'!W26)</f>
        <v>-55099644.410845146</v>
      </c>
      <c r="X26" s="129">
        <f>SUM('2.7.1:2.7.10'!X26)</f>
        <v>-2005569.9999999986</v>
      </c>
    </row>
    <row r="27" spans="2:24">
      <c r="B27" s="46" t="str">
        <f t="shared" si="2"/>
        <v>Coface Chile</v>
      </c>
      <c r="C27" s="33">
        <f>IF(OR(O27="",O27=0),"",O27*M!$J$59)</f>
        <v>-63635.95100847345</v>
      </c>
      <c r="D27" s="33">
        <f>IF(OR(P27="",P27=0),"",P27*M!$J$60)</f>
        <v>-81219.799054373507</v>
      </c>
      <c r="E27" s="33">
        <f>IF(OR(Q27="",Q27=0),"",Q27*M!$J$61)</f>
        <v>-38391.527425283173</v>
      </c>
      <c r="F27" s="33">
        <f>IF(OR(R27="",R27=0),"",R27*M!$J$62)</f>
        <v>-102221.27521792993</v>
      </c>
      <c r="G27" s="33">
        <f>IF(OR(S27="",S27=0),"",S27*M!$J$63)</f>
        <v>-141798.87196927631</v>
      </c>
      <c r="H27" s="33">
        <f>IF(OR(T27="",T27=0),"",T27*M!$J$64)</f>
        <v>-167778.4255549451</v>
      </c>
      <c r="I27" s="33">
        <f>IF(OR(U27="",U27=0),"",U27*M!$J$65)</f>
        <v>-454360.99264563527</v>
      </c>
      <c r="J27" s="33">
        <f>IF(OR(V27="",V27=0),"",V27*M!$J$66)</f>
        <v>-407858.42252832488</v>
      </c>
      <c r="K27" s="33">
        <f>IF(OR(W27="",W27=0),"",W27*M!$J$67)</f>
        <v>-124510.48796232209</v>
      </c>
      <c r="L27" s="33">
        <f>IF(OR(X27="",X27=0),"",X27*M!$J$68)</f>
        <v>-197781.46885062952</v>
      </c>
      <c r="N27" s="46" t="str">
        <f>'2.3'!N27</f>
        <v>Coface Chile</v>
      </c>
      <c r="O27" s="129">
        <f>SUM('2.7.1:2.7.10'!O27)</f>
        <v>-1421422.8380691228</v>
      </c>
      <c r="P27" s="129">
        <f>SUM('2.7.1:2.7.10'!P27)</f>
        <v>-1815942.1109343246</v>
      </c>
      <c r="Q27" s="129">
        <f>SUM('2.7.1:2.7.10'!Q27)</f>
        <v>-857238.73379540187</v>
      </c>
      <c r="R27" s="129">
        <f>SUM('2.7.1:2.7.10'!R27)</f>
        <v>-2286347.3640837022</v>
      </c>
      <c r="S27" s="129">
        <f>SUM('2.7.1:2.7.10'!S27)</f>
        <v>-3168088.7283138018</v>
      </c>
      <c r="T27" s="129">
        <f>SUM('2.7.1:2.7.10'!T27)</f>
        <v>-3733814.0541543867</v>
      </c>
      <c r="U27" s="129">
        <f>SUM('2.7.1:2.7.10'!U27)</f>
        <v>-10152231.231958983</v>
      </c>
      <c r="V27" s="129">
        <f>SUM('2.7.1:2.7.10'!V27)</f>
        <v>-9102887.2386808228</v>
      </c>
      <c r="W27" s="129">
        <f>SUM('2.7.1:2.7.10'!W27)</f>
        <v>-2776367.1633610167</v>
      </c>
      <c r="X27" s="129">
        <f>SUM('2.7.1:2.7.10'!X27)</f>
        <v>-4409346</v>
      </c>
    </row>
    <row r="28" spans="2:24">
      <c r="B28" s="46" t="str">
        <f t="shared" si="2"/>
        <v>Consorcio Nacional de Seguros</v>
      </c>
      <c r="C28" s="33">
        <f>IF(OR(O28="",O28=0),"",O28*M!$J$59)</f>
        <v>-339656.130032513</v>
      </c>
      <c r="D28" s="33">
        <f>IF(OR(P28="",P28=0),"",P28*M!$J$60)</f>
        <v>-328330.96926713939</v>
      </c>
      <c r="E28" s="33">
        <f>IF(OR(Q28="",Q28=0),"",Q28*M!$J$61)</f>
        <v>-345910.18678123585</v>
      </c>
      <c r="F28" s="33">
        <f>IF(OR(R28="",R28=0),"",R28*M!$J$62)</f>
        <v>-354789.78637326334</v>
      </c>
      <c r="G28" s="33">
        <f>IF(OR(S28="",S28=0),"",S28*M!$J$63)</f>
        <v>-288001.72116851847</v>
      </c>
      <c r="H28" s="33">
        <f>IF(OR(T28="",T28=0),"",T28*M!$J$64)</f>
        <v>-385117.30825484404</v>
      </c>
      <c r="I28" s="33">
        <f>IF(OR(U28="",U28=0),"",U28*M!$J$65)</f>
        <v>-536721.52101123414</v>
      </c>
      <c r="J28" s="33">
        <f>IF(OR(V28="",V28=0),"",V28*M!$J$66)</f>
        <v>-530276.49492333457</v>
      </c>
      <c r="K28" s="33">
        <f>IF(OR(W28="",W28=0),"",W28*M!$J$67)</f>
        <v>-2312557.1239143251</v>
      </c>
      <c r="L28" s="33">
        <f>IF(OR(X28="",X28=0),"",X28*M!$J$68)</f>
        <v>-863378.26763487805</v>
      </c>
      <c r="N28" s="46" t="str">
        <f>'2.3'!N28</f>
        <v>Consorcio Nacional de Seguros</v>
      </c>
      <c r="O28" s="129">
        <f>SUM('2.7.1:2.7.10'!O28)</f>
        <v>-7586827.4562927969</v>
      </c>
      <c r="P28" s="129">
        <f>SUM('2.7.1:2.7.10'!P28)</f>
        <v>-7340944.4539123904</v>
      </c>
      <c r="Q28" s="129">
        <f>SUM('2.7.1:2.7.10'!Q28)</f>
        <v>-7723777.3646900011</v>
      </c>
      <c r="R28" s="129">
        <f>SUM('2.7.1:2.7.10'!R28)</f>
        <v>-7935458.5544834621</v>
      </c>
      <c r="S28" s="129">
        <f>SUM('2.7.1:2.7.10'!S28)</f>
        <v>-6434571.6852151807</v>
      </c>
      <c r="T28" s="129">
        <f>SUM('2.7.1:2.7.10'!T28)</f>
        <v>-8570568.0769374799</v>
      </c>
      <c r="U28" s="129">
        <f>SUM('2.7.1:2.7.10'!U28)</f>
        <v>-11992492.922306158</v>
      </c>
      <c r="V28" s="129">
        <f>SUM('2.7.1:2.7.10'!V28)</f>
        <v>-11835104.712775154</v>
      </c>
      <c r="W28" s="129">
        <f>SUM('2.7.1:2.7.10'!W28)</f>
        <v>-51565998.714704454</v>
      </c>
      <c r="X28" s="129">
        <f>SUM('2.7.1:2.7.10'!X28)</f>
        <v>-19248181</v>
      </c>
    </row>
    <row r="29" spans="2:24">
      <c r="B29" s="46" t="str">
        <f t="shared" si="2"/>
        <v>Continental Crédito</v>
      </c>
      <c r="C29" s="33">
        <f>IF(OR(O29="",O29=0),"",O29*M!$J$59)</f>
        <v>-248410.54650826694</v>
      </c>
      <c r="D29" s="33">
        <f>IF(OR(P29="",P29=0),"",P29*M!$J$60)</f>
        <v>-182087.11583924349</v>
      </c>
      <c r="E29" s="33">
        <f>IF(OR(Q29="",Q29=0),"",Q29*M!$J$61)</f>
        <v>-129337.4448881305</v>
      </c>
      <c r="F29" s="33">
        <f>IF(OR(R29="",R29=0),"",R29*M!$J$62)</f>
        <v>-262007.33137095734</v>
      </c>
      <c r="G29" s="33">
        <f>IF(OR(S29="",S29=0),"",S29*M!$J$63)</f>
        <v>-226048.10764174818</v>
      </c>
      <c r="H29" s="33">
        <f>IF(OR(T29="",T29=0),"",T29*M!$J$64)</f>
        <v>-277986.6236279892</v>
      </c>
      <c r="I29" s="33">
        <f>IF(OR(U29="",U29=0),"",U29*M!$J$65)</f>
        <v>-642644.3544992496</v>
      </c>
      <c r="J29" s="33">
        <f>IF(OR(V29="",V29=0),"",V29*M!$J$66)</f>
        <v>-758073.86567654542</v>
      </c>
      <c r="K29" s="33">
        <f>IF(OR(W29="",W29=0),"",W29*M!$J$67)</f>
        <v>-380454.98717115144</v>
      </c>
      <c r="L29" s="33">
        <f>IF(OR(X29="",X29=0),"",X29*M!$J$68)</f>
        <v>-518237.75243865734</v>
      </c>
      <c r="N29" s="46" t="str">
        <f>'2.3'!N29</f>
        <v>Continental Crédito</v>
      </c>
      <c r="O29" s="129">
        <f>SUM('2.7.1:2.7.10'!O29)</f>
        <v>-5548694.0703858742</v>
      </c>
      <c r="P29" s="129">
        <f>SUM('2.7.1:2.7.10'!P29)</f>
        <v>-4071170.6426372081</v>
      </c>
      <c r="Q29" s="129">
        <f>SUM('2.7.1:2.7.10'!Q29)</f>
        <v>-2887956.6645013671</v>
      </c>
      <c r="R29" s="129">
        <f>SUM('2.7.1:2.7.10'!R29)</f>
        <v>-5860225.967377875</v>
      </c>
      <c r="S29" s="129">
        <f>SUM('2.7.1:2.7.10'!S29)</f>
        <v>-5050396.0428659422</v>
      </c>
      <c r="T29" s="129">
        <f>SUM('2.7.1:2.7.10'!T29)</f>
        <v>-6186435.2269129958</v>
      </c>
      <c r="U29" s="129">
        <f>SUM('2.7.1:2.7.10'!U29)</f>
        <v>-14359230.198878026</v>
      </c>
      <c r="V29" s="129">
        <f>SUM('2.7.1:2.7.10'!V29)</f>
        <v>-16919255.64529743</v>
      </c>
      <c r="W29" s="129">
        <f>SUM('2.7.1:2.7.10'!W29)</f>
        <v>-8483484.0085002445</v>
      </c>
      <c r="X29" s="129">
        <f>SUM('2.7.1:2.7.10'!X29)</f>
        <v>-11553608</v>
      </c>
    </row>
    <row r="30" spans="2:24">
      <c r="B30" s="46" t="str">
        <f t="shared" si="2"/>
        <v>Cruz del Sur</v>
      </c>
      <c r="C30" s="33">
        <f>IF(OR(O30="",O30=0),"",O30*M!$J$59)</f>
        <v>-2735854.7358714594</v>
      </c>
      <c r="D30" s="33">
        <f>IF(OR(P30="",P30=0),"",P30*M!$J$60)</f>
        <v>-3010360.047281323</v>
      </c>
      <c r="E30" s="33">
        <f>IF(OR(Q30="",Q30=0),"",Q30*M!$J$61)</f>
        <v>-2668632.4749307767</v>
      </c>
      <c r="F30" s="33">
        <f>IF(OR(R30="",R30=0),"",R30*M!$J$62)</f>
        <v>-2529804.2649685852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129">
        <f>SUM('2.7.1:2.7.10'!O30)</f>
        <v>-61110211.155474767</v>
      </c>
      <c r="P30" s="129">
        <f>SUM('2.7.1:2.7.10'!P30)</f>
        <v>-67306736.073955268</v>
      </c>
      <c r="Q30" s="129">
        <f>SUM('2.7.1:2.7.10'!Q30)</f>
        <v>-59587499.56555225</v>
      </c>
      <c r="R30" s="129">
        <f>SUM('2.7.1:2.7.10'!R30)</f>
        <v>-56583243.561846107</v>
      </c>
      <c r="S30" s="129">
        <f>SUM('2.7.1:2.7.10'!S30)</f>
        <v>0</v>
      </c>
      <c r="T30" s="129">
        <f>SUM('2.7.1:2.7.10'!T30)</f>
        <v>0</v>
      </c>
      <c r="U30" s="129">
        <f>SUM('2.7.1:2.7.10'!U30)</f>
        <v>0</v>
      </c>
      <c r="V30" s="129">
        <f>SUM('2.7.1:2.7.10'!V30)</f>
        <v>0</v>
      </c>
      <c r="W30" s="129">
        <f>SUM('2.7.1:2.7.10'!W30)</f>
        <v>0</v>
      </c>
      <c r="X30" s="129">
        <f>SUM('2.7.1:2.7.10'!X30)</f>
        <v>0</v>
      </c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>
        <f>IF(OR(X31="",X31=0),"",X31*M!$J$68)</f>
        <v>-3436.4356735861575</v>
      </c>
      <c r="N31" s="46" t="str">
        <f>'2.3'!N31</f>
        <v>Euler Hermes Seg. de Crédito</v>
      </c>
      <c r="O31" s="129">
        <f>SUM('2.7.1:2.7.10'!O31)</f>
        <v>0</v>
      </c>
      <c r="P31" s="129">
        <f>SUM('2.7.1:2.7.10'!P31)</f>
        <v>0</v>
      </c>
      <c r="Q31" s="129">
        <f>SUM('2.7.1:2.7.10'!Q31)</f>
        <v>0</v>
      </c>
      <c r="R31" s="129">
        <f>SUM('2.7.1:2.7.10'!R31)</f>
        <v>0</v>
      </c>
      <c r="S31" s="129">
        <f>SUM('2.7.1:2.7.10'!S31)</f>
        <v>0</v>
      </c>
      <c r="T31" s="129">
        <f>SUM('2.7.1:2.7.10'!T31)</f>
        <v>0</v>
      </c>
      <c r="U31" s="129">
        <f>SUM('2.7.1:2.7.10'!U31)</f>
        <v>0</v>
      </c>
      <c r="V31" s="129">
        <f>SUM('2.7.1:2.7.10'!V31)</f>
        <v>0</v>
      </c>
      <c r="W31" s="129">
        <f>SUM('2.7.1:2.7.10'!W31)</f>
        <v>0</v>
      </c>
      <c r="X31" s="129">
        <f>SUM('2.7.1:2.7.10'!X31)</f>
        <v>-76612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>
        <f>IF(OR(X32="",X32=0),"",X32*M!$J$68)</f>
        <v>-725.2165714319035</v>
      </c>
      <c r="N32" s="46" t="str">
        <f>'2.3'!N32</f>
        <v>FAF International Seguros Generales</v>
      </c>
      <c r="O32" s="129">
        <f>SUM('2.7.1:2.7.10'!O32)</f>
        <v>0</v>
      </c>
      <c r="P32" s="129">
        <f>SUM('2.7.1:2.7.10'!P32)</f>
        <v>0</v>
      </c>
      <c r="Q32" s="129">
        <f>SUM('2.7.1:2.7.10'!Q32)</f>
        <v>0</v>
      </c>
      <c r="R32" s="129">
        <f>SUM('2.7.1:2.7.10'!R32)</f>
        <v>0</v>
      </c>
      <c r="S32" s="129">
        <f>SUM('2.7.1:2.7.10'!S32)</f>
        <v>0</v>
      </c>
      <c r="T32" s="129">
        <f>SUM('2.7.1:2.7.10'!T32)</f>
        <v>0</v>
      </c>
      <c r="U32" s="129">
        <f>SUM('2.7.1:2.7.10'!U32)</f>
        <v>0</v>
      </c>
      <c r="V32" s="129">
        <f>SUM('2.7.1:2.7.10'!V32)</f>
        <v>0</v>
      </c>
      <c r="W32" s="129">
        <f>SUM('2.7.1:2.7.10'!W32)</f>
        <v>0</v>
      </c>
      <c r="X32" s="129">
        <f>SUM('2.7.1:2.7.10'!X32)</f>
        <v>-16168</v>
      </c>
    </row>
    <row r="33" spans="2:24">
      <c r="B33" s="46" t="str">
        <f t="shared" si="2"/>
        <v>HDI Seguros</v>
      </c>
      <c r="C33" s="33">
        <f>IF(OR(O33="",O33=0),"",O33*M!$J$59)</f>
        <v>-405660.01677006634</v>
      </c>
      <c r="D33" s="33">
        <f>IF(OR(P33="",P33=0),"",P33*M!$J$60)</f>
        <v>-327871.74940898339</v>
      </c>
      <c r="E33" s="33">
        <f>IF(OR(Q33="",Q33=0),"",Q33*M!$J$61)</f>
        <v>-318745.57156097598</v>
      </c>
      <c r="F33" s="33">
        <f>IF(OR(R33="",R33=0),"",R33*M!$J$62)</f>
        <v>-362045.99659189704</v>
      </c>
      <c r="G33" s="33">
        <f>IF(OR(S33="",S33=0),"",S33*M!$J$63)</f>
        <v>-428484.90269071632</v>
      </c>
      <c r="H33" s="33">
        <f>IF(OR(T33="",T33=0),"",T33*M!$J$64)</f>
        <v>-375900.8207857649</v>
      </c>
      <c r="I33" s="33">
        <f>IF(OR(U33="",U33=0),"",U33*M!$J$65)</f>
        <v>-494048.21893134364</v>
      </c>
      <c r="J33" s="33">
        <f>IF(OR(V33="",V33=0),"",V33*M!$J$66)</f>
        <v>-399276.6515398075</v>
      </c>
      <c r="K33" s="33">
        <f>IF(OR(W33="",W33=0),"",W33*M!$J$67)</f>
        <v>-1179377.1308589149</v>
      </c>
      <c r="L33" s="33">
        <f>IF(OR(X33="",X33=0),"",X33*M!$J$68)</f>
        <v>-466398.5380839624</v>
      </c>
      <c r="N33" s="46" t="str">
        <f>'2.3'!N33</f>
        <v>HDI Seguros</v>
      </c>
      <c r="O33" s="129">
        <f>SUM('2.7.1:2.7.10'!O33)</f>
        <v>-9061142.3761341535</v>
      </c>
      <c r="P33" s="129">
        <f>SUM('2.7.1:2.7.10'!P33)</f>
        <v>-7330677.0475864466</v>
      </c>
      <c r="Q33" s="129">
        <f>SUM('2.7.1:2.7.10'!Q33)</f>
        <v>-7117222.6918972936</v>
      </c>
      <c r="R33" s="129">
        <f>SUM('2.7.1:2.7.10'!R33)</f>
        <v>-8097755.6601617178</v>
      </c>
      <c r="S33" s="129">
        <f>SUM('2.7.1:2.7.10'!S33)</f>
        <v>-9573265.087477006</v>
      </c>
      <c r="T33" s="129">
        <f>SUM('2.7.1:2.7.10'!T33)</f>
        <v>-8365460.3562745759</v>
      </c>
      <c r="U33" s="129">
        <f>SUM('2.7.1:2.7.10'!U33)</f>
        <v>-11039001.673808582</v>
      </c>
      <c r="V33" s="129">
        <f>SUM('2.7.1:2.7.10'!V33)</f>
        <v>-8911352.8990626894</v>
      </c>
      <c r="W33" s="129">
        <f>SUM('2.7.1:2.7.10'!W33)</f>
        <v>-26298057.239374693</v>
      </c>
      <c r="X33" s="129">
        <f>SUM('2.7.1:2.7.10'!X33)</f>
        <v>-10397903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>
        <f>IF(OR(R34="",R34=0),"",R34*M!$J$62)</f>
        <v>-21.25196316400562</v>
      </c>
      <c r="G34" s="33">
        <f>IF(OR(S34="",S34=0),"",S34*M!$J$63)</f>
        <v>-43.683649662583328</v>
      </c>
      <c r="H34" s="33">
        <f>IF(OR(T34="",T34=0),"",T34*M!$J$64)</f>
        <v>-143.60948006029759</v>
      </c>
      <c r="I34" s="33">
        <f>IF(OR(U34="",U34=0),"",U34*M!$J$65)</f>
        <v>-150.23840966373692</v>
      </c>
      <c r="J34" s="33">
        <f>IF(OR(V34="",V34=0),"",V34*M!$J$66)</f>
        <v>-494.63111090738261</v>
      </c>
      <c r="K34" s="33">
        <f>IF(OR(W34="",W34=0),"",W34*M!$J$67)</f>
        <v>-1303.1593224130816</v>
      </c>
      <c r="L34" s="33">
        <f>IF(OR(X34="",X34=0),"",X34*M!$J$68)</f>
        <v>-1388.8471487658355</v>
      </c>
      <c r="N34" s="46" t="str">
        <f>'2.3'!N34</f>
        <v>Huelen Generales</v>
      </c>
      <c r="O34" s="129">
        <f>SUM('2.7.1:2.7.10'!O34)</f>
        <v>0</v>
      </c>
      <c r="P34" s="129">
        <f>SUM('2.7.1:2.7.10'!P34)</f>
        <v>0</v>
      </c>
      <c r="Q34" s="129">
        <f>SUM('2.7.1:2.7.10'!Q34)</f>
        <v>0</v>
      </c>
      <c r="R34" s="129">
        <f>SUM('2.7.1:2.7.10'!R34)</f>
        <v>-475.33519669010599</v>
      </c>
      <c r="S34" s="129">
        <f>SUM('2.7.1:2.7.10'!S34)</f>
        <v>-975.98574788116184</v>
      </c>
      <c r="T34" s="129">
        <f>SUM('2.7.1:2.7.10'!T34)</f>
        <v>-3195.9478293193401</v>
      </c>
      <c r="U34" s="129">
        <f>SUM('2.7.1:2.7.10'!U34)</f>
        <v>-3356.9234584748201</v>
      </c>
      <c r="V34" s="129">
        <f>SUM('2.7.1:2.7.10'!V34)</f>
        <v>-11039.544554264141</v>
      </c>
      <c r="W34" s="129">
        <f>SUM('2.7.1:2.7.10'!W34)</f>
        <v>-29058.18466047875</v>
      </c>
      <c r="X34" s="129">
        <f>SUM('2.7.1:2.7.10'!X34)</f>
        <v>-30963</v>
      </c>
    </row>
    <row r="35" spans="2:24">
      <c r="B35" s="46" t="str">
        <f t="shared" si="2"/>
        <v>ING Generales</v>
      </c>
      <c r="C35" s="33">
        <f>IF(OR(O35="",O35=0),"",O35*M!$J$59)</f>
        <v>-1305947.4609594299</v>
      </c>
      <c r="D35" s="33">
        <f>IF(OR(P35="",P35=0),"",P35*M!$J$60)</f>
        <v>-668557.26950354606</v>
      </c>
      <c r="E35" s="33">
        <f>IF(OR(Q35="",Q35=0),"",Q35*M!$J$61)</f>
        <v>-815297.46694731468</v>
      </c>
      <c r="F35" s="33">
        <f>IF(OR(R35="",R35=0),"",R35*M!$J$62)</f>
        <v>-577542.85024431394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129">
        <f>SUM('2.7.1:2.7.10'!O35)</f>
        <v>-29170673.446507331</v>
      </c>
      <c r="P35" s="129">
        <f>SUM('2.7.1:2.7.10'!P35)</f>
        <v>-14947849.08849615</v>
      </c>
      <c r="Q35" s="129">
        <f>SUM('2.7.1:2.7.10'!Q35)</f>
        <v>-18204656.472517502</v>
      </c>
      <c r="R35" s="129">
        <f>SUM('2.7.1:2.7.10'!R35)</f>
        <v>-12917698.106253542</v>
      </c>
      <c r="S35" s="129">
        <f>SUM('2.7.1:2.7.10'!S35)</f>
        <v>0</v>
      </c>
      <c r="T35" s="129">
        <f>SUM('2.7.1:2.7.10'!T35)</f>
        <v>0</v>
      </c>
      <c r="U35" s="129">
        <f>SUM('2.7.1:2.7.10'!U35)</f>
        <v>0</v>
      </c>
      <c r="V35" s="129">
        <f>SUM('2.7.1:2.7.10'!V35)</f>
        <v>0</v>
      </c>
      <c r="W35" s="129">
        <f>SUM('2.7.1:2.7.10'!W35)</f>
        <v>0</v>
      </c>
      <c r="X35" s="129">
        <f>SUM('2.7.1:2.7.10'!X35)</f>
        <v>0</v>
      </c>
    </row>
    <row r="36" spans="2:24">
      <c r="B36" s="46" t="str">
        <f t="shared" si="2"/>
        <v>Liberty Seguros</v>
      </c>
      <c r="C36" s="33">
        <f>IF(OR(O36="",O36=0),"",O36*M!$J$59)</f>
        <v>-943040.00449112931</v>
      </c>
      <c r="D36" s="33">
        <f>IF(OR(P36="",P36=0),"",P36*M!$J$60)</f>
        <v>67601.654846335616</v>
      </c>
      <c r="E36" s="33">
        <f>IF(OR(Q36="",Q36=0),"",Q36*M!$J$61)</f>
        <v>-654854.89734105999</v>
      </c>
      <c r="F36" s="33">
        <f>IF(OR(R36="",R36=0),"",R36*M!$J$62)</f>
        <v>-1236732.015526172</v>
      </c>
      <c r="G36" s="33">
        <f>IF(OR(S36="",S36=0),"",S36*M!$J$63)</f>
        <v>-3248663.0948965927</v>
      </c>
      <c r="H36" s="33">
        <f>IF(OR(T36="",T36=0),"",T36*M!$J$64)</f>
        <v>-1938652.8126156179</v>
      </c>
      <c r="I36" s="33">
        <f>IF(OR(U36="",U36=0),"",U36*M!$J$65)</f>
        <v>-1874567.4760646345</v>
      </c>
      <c r="J36" s="33">
        <f>IF(OR(V36="",V36=0),"",V36*M!$J$66)</f>
        <v>-1890288.6326999927</v>
      </c>
      <c r="K36" s="33">
        <f>IF(OR(W36="",W36=0),"",W36*M!$J$67)</f>
        <v>-23222231.963291544</v>
      </c>
      <c r="L36" s="33">
        <f>IF(OR(X36="",X36=0),"",X36*M!$J$68)</f>
        <v>-2955461.7536623031</v>
      </c>
      <c r="N36" s="46" t="str">
        <f>'2.3'!N36</f>
        <v>Liberty Seguros</v>
      </c>
      <c r="O36" s="129">
        <f>SUM('2.7.1:2.7.10'!O36)</f>
        <v>-21064486.007571578</v>
      </c>
      <c r="P36" s="129">
        <f>SUM('2.7.1:2.7.10'!P36)</f>
        <v>1511462.6388342183</v>
      </c>
      <c r="Q36" s="129">
        <f>SUM('2.7.1:2.7.10'!Q36)</f>
        <v>-14622158.081855152</v>
      </c>
      <c r="R36" s="129">
        <f>SUM('2.7.1:2.7.10'!R36)</f>
        <v>-27661550.667881101</v>
      </c>
      <c r="S36" s="129">
        <f>SUM('2.7.1:2.7.10'!S36)</f>
        <v>-72582050.830848038</v>
      </c>
      <c r="T36" s="129">
        <f>SUM('2.7.1:2.7.10'!T36)</f>
        <v>-43143622.870031014</v>
      </c>
      <c r="U36" s="129">
        <f>SUM('2.7.1:2.7.10'!U36)</f>
        <v>-41885291.178066812</v>
      </c>
      <c r="V36" s="129">
        <f>SUM('2.7.1:2.7.10'!V36)</f>
        <v>-42188865.845557451</v>
      </c>
      <c r="W36" s="129">
        <f>SUM('2.7.1:2.7.10'!W36)</f>
        <v>-517815353.05158776</v>
      </c>
      <c r="X36" s="129">
        <f>SUM('2.7.1:2.7.10'!X36)</f>
        <v>-65889153</v>
      </c>
    </row>
    <row r="37" spans="2:24">
      <c r="B37" s="46" t="str">
        <f t="shared" si="2"/>
        <v>Mapfre Garantía y Crédito</v>
      </c>
      <c r="C37" s="33">
        <f>IF(OR(O37="",O37=0),"",O37*M!$J$59)</f>
        <v>-58191.353143670756</v>
      </c>
      <c r="D37" s="33">
        <f>IF(OR(P37="",P37=0),"",P37*M!$J$60)</f>
        <v>-110824.29078014183</v>
      </c>
      <c r="E37" s="33">
        <f>IF(OR(Q37="",Q37=0),"",Q37*M!$J$61)</f>
        <v>-77004.686133030758</v>
      </c>
      <c r="F37" s="33">
        <f>IF(OR(R37="",R37=0),"",R37*M!$J$62)</f>
        <v>-93602.046419405786</v>
      </c>
      <c r="G37" s="33">
        <f>IF(OR(S37="",S37=0),"",S37*M!$J$63)</f>
        <v>-107214.29202492529</v>
      </c>
      <c r="H37" s="33">
        <f>IF(OR(T37="",T37=0),"",T37*M!$J$64)</f>
        <v>-104826.05314468066</v>
      </c>
      <c r="I37" s="33">
        <f>IF(OR(U37="",U37=0),"",U37*M!$J$65)</f>
        <v>-307942.4050358528</v>
      </c>
      <c r="J37" s="33">
        <f>IF(OR(V37="",V37=0),"",V37*M!$J$66)</f>
        <v>-515142.47324150283</v>
      </c>
      <c r="K37" s="33">
        <f>IF(OR(W37="",W37=0),"",W37*M!$J$67)</f>
        <v>-111091.7687964186</v>
      </c>
      <c r="L37" s="33">
        <f>IF(OR(X37="",X37=0),"",X37*M!$J$68)</f>
        <v>-150187.60627845212</v>
      </c>
      <c r="N37" s="46" t="str">
        <f>'2.3'!N37</f>
        <v>Mapfre Garantía y Crédito</v>
      </c>
      <c r="O37" s="129">
        <f>SUM('2.7.1:2.7.10'!O37)</f>
        <v>-1299808.0020135976</v>
      </c>
      <c r="P37" s="129">
        <f>SUM('2.7.1:2.7.10'!P37)</f>
        <v>-2477850.2149132476</v>
      </c>
      <c r="Q37" s="129">
        <f>SUM('2.7.1:2.7.10'!Q37)</f>
        <v>-1719426.2396947267</v>
      </c>
      <c r="R37" s="129">
        <f>SUM('2.7.1:2.7.10'!R37)</f>
        <v>-2093564.1005025466</v>
      </c>
      <c r="S37" s="129">
        <f>SUM('2.7.1:2.7.10'!S37)</f>
        <v>-2395395.5723421099</v>
      </c>
      <c r="T37" s="129">
        <f>SUM('2.7.1:2.7.10'!T37)</f>
        <v>-2332844.5786670283</v>
      </c>
      <c r="U37" s="129">
        <f>SUM('2.7.1:2.7.10'!U37)</f>
        <v>-6880657.7867651824</v>
      </c>
      <c r="V37" s="129">
        <f>SUM('2.7.1:2.7.10'!V37)</f>
        <v>-11497332.375052014</v>
      </c>
      <c r="W37" s="129">
        <f>SUM('2.7.1:2.7.10'!W37)</f>
        <v>-2477153.0820713239</v>
      </c>
      <c r="X37" s="129">
        <f>SUM('2.7.1:2.7.10'!X37)</f>
        <v>-3348287</v>
      </c>
    </row>
    <row r="38" spans="2:24">
      <c r="B38" s="46" t="str">
        <f t="shared" si="2"/>
        <v>Mapfre Seguros Generales</v>
      </c>
      <c r="C38" s="33">
        <f>IF(OR(O38="",O38=0),"",O38*M!$J$59)</f>
        <v>-1571295.2367756569</v>
      </c>
      <c r="D38" s="33">
        <f>IF(OR(P38="",P38=0),"",P38*M!$J$60)</f>
        <v>-1138183.3924349879</v>
      </c>
      <c r="E38" s="33">
        <f>IF(OR(Q38="",Q38=0),"",Q38*M!$J$61)</f>
        <v>-1419395.6822899973</v>
      </c>
      <c r="F38" s="33">
        <f>IF(OR(R38="",R38=0),"",R38*M!$J$62)</f>
        <v>-3653182.1476833401</v>
      </c>
      <c r="G38" s="33">
        <f>IF(OR(S38="",S38=0),"",S38*M!$J$63)</f>
        <v>-3671957.6055906331</v>
      </c>
      <c r="H38" s="33">
        <f>IF(OR(T38="",T38=0),"",T38*M!$J$64)</f>
        <v>-3138090.9621835155</v>
      </c>
      <c r="I38" s="33">
        <f>IF(OR(U38="",U38=0),"",U38*M!$J$65)</f>
        <v>-3386783.5415523555</v>
      </c>
      <c r="J38" s="33">
        <f>IF(OR(V38="",V38=0),"",V38*M!$J$66)</f>
        <v>-1772359.8187068831</v>
      </c>
      <c r="K38" s="33">
        <f>IF(OR(W38="",W38=0),"",W38*M!$J$67)</f>
        <v>-29021555.028885294</v>
      </c>
      <c r="L38" s="33">
        <f>IF(OR(X38="",X38=0),"",X38*M!$J$68)</f>
        <v>-4291219.3533425769</v>
      </c>
      <c r="N38" s="46" t="str">
        <f>'2.3'!N38</f>
        <v>Mapfre Seguros Generales</v>
      </c>
      <c r="O38" s="129">
        <f>SUM('2.7.1:2.7.10'!O38)</f>
        <v>-35097690.841529973</v>
      </c>
      <c r="P38" s="129">
        <f>SUM('2.7.1:2.7.10'!P38)</f>
        <v>-25447922.506002385</v>
      </c>
      <c r="Q38" s="129">
        <f>SUM('2.7.1:2.7.10'!Q38)</f>
        <v>-31693476.114201855</v>
      </c>
      <c r="R38" s="129">
        <f>SUM('2.7.1:2.7.10'!R38)</f>
        <v>-81709442.149557516</v>
      </c>
      <c r="S38" s="129">
        <f>SUM('2.7.1:2.7.10'!S38)</f>
        <v>-82039351.509357378</v>
      </c>
      <c r="T38" s="129">
        <f>SUM('2.7.1:2.7.10'!T38)</f>
        <v>-69836441.122035101</v>
      </c>
      <c r="U38" s="129">
        <f>SUM('2.7.1:2.7.10'!U38)</f>
        <v>-75674211.04137069</v>
      </c>
      <c r="V38" s="129">
        <f>SUM('2.7.1:2.7.10'!V38)</f>
        <v>-39556842.975179948</v>
      </c>
      <c r="W38" s="129">
        <f>SUM('2.7.1:2.7.10'!W38)</f>
        <v>-647130163.33414757</v>
      </c>
      <c r="X38" s="129">
        <f>SUM('2.7.1:2.7.10'!X38)</f>
        <v>-95668573</v>
      </c>
    </row>
    <row r="39" spans="2:24">
      <c r="B39" s="46" t="str">
        <f t="shared" si="2"/>
        <v>Mutualidad de Carabineros</v>
      </c>
      <c r="C39" s="33">
        <f>IF(OR(O39="",O39=0),"",O39*M!$J$59)</f>
        <v>-12397.187788907395</v>
      </c>
      <c r="D39" s="33">
        <f>IF(OR(P39="",P39=0),"",P39*M!$J$60)</f>
        <v>-16211.524822695032</v>
      </c>
      <c r="E39" s="33">
        <f>IF(OR(Q39="",Q39=0),"",Q39*M!$J$61)</f>
        <v>-14419.603800878325</v>
      </c>
      <c r="F39" s="33">
        <f>IF(OR(R39="",R39=0),"",R39*M!$J$62)</f>
        <v>-10324.059058204226</v>
      </c>
      <c r="G39" s="33">
        <f>IF(OR(S39="",S39=0),"",S39*M!$J$63)</f>
        <v>-10370.367542557473</v>
      </c>
      <c r="H39" s="33">
        <f>IF(OR(T39="",T39=0),"",T39*M!$J$64)</f>
        <v>-16976.495541379198</v>
      </c>
      <c r="I39" s="33">
        <f>IF(OR(U39="",U39=0),"",U39*M!$J$65)</f>
        <v>-9959.9255473819485</v>
      </c>
      <c r="J39" s="33">
        <f>IF(OR(V39="",V39=0),"",V39*M!$J$66)</f>
        <v>-13879.132191943043</v>
      </c>
      <c r="K39" s="33">
        <f>IF(OR(W39="",W39=0),"",W39*M!$J$67)</f>
        <v>-32988.900307845754</v>
      </c>
      <c r="L39" s="33">
        <f>IF(OR(X39="",X39=0),"",X39*M!$J$68)</f>
        <v>-11935.930829912764</v>
      </c>
      <c r="N39" s="46" t="str">
        <f>'2.3'!N39</f>
        <v>Mutualidad de Carabineros</v>
      </c>
      <c r="O39" s="129">
        <f>SUM('2.7.1:2.7.10'!O39)</f>
        <v>-276913.37320688757</v>
      </c>
      <c r="P39" s="129">
        <f>SUM('2.7.1:2.7.10'!P39)</f>
        <v>-362463.22880312253</v>
      </c>
      <c r="Q39" s="129">
        <f>SUM('2.7.1:2.7.10'!Q39)</f>
        <v>-321973.1991167352</v>
      </c>
      <c r="R39" s="129">
        <f>SUM('2.7.1:2.7.10'!R39)</f>
        <v>-230914.60328631685</v>
      </c>
      <c r="S39" s="129">
        <f>SUM('2.7.1:2.7.10'!S39)</f>
        <v>-231696.0922451216</v>
      </c>
      <c r="T39" s="129">
        <f>SUM('2.7.1:2.7.10'!T39)</f>
        <v>-377802.31536344072</v>
      </c>
      <c r="U39" s="129">
        <f>SUM('2.7.1:2.7.10'!U39)</f>
        <v>-222544.33995609093</v>
      </c>
      <c r="V39" s="129">
        <f>SUM('2.7.1:2.7.10'!V39)</f>
        <v>-309764.78193294752</v>
      </c>
      <c r="W39" s="129">
        <f>SUM('2.7.1:2.7.10'!W39)</f>
        <v>-735595.05764533475</v>
      </c>
      <c r="X39" s="129">
        <f>SUM('2.7.1:2.7.10'!X39)</f>
        <v>-266100.00000000006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-5624.0593461835269</v>
      </c>
      <c r="K40" s="33">
        <f>IF(OR(W40="",W40=0),"",W40*M!$J$67)</f>
        <v>-55790.879282982722</v>
      </c>
      <c r="L40" s="33">
        <f>IF(OR(X40="",X40=0),"",X40*M!$J$68)</f>
        <v>-61779.678236729742</v>
      </c>
      <c r="N40" s="46" t="str">
        <f>'2.3'!N40</f>
        <v>Orion Seguros Generales</v>
      </c>
      <c r="O40" s="129">
        <f>SUM('2.7.1:2.7.10'!O40)</f>
        <v>0</v>
      </c>
      <c r="P40" s="129">
        <f>SUM('2.7.1:2.7.10'!P40)</f>
        <v>0</v>
      </c>
      <c r="Q40" s="129">
        <f>SUM('2.7.1:2.7.10'!Q40)</f>
        <v>0</v>
      </c>
      <c r="R40" s="129">
        <f>SUM('2.7.1:2.7.10'!R40)</f>
        <v>0</v>
      </c>
      <c r="S40" s="129">
        <f>SUM('2.7.1:2.7.10'!S40)</f>
        <v>0</v>
      </c>
      <c r="T40" s="129">
        <f>SUM('2.7.1:2.7.10'!T40)</f>
        <v>0</v>
      </c>
      <c r="U40" s="129">
        <f>SUM('2.7.1:2.7.10'!U40)</f>
        <v>0</v>
      </c>
      <c r="V40" s="129">
        <f>SUM('2.7.1:2.7.10'!V40)</f>
        <v>-125521.9341422384</v>
      </c>
      <c r="W40" s="129">
        <f>SUM('2.7.1:2.7.10'!W40)</f>
        <v>-1244039.500537372</v>
      </c>
      <c r="X40" s="129">
        <f>SUM('2.7.1:2.7.10'!X40)</f>
        <v>-1377318</v>
      </c>
    </row>
    <row r="41" spans="2:24">
      <c r="B41" s="46" t="str">
        <f t="shared" si="2"/>
        <v>Penta Security</v>
      </c>
      <c r="C41" s="33">
        <f>IF(OR(O41="",O41=0),"",O41*M!$J$59)</f>
        <v>-1405453.8548457613</v>
      </c>
      <c r="D41" s="33">
        <f>IF(OR(P41="",P41=0),"",P41*M!$J$60)</f>
        <v>-1049142.5531914893</v>
      </c>
      <c r="E41" s="33">
        <f>IF(OR(Q41="",Q41=0),"",Q41*M!$J$61)</f>
        <v>-1627893.4345053001</v>
      </c>
      <c r="F41" s="33">
        <f>IF(OR(R41="",R41=0),"",R41*M!$J$62)</f>
        <v>-1998709.2492215484</v>
      </c>
      <c r="G41" s="33">
        <f>IF(OR(S41="",S41=0),"",S41*M!$J$63)</f>
        <v>-2583063.2873009825</v>
      </c>
      <c r="H41" s="33">
        <f>IF(OR(T41="",T41=0),"",T41*M!$J$64)</f>
        <v>-3016479.0604331917</v>
      </c>
      <c r="I41" s="33">
        <f>IF(OR(U41="",U41=0),"",U41*M!$J$65)</f>
        <v>-4002071.6865158705</v>
      </c>
      <c r="J41" s="33">
        <f>IF(OR(V41="",V41=0),"",V41*M!$J$66)</f>
        <v>-3050734.9036999699</v>
      </c>
      <c r="K41" s="33">
        <f>IF(OR(W41="",W41=0),"",W41*M!$J$67)</f>
        <v>-16301785.505382054</v>
      </c>
      <c r="L41" s="33">
        <f>IF(OR(X41="",X41=0),"",X41*M!$J$68)</f>
        <v>-2183101.7092916803</v>
      </c>
      <c r="N41" s="46" t="str">
        <f>'2.3'!N41</f>
        <v>Penta Security</v>
      </c>
      <c r="O41" s="129">
        <f>SUM('2.7.1:2.7.10'!O41)</f>
        <v>-31393326.814021233</v>
      </c>
      <c r="P41" s="129">
        <f>SUM('2.7.1:2.7.10'!P41)</f>
        <v>-23457114.704730239</v>
      </c>
      <c r="Q41" s="129">
        <f>SUM('2.7.1:2.7.10'!Q41)</f>
        <v>-36348991.56500227</v>
      </c>
      <c r="R41" s="129">
        <f>SUM('2.7.1:2.7.10'!R41)</f>
        <v>-44704427.857948065</v>
      </c>
      <c r="S41" s="129">
        <f>SUM('2.7.1:2.7.10'!S41)</f>
        <v>-57711133.885412976</v>
      </c>
      <c r="T41" s="129">
        <f>SUM('2.7.1:2.7.10'!T41)</f>
        <v>-67130036.967830554</v>
      </c>
      <c r="U41" s="129">
        <f>SUM('2.7.1:2.7.10'!U41)</f>
        <v>-89422194.743890032</v>
      </c>
      <c r="V41" s="129">
        <f>SUM('2.7.1:2.7.10'!V41)</f>
        <v>-68088567.722443014</v>
      </c>
      <c r="W41" s="129">
        <f>SUM('2.7.1:2.7.10'!W41)</f>
        <v>-363501442.50493407</v>
      </c>
      <c r="X41" s="129">
        <f>SUM('2.7.1:2.7.10'!X41)</f>
        <v>-48670135</v>
      </c>
    </row>
    <row r="42" spans="2:24">
      <c r="B42" s="46" t="str">
        <f t="shared" si="2"/>
        <v>RSA Seguros</v>
      </c>
      <c r="C42" s="33">
        <f>IF(OR(O42="",O42=0),"",O42*M!$J$59)</f>
        <v>-1255605.6693334742</v>
      </c>
      <c r="D42" s="33">
        <f>IF(OR(P42="",P42=0),"",P42*M!$J$60)</f>
        <v>-922190.42553191492</v>
      </c>
      <c r="E42" s="33">
        <f>IF(OR(Q42="",Q42=0),"",Q42*M!$J$61)</f>
        <v>-732887.06794748525</v>
      </c>
      <c r="F42" s="33">
        <f>IF(OR(R42="",R42=0),"",R42*M!$J$62)</f>
        <v>-907581.27624158456</v>
      </c>
      <c r="G42" s="33">
        <f>IF(OR(S42="",S42=0),"",S42*M!$J$63)</f>
        <v>-3676096.8631758271</v>
      </c>
      <c r="H42" s="33">
        <f>IF(OR(T42="",T42=0),"",T42*M!$J$64)</f>
        <v>-4137505.9242732623</v>
      </c>
      <c r="I42" s="33">
        <f>IF(OR(U42="",U42=0),"",U42*M!$J$65)</f>
        <v>-4178282.1825077264</v>
      </c>
      <c r="J42" s="33">
        <f>IF(OR(V42="",V42=0),"",V42*M!$J$66)</f>
        <v>-3907068.8463095827</v>
      </c>
      <c r="K42" s="33">
        <f>IF(OR(W42="",W42=0),"",W42*M!$J$67)</f>
        <v>-49778950.947423846</v>
      </c>
      <c r="L42" s="33">
        <f>IF(OR(X42="",X42=0),"",X42*M!$J$68)</f>
        <v>-204993.35472321522</v>
      </c>
      <c r="N42" s="46" t="str">
        <f>'2.3'!N42</f>
        <v>RSA Seguros</v>
      </c>
      <c r="O42" s="129">
        <f>SUM('2.7.1:2.7.10'!O42)</f>
        <v>-28046199.447259296</v>
      </c>
      <c r="P42" s="129">
        <f>SUM('2.7.1:2.7.10'!P42)</f>
        <v>-20618672.386799913</v>
      </c>
      <c r="Q42" s="129">
        <f>SUM('2.7.1:2.7.10'!Q42)</f>
        <v>-16364526.870284919</v>
      </c>
      <c r="R42" s="129">
        <f>SUM('2.7.1:2.7.10'!R42)</f>
        <v>-20299551.675546888</v>
      </c>
      <c r="S42" s="129">
        <f>SUM('2.7.1:2.7.10'!S42)</f>
        <v>-82131831.337420344</v>
      </c>
      <c r="T42" s="129">
        <f>SUM('2.7.1:2.7.10'!T42)</f>
        <v>-92077856.363834545</v>
      </c>
      <c r="U42" s="129">
        <f>SUM('2.7.1:2.7.10'!U42)</f>
        <v>-93359437.882635266</v>
      </c>
      <c r="V42" s="129">
        <f>SUM('2.7.1:2.7.10'!V42)</f>
        <v>-87200864.754114404</v>
      </c>
      <c r="W42" s="129">
        <f>SUM('2.7.1:2.7.10'!W42)</f>
        <v>-1109983962.7872007</v>
      </c>
      <c r="X42" s="129">
        <f>SUM('2.7.1:2.7.10'!X42)</f>
        <v>-4570128.0000000019</v>
      </c>
    </row>
    <row r="43" spans="2:24">
      <c r="B43" s="46" t="str">
        <f t="shared" si="2"/>
        <v>Renta Nacional</v>
      </c>
      <c r="C43" s="33">
        <f>IF(OR(O43="",O43=0),"",O43*M!$J$59)</f>
        <v>-229805.98562361009</v>
      </c>
      <c r="D43" s="33">
        <f>IF(OR(P43="",P43=0),"",P43*M!$J$60)</f>
        <v>-218872.75413711584</v>
      </c>
      <c r="E43" s="33">
        <f>IF(OR(Q43="",Q43=0),"",Q43*M!$J$61)</f>
        <v>-240617.65716447082</v>
      </c>
      <c r="F43" s="33">
        <f>IF(OR(R43="",R43=0),"",R43*M!$J$62)</f>
        <v>-286671.51419124869</v>
      </c>
      <c r="G43" s="33">
        <f>IF(OR(S43="",S43=0),"",S43*M!$J$63)</f>
        <v>-313020.99978294509</v>
      </c>
      <c r="H43" s="33">
        <f>IF(OR(T43="",T43=0),"",T43*M!$J$64)</f>
        <v>-377120.32925199746</v>
      </c>
      <c r="I43" s="33">
        <f>IF(OR(U43="",U43=0),"",U43*M!$J$65)</f>
        <v>-473014.00251811207</v>
      </c>
      <c r="J43" s="33">
        <f>IF(OR(V43="",V43=0),"",V43*M!$J$66)</f>
        <v>-516701.66662846779</v>
      </c>
      <c r="K43" s="33">
        <f>IF(OR(W43="",W43=0),"",W43*M!$J$67)</f>
        <v>-1162522.4708758339</v>
      </c>
      <c r="L43" s="33">
        <f>IF(OR(X43="",X43=0),"",X43*M!$J$68)</f>
        <v>-397156.59304307029</v>
      </c>
      <c r="N43" s="46" t="str">
        <f>'2.3'!N43</f>
        <v>Renta Nacional</v>
      </c>
      <c r="O43" s="129">
        <f>SUM('2.7.1:2.7.10'!O43)</f>
        <v>-5133127.9114048062</v>
      </c>
      <c r="P43" s="129">
        <f>SUM('2.7.1:2.7.10'!P43)</f>
        <v>-4893637.4603399271</v>
      </c>
      <c r="Q43" s="129">
        <f>SUM('2.7.1:2.7.10'!Q43)</f>
        <v>-5372716.0545492582</v>
      </c>
      <c r="R43" s="129">
        <f>SUM('2.7.1:2.7.10'!R43)</f>
        <v>-6411881.0827951841</v>
      </c>
      <c r="S43" s="129">
        <f>SUM('2.7.1:2.7.10'!S43)</f>
        <v>-6993555.6423377842</v>
      </c>
      <c r="T43" s="129">
        <f>SUM('2.7.1:2.7.10'!T43)</f>
        <v>-8392599.8280828167</v>
      </c>
      <c r="U43" s="129">
        <f>SUM('2.7.1:2.7.10'!U43)</f>
        <v>-10569013.641678497</v>
      </c>
      <c r="V43" s="129">
        <f>SUM('2.7.1:2.7.10'!V43)</f>
        <v>-11532131.611259654</v>
      </c>
      <c r="W43" s="129">
        <f>SUM('2.7.1:2.7.10'!W43)</f>
        <v>-25922227.658329267</v>
      </c>
      <c r="X43" s="129">
        <f>SUM('2.7.1:2.7.10'!X43)</f>
        <v>-8854221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>
        <f>IF(OR(S44="",S44=0),"",S44*M!$J$63)</f>
        <v>-2246.6811878898666</v>
      </c>
      <c r="H44" s="33">
        <f>IF(OR(T44="",T44=0),"",T44*M!$J$64)</f>
        <v>-154780.79934116983</v>
      </c>
      <c r="I44" s="33">
        <f>IF(OR(U44="",U44=0),"",U44*M!$J$65)</f>
        <v>-408110.26371199236</v>
      </c>
      <c r="J44" s="33">
        <f>IF(OR(V44="",V44=0),"",V44*M!$J$66)</f>
        <v>-638387.12727189413</v>
      </c>
      <c r="K44" s="33">
        <f>IF(OR(W44="",W44=0),"",W44*M!$J$67)</f>
        <v>-4986851.1876880322</v>
      </c>
      <c r="L44" s="33">
        <f>IF(OR(X44="",X44=0),"",X44*M!$J$68)</f>
        <v>-888554.2900947025</v>
      </c>
      <c r="N44" s="46" t="str">
        <f>'2.3'!N44</f>
        <v>Santander Generales</v>
      </c>
      <c r="O44" s="129">
        <f>SUM('2.7.1:2.7.10'!O44)</f>
        <v>0</v>
      </c>
      <c r="P44" s="129">
        <f>SUM('2.7.1:2.7.10'!P44)</f>
        <v>0</v>
      </c>
      <c r="Q44" s="129">
        <f>SUM('2.7.1:2.7.10'!Q44)</f>
        <v>0</v>
      </c>
      <c r="R44" s="129">
        <f>SUM('2.7.1:2.7.10'!R44)</f>
        <v>0</v>
      </c>
      <c r="S44" s="129">
        <f>SUM('2.7.1:2.7.10'!S44)</f>
        <v>-50195.64153522141</v>
      </c>
      <c r="T44" s="129">
        <f>SUM('2.7.1:2.7.10'!T44)</f>
        <v>-3444559.227336701</v>
      </c>
      <c r="U44" s="129">
        <f>SUM('2.7.1:2.7.10'!U44)</f>
        <v>-9118806.0427786093</v>
      </c>
      <c r="V44" s="129">
        <f>SUM('2.7.1:2.7.10'!V44)</f>
        <v>-14247998.112084746</v>
      </c>
      <c r="W44" s="129">
        <f>SUM('2.7.1:2.7.10'!W44)</f>
        <v>-111198101.56277478</v>
      </c>
      <c r="X44" s="129">
        <f>SUM('2.7.1:2.7.10'!X44)</f>
        <v>-19809456</v>
      </c>
    </row>
    <row r="45" spans="2:24">
      <c r="B45" s="46" t="str">
        <f t="shared" si="2"/>
        <v>Security Previsión</v>
      </c>
      <c r="C45" s="33">
        <f>IF(OR(O45="",O45=0),"",O45*M!$J$59)</f>
        <v>-599056.14627702173</v>
      </c>
      <c r="D45" s="33">
        <f>IF(OR(P45="",P45=0),"",P45*M!$J$60)</f>
        <v>-493603.95981087454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129">
        <f>SUM('2.7.1:2.7.10'!O45)</f>
        <v>-13380990.998161601</v>
      </c>
      <c r="P45" s="129">
        <f>SUM('2.7.1:2.7.10'!P45)</f>
        <v>-11036178.704953767</v>
      </c>
      <c r="Q45" s="129">
        <f>SUM('2.7.1:2.7.10'!Q45)</f>
        <v>0</v>
      </c>
      <c r="R45" s="129">
        <f>SUM('2.7.1:2.7.10'!R45)</f>
        <v>0</v>
      </c>
      <c r="S45" s="129">
        <f>SUM('2.7.1:2.7.10'!S45)</f>
        <v>0</v>
      </c>
      <c r="T45" s="129">
        <f>SUM('2.7.1:2.7.10'!T45)</f>
        <v>0</v>
      </c>
      <c r="U45" s="129">
        <f>SUM('2.7.1:2.7.10'!U45)</f>
        <v>0</v>
      </c>
      <c r="V45" s="129">
        <f>SUM('2.7.1:2.7.10'!V45)</f>
        <v>0</v>
      </c>
      <c r="W45" s="129">
        <f>SUM('2.7.1:2.7.10'!W45)</f>
        <v>0</v>
      </c>
      <c r="X45" s="129">
        <f>SUM('2.7.1:2.7.10'!X45)</f>
        <v>0</v>
      </c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-429.88356902202588</v>
      </c>
      <c r="K46" s="33">
        <f>IF(OR(W46="",W46=0),"",W46*M!$J$67)</f>
        <v>-34160.578498337258</v>
      </c>
      <c r="L46" s="33">
        <f>IF(OR(X46="",X46=0),"",X46*M!$J$68)</f>
        <v>-136612.89591877288</v>
      </c>
      <c r="N46" s="46" t="str">
        <f>'2.3'!N46</f>
        <v>Zenit Seguros Generales</v>
      </c>
      <c r="O46" s="129">
        <f>SUM('2.7.1:2.7.10'!O46)</f>
        <v>0</v>
      </c>
      <c r="P46" s="129">
        <f>SUM('2.7.1:2.7.10'!P46)</f>
        <v>0</v>
      </c>
      <c r="Q46" s="129">
        <f>SUM('2.7.1:2.7.10'!Q46)</f>
        <v>0</v>
      </c>
      <c r="R46" s="129">
        <f>SUM('2.7.1:2.7.10'!R46)</f>
        <v>0</v>
      </c>
      <c r="S46" s="129">
        <f>SUM('2.7.1:2.7.10'!S46)</f>
        <v>0</v>
      </c>
      <c r="T46" s="129">
        <f>SUM('2.7.1:2.7.10'!T46)</f>
        <v>0</v>
      </c>
      <c r="U46" s="129">
        <f>SUM('2.7.1:2.7.10'!U46)</f>
        <v>0</v>
      </c>
      <c r="V46" s="129">
        <f>SUM('2.7.1:2.7.10'!V46)</f>
        <v>-9594.4608188087714</v>
      </c>
      <c r="W46" s="129">
        <f>SUM('2.7.1:2.7.10'!W46)</f>
        <v>-761721.44191499765</v>
      </c>
      <c r="X46" s="129">
        <f>SUM('2.7.1:2.7.10'!X46)</f>
        <v>-3045652</v>
      </c>
    </row>
    <row r="47" spans="2:24">
      <c r="B47" s="51" t="s">
        <v>29</v>
      </c>
      <c r="C47" s="51">
        <f t="shared" ref="C47:L47" si="3">SUM(C17:C46)</f>
        <v>-18060883.342928749</v>
      </c>
      <c r="D47" s="51">
        <f t="shared" si="3"/>
        <v>-13729959.574468084</v>
      </c>
      <c r="E47" s="51">
        <f t="shared" si="3"/>
        <v>-15310901.048388727</v>
      </c>
      <c r="F47" s="51">
        <f t="shared" si="3"/>
        <v>-22944241.914100889</v>
      </c>
      <c r="G47" s="51">
        <f t="shared" si="3"/>
        <v>-24460082.30632218</v>
      </c>
      <c r="H47" s="51">
        <f t="shared" si="3"/>
        <v>-25377789.198814012</v>
      </c>
      <c r="I47" s="51">
        <f t="shared" si="3"/>
        <v>-30065249.851183265</v>
      </c>
      <c r="J47" s="51">
        <f t="shared" si="3"/>
        <v>-23929590.390624415</v>
      </c>
      <c r="K47" s="51">
        <f t="shared" si="3"/>
        <v>-195608572.79351956</v>
      </c>
      <c r="L47" s="51">
        <f t="shared" si="3"/>
        <v>-29551179.21703703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2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63" orientation="landscape" horizontalDpi="300" verticalDpi="300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>
  <sheetPr codeName="Hoja67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-93282.059612568512</v>
      </c>
      <c r="D17" s="33">
        <f>IF(OR(P17="",P17=0),"",P17*M!$J$60)</f>
        <v>-57493.735224586271</v>
      </c>
      <c r="E17" s="33">
        <f>IF(OR(Q17="",Q17=0),"",Q17*M!$J$61)</f>
        <v>-50586.964869882562</v>
      </c>
      <c r="F17" s="33">
        <f>IF(OR(R17="",R17=0),"",R17*M!$J$62)</f>
        <v>-41661.413945404689</v>
      </c>
      <c r="G17" s="33">
        <f>IF(OR(S17="",S17=0),"",S17*M!$J$63)</f>
        <v>1431.5257428129214</v>
      </c>
      <c r="H17" s="33">
        <f>IF(OR(T17="",T17=0),"",T17*M!$J$64)</f>
        <v>-1394.2044554611859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-2083621.7234778933</v>
      </c>
      <c r="P17" s="33">
        <v>-1285466.057843101</v>
      </c>
      <c r="Q17" s="33">
        <v>-1129548.8515273822</v>
      </c>
      <c r="R17" s="33">
        <v>-931826.21479729319</v>
      </c>
      <c r="S17" s="33">
        <v>31983.333203661205</v>
      </c>
      <c r="T17" s="33">
        <v>-31027.23233304419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-61866.434306490904</v>
      </c>
      <c r="D18" s="33">
        <f>IF(OR(P18="",P18=0),"",P18*M!$J$60)</f>
        <v>-260649.17257683218</v>
      </c>
      <c r="E18" s="33">
        <f>IF(OR(Q18="",Q18=0),"",Q18*M!$J$61)</f>
        <v>-88435.732414008147</v>
      </c>
      <c r="F18" s="33">
        <f>IF(OR(R18="",R18=0),"",R18*M!$J$62)</f>
        <v>-190386.43523909288</v>
      </c>
      <c r="G18" s="33">
        <f>IF(OR(S18="",S18=0),"",S18*M!$J$63)</f>
        <v>-54296.976829668623</v>
      </c>
      <c r="H18" s="33">
        <f>IF(OR(T18="",T18=0),"",T18*M!$J$64)</f>
        <v>-157087.7240904138</v>
      </c>
      <c r="I18" s="33">
        <f>IF(OR(U18="",U18=0),"",U18*M!$J$65)</f>
        <v>-684209.02483944641</v>
      </c>
      <c r="J18" s="33">
        <f>IF(OR(V18="",V18=0),"",V18*M!$J$66)</f>
        <v>-139330.16853460466</v>
      </c>
      <c r="K18" s="33">
        <f>IF(OR(W18="",W18=0),"",W18*M!$J$67)</f>
        <v>-5807070.8045237707</v>
      </c>
      <c r="L18" s="33">
        <f>IF(OR(X18="",X18=0),"",X18*M!$J$68)</f>
        <v>-639231.35476179048</v>
      </c>
      <c r="N18" s="46" t="str">
        <f>'2.3'!N18</f>
        <v>ACE Seguros</v>
      </c>
      <c r="O18" s="33">
        <v>-1381897.5160980907</v>
      </c>
      <c r="P18" s="33">
        <v>-5827689.9742830656</v>
      </c>
      <c r="Q18" s="33">
        <v>-1974668.3802668252</v>
      </c>
      <c r="R18" s="33">
        <v>-4258306.5358769987</v>
      </c>
      <c r="S18" s="33">
        <v>-1213110.0754656219</v>
      </c>
      <c r="T18" s="33">
        <v>-3495898.5340569378</v>
      </c>
      <c r="U18" s="33">
        <v>-15287950.206105694</v>
      </c>
      <c r="V18" s="33">
        <v>-3109674.1983520514</v>
      </c>
      <c r="W18" s="33">
        <v>-129487571.37528092</v>
      </c>
      <c r="X18" s="33">
        <v>-14251043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-148357.81157803463</v>
      </c>
      <c r="D20" s="33">
        <f>IF(OR(P20="",P20=0),"",P20*M!$J$60)</f>
        <v>-105064.42080378249</v>
      </c>
      <c r="E20" s="33">
        <f>IF(OR(Q20="",Q20=0),"",Q20*M!$J$61)</f>
        <v>-225570.40604490947</v>
      </c>
      <c r="F20" s="33">
        <f>IF(OR(R20="",R20=0),"",R20*M!$J$62)</f>
        <v>-182921.4884607959</v>
      </c>
      <c r="G20" s="33">
        <f>IF(OR(S20="",S20=0),"",S20*M!$J$63)</f>
        <v>-103637.41370979437</v>
      </c>
      <c r="H20" s="33">
        <f>IF(OR(T20="",T20=0),"",T20*M!$J$64)</f>
        <v>-109434.55168667241</v>
      </c>
      <c r="I20" s="33">
        <f>IF(OR(U20="",U20=0),"",U20*M!$J$65)</f>
        <v>-247842.70602543134</v>
      </c>
      <c r="J20" s="33">
        <f>IF(OR(V20="",V20=0),"",V20*M!$J$66)</f>
        <v>-305733.73862620629</v>
      </c>
      <c r="K20" s="33">
        <f>IF(OR(W20="",W20=0),"",W20*M!$J$67)</f>
        <v>-4646567.2984379325</v>
      </c>
      <c r="L20" s="33">
        <f>IF(OR(X20="",X20=0),"",X20*M!$J$68)</f>
        <v>147024.9210214573</v>
      </c>
      <c r="N20" s="46" t="str">
        <f>'2.3'!N20</f>
        <v>Aseguradora Magallanes</v>
      </c>
      <c r="O20" s="33">
        <v>-3313837.198015545</v>
      </c>
      <c r="P20" s="33">
        <v>-2349068.9255557726</v>
      </c>
      <c r="Q20" s="33">
        <v>-5036728.2113477038</v>
      </c>
      <c r="R20" s="33">
        <v>-4091340.6928741834</v>
      </c>
      <c r="S20" s="33">
        <v>-2315480.4946313957</v>
      </c>
      <c r="T20" s="33">
        <v>-2435404.1095943446</v>
      </c>
      <c r="U20" s="33">
        <v>-5537791.5389999403</v>
      </c>
      <c r="V20" s="33">
        <v>-6823592.6832708567</v>
      </c>
      <c r="W20" s="33">
        <v>-103610363.11763558</v>
      </c>
      <c r="X20" s="33">
        <v>3277777.9999999995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-150884.5493223891</v>
      </c>
      <c r="D21" s="33">
        <f>IF(OR(P21="",P21=0),"",P21*M!$J$60)</f>
        <v>-50711.938534278946</v>
      </c>
      <c r="E21" s="33">
        <f>IF(OR(Q21="",Q21=0),"",Q21*M!$J$61)</f>
        <v>-142050.29147574209</v>
      </c>
      <c r="F21" s="33">
        <f>IF(OR(R21="",R21=0),"",R21*M!$J$62)</f>
        <v>-144123.63746821237</v>
      </c>
      <c r="G21" s="33">
        <f>IF(OR(S21="",S21=0),"",S21*M!$J$63)</f>
        <v>-147896.74952198847</v>
      </c>
      <c r="H21" s="33">
        <f>IF(OR(T21="",T21=0),"",T21*M!$J$64)</f>
        <v>-142549.58298212368</v>
      </c>
      <c r="I21" s="33">
        <f>IF(OR(U21="",U21=0),"",U21*M!$J$65)</f>
        <v>-372712.77986739966</v>
      </c>
      <c r="J21" s="33">
        <f>IF(OR(V21="",V21=0),"",V21*M!$J$66)</f>
        <v>-116602.63535865177</v>
      </c>
      <c r="K21" s="33">
        <f>IF(OR(W21="",W21=0),"",W21*M!$J$67)</f>
        <v>-5528215.7297296021</v>
      </c>
      <c r="L21" s="33">
        <f>IF(OR(X21="",X21=0),"",X21*M!$J$68)</f>
        <v>-460719.97750070313</v>
      </c>
      <c r="N21" s="46" t="str">
        <f>'2.3'!N21</f>
        <v>BCI Seguros Generales</v>
      </c>
      <c r="O21" s="33">
        <v>-3370276.4069645628</v>
      </c>
      <c r="P21" s="33">
        <v>-1133836.1555149821</v>
      </c>
      <c r="Q21" s="33">
        <v>-3171819.9344092584</v>
      </c>
      <c r="R21" s="33">
        <v>-3223562.7849984425</v>
      </c>
      <c r="S21" s="33">
        <v>-3304328.2968878802</v>
      </c>
      <c r="T21" s="33">
        <v>-3172360.418760723</v>
      </c>
      <c r="U21" s="33">
        <v>-8327885.5041836239</v>
      </c>
      <c r="V21" s="33">
        <v>-2602424.2305039344</v>
      </c>
      <c r="W21" s="33">
        <v>-123269588.57186127</v>
      </c>
      <c r="X21" s="33">
        <v>-10271305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>
        <f>IF(OR(U22="",U22=0),"",U22*M!$J$65)</f>
        <v>-1363.8459168295421</v>
      </c>
      <c r="J22" s="33">
        <f>IF(OR(V22="",V22=0),"",V22*M!$J$66)</f>
        <v>-128.77884990030029</v>
      </c>
      <c r="K22" s="33">
        <f>IF(OR(W22="",W22=0),"",W22*M!$J$67)</f>
        <v>-4554.4392942618579</v>
      </c>
      <c r="L22" s="33">
        <f>IF(OR(X22="",X22=0),"",X22*M!$J$68)</f>
        <v>-114.7840924229491</v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>
        <v>-30473.740784379857</v>
      </c>
      <c r="V22" s="33">
        <v>-2874.1820313592416</v>
      </c>
      <c r="W22" s="33">
        <v>-101556.06897899367</v>
      </c>
      <c r="X22" s="33">
        <v>-2559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-113653.21079877598</v>
      </c>
      <c r="D24" s="33">
        <f>IF(OR(P24="",P24=0),"",P24*M!$J$60)</f>
        <v>-204807.26950354603</v>
      </c>
      <c r="E24" s="33">
        <f>IF(OR(Q24="",Q24=0),"",Q24*M!$J$61)</f>
        <v>-171880.83420675001</v>
      </c>
      <c r="F24" s="33">
        <f>IF(OR(R24="",R24=0),"",R24*M!$J$62)</f>
        <v>-3320476.0439748727</v>
      </c>
      <c r="G24" s="33">
        <f>IF(OR(S24="",S24=0),"",S24*M!$J$63)</f>
        <v>-2054486.2726448723</v>
      </c>
      <c r="H24" s="33">
        <f>IF(OR(T24="",T24=0),"",T24*M!$J$64)</f>
        <v>-2393341.5245435624</v>
      </c>
      <c r="I24" s="33">
        <f>IF(OR(U24="",U24=0),"",U24*M!$J$65)</f>
        <v>-48497.126451515942</v>
      </c>
      <c r="J24" s="33">
        <f>IF(OR(V24="",V24=0),"",V24*M!$J$66)</f>
        <v>74797.16256789898</v>
      </c>
      <c r="K24" s="33">
        <f>IF(OR(W24="",W24=0),"",W24*M!$J$67)</f>
        <v>-19180862.247763392</v>
      </c>
      <c r="L24" s="33">
        <f>IF(OR(X24="",X24=0),"",X24*M!$J$68)</f>
        <v>-2724509.0726082269</v>
      </c>
      <c r="N24" s="46" t="str">
        <f>'2.3'!N24</f>
        <v>Chartis Chile</v>
      </c>
      <c r="O24" s="50">
        <v>-2538647.8380397479</v>
      </c>
      <c r="P24" s="50">
        <v>-4579156.1866335049</v>
      </c>
      <c r="Q24" s="50">
        <v>-3837901.7080226252</v>
      </c>
      <c r="R24" s="50">
        <v>-74267921.569749802</v>
      </c>
      <c r="S24" s="50">
        <v>-45901597.893190034</v>
      </c>
      <c r="T24" s="50">
        <v>-53262463.222993642</v>
      </c>
      <c r="U24" s="50">
        <v>-1083618.6419843936</v>
      </c>
      <c r="V24" s="50">
        <v>1669378.6348903403</v>
      </c>
      <c r="W24" s="50">
        <v>-427699842.64904737</v>
      </c>
      <c r="X24" s="50">
        <v>-60740286.999999993</v>
      </c>
    </row>
    <row r="25" spans="2:24">
      <c r="B25" s="46" t="str">
        <f t="shared" si="2"/>
        <v>Chilena Consolidada</v>
      </c>
      <c r="C25" s="33">
        <f>IF(OR(O25="",O25=0),"",O25*M!$J$59)</f>
        <v>-790783.74975812424</v>
      </c>
      <c r="D25" s="33">
        <f>IF(OR(P25="",P25=0),"",P25*M!$J$60)</f>
        <v>-189230.85106382976</v>
      </c>
      <c r="E25" s="33">
        <f>IF(OR(Q25="",Q25=0),"",Q25*M!$J$61)</f>
        <v>-495012.54543932143</v>
      </c>
      <c r="F25" s="33">
        <f>IF(OR(R25="",R25=0),"",R25*M!$J$62)</f>
        <v>-837768.91104829451</v>
      </c>
      <c r="G25" s="33">
        <f>IF(OR(S25="",S25=0),"",S25*M!$J$63)</f>
        <v>-1120374.0869244633</v>
      </c>
      <c r="H25" s="33">
        <f>IF(OR(T25="",T25=0),"",T25*M!$J$64)</f>
        <v>-826770.63150459714</v>
      </c>
      <c r="I25" s="33">
        <f>IF(OR(U25="",U25=0),"",U25*M!$J$65)</f>
        <v>-2768409.9853770365</v>
      </c>
      <c r="J25" s="33">
        <f>IF(OR(V25="",V25=0),"",V25*M!$J$66)</f>
        <v>384947.53348154615</v>
      </c>
      <c r="K25" s="33">
        <f>IF(OR(W25="",W25=0),"",W25*M!$J$67)</f>
        <v>-17675590.977625832</v>
      </c>
      <c r="L25" s="33">
        <f>IF(OR(X25="",X25=0),"",X25*M!$J$68)</f>
        <v>-1437075.4861279007</v>
      </c>
      <c r="N25" s="46" t="str">
        <f>'2.3'!N25</f>
        <v>Chilena Consolidada</v>
      </c>
      <c r="O25" s="50">
        <v>-17663570.105685458</v>
      </c>
      <c r="P25" s="50">
        <v>-4230892.8997066505</v>
      </c>
      <c r="Q25" s="50">
        <v>-11053061.863482572</v>
      </c>
      <c r="R25" s="50">
        <v>-18738083.020417742</v>
      </c>
      <c r="S25" s="50">
        <v>-25031542.684269883</v>
      </c>
      <c r="T25" s="50">
        <v>-18399313.22077528</v>
      </c>
      <c r="U25" s="50">
        <v>-61857286.983990513</v>
      </c>
      <c r="V25" s="50">
        <v>8591544.9983075205</v>
      </c>
      <c r="W25" s="50">
        <v>-394134913.34264779</v>
      </c>
      <c r="X25" s="50">
        <v>-32038204</v>
      </c>
    </row>
    <row r="26" spans="2:24">
      <c r="B26" s="46" t="str">
        <f t="shared" si="2"/>
        <v>Chubb de Chile</v>
      </c>
      <c r="C26" s="33">
        <f>IF(OR(O26="",O26=0),"",O26*M!$J$59)</f>
        <v>-45857.530882482948</v>
      </c>
      <c r="D26" s="33">
        <f>IF(OR(P26="",P26=0),"",P26*M!$J$60)</f>
        <v>-18107.387706855789</v>
      </c>
      <c r="E26" s="33">
        <f>IF(OR(Q26="",Q26=0),"",Q26*M!$J$61)</f>
        <v>-15990.425620992028</v>
      </c>
      <c r="F26" s="33">
        <f>IF(OR(R26="",R26=0),"",R26*M!$J$62)</f>
        <v>-7759.1362579075922</v>
      </c>
      <c r="G26" s="33">
        <f>IF(OR(S26="",S26=0),"",S26*M!$J$63)</f>
        <v>-44573.465427745265</v>
      </c>
      <c r="H26" s="33">
        <f>IF(OR(T26="",T26=0),"",T26*M!$J$64)</f>
        <v>-67464.859504266991</v>
      </c>
      <c r="I26" s="33">
        <f>IF(OR(U26="",U26=0),"",U26*M!$J$65)</f>
        <v>-61295.499793264709</v>
      </c>
      <c r="J26" s="33">
        <f>IF(OR(V26="",V26=0),"",V26*M!$J$66)</f>
        <v>-15175.467748466313</v>
      </c>
      <c r="K26" s="33">
        <f>IF(OR(W26="",W26=0),"",W26*M!$J$67)</f>
        <v>-2206611.6692417576</v>
      </c>
      <c r="L26" s="33">
        <f>IF(OR(X26="",X26=0),"",X26*M!$J$68)</f>
        <v>295097.07307292585</v>
      </c>
      <c r="N26" s="46" t="str">
        <f>'2.3'!N26</f>
        <v>Chubb de Chile</v>
      </c>
      <c r="O26" s="50">
        <v>-1024310.0112567175</v>
      </c>
      <c r="P26" s="50">
        <v>-404851.62778943515</v>
      </c>
      <c r="Q26" s="50">
        <v>-357047.84705079108</v>
      </c>
      <c r="R26" s="50">
        <v>-173545.87577793823</v>
      </c>
      <c r="S26" s="50">
        <v>-995866.12673563021</v>
      </c>
      <c r="T26" s="50">
        <v>-1501392.3258928729</v>
      </c>
      <c r="U26" s="50">
        <v>-1369585.1920656625</v>
      </c>
      <c r="V26" s="50">
        <v>-338697.36182518787</v>
      </c>
      <c r="W26" s="50">
        <v>-49203599.480117247</v>
      </c>
      <c r="X26" s="50">
        <v>6578903.0000000009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-49541.689858887803</v>
      </c>
      <c r="D28" s="33">
        <f>IF(OR(P28="",P28=0),"",P28*M!$J$60)</f>
        <v>-29835.69739952718</v>
      </c>
      <c r="E28" s="33">
        <f>IF(OR(Q28="",Q28=0),"",Q28*M!$J$61)</f>
        <v>-42807.117840509789</v>
      </c>
      <c r="F28" s="33">
        <f>IF(OR(R28="",R28=0),"",R28*M!$J$62)</f>
        <v>-50674.916730691417</v>
      </c>
      <c r="G28" s="33">
        <f>IF(OR(S28="",S28=0),"",S28*M!$J$63)</f>
        <v>-30465.937115177581</v>
      </c>
      <c r="H28" s="33">
        <f>IF(OR(T28="",T28=0),"",T28*M!$J$64)</f>
        <v>-27175.57150763453</v>
      </c>
      <c r="I28" s="33">
        <f>IF(OR(U28="",U28=0),"",U28*M!$J$65)</f>
        <v>-52289.585816524414</v>
      </c>
      <c r="J28" s="33">
        <f>IF(OR(V28="",V28=0),"",V28*M!$J$66)</f>
        <v>-44190.53157922886</v>
      </c>
      <c r="K28" s="33">
        <f>IF(OR(W28="",W28=0),"",W28*M!$J$67)</f>
        <v>-1695817.3060117308</v>
      </c>
      <c r="L28" s="33">
        <f>IF(OR(X28="",X28=0),"",X28*M!$J$68)</f>
        <v>-153808.21681858326</v>
      </c>
      <c r="N28" s="46" t="str">
        <f>'2.3'!N28</f>
        <v>Consorcio Nacional de Seguros</v>
      </c>
      <c r="O28" s="50">
        <v>-1106602.2945517674</v>
      </c>
      <c r="P28" s="50">
        <v>-667077.48538781516</v>
      </c>
      <c r="Q28" s="50">
        <v>-955833.79865377943</v>
      </c>
      <c r="R28" s="50">
        <v>-1133428.0661767281</v>
      </c>
      <c r="S28" s="50">
        <v>-680673.90545267542</v>
      </c>
      <c r="T28" s="50">
        <v>-604776.98779962503</v>
      </c>
      <c r="U28" s="50">
        <v>-1168357.2639932656</v>
      </c>
      <c r="V28" s="50">
        <v>-986277.10932008061</v>
      </c>
      <c r="W28" s="50">
        <v>-37813774.249242797</v>
      </c>
      <c r="X28" s="50">
        <v>-3429005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-247582.67379832451</v>
      </c>
      <c r="D30" s="33">
        <f>IF(OR(P30="",P30=0),"",P30*M!$J$60)</f>
        <v>-753736.64302600466</v>
      </c>
      <c r="E30" s="33">
        <f>IF(OR(Q30="",Q30=0),"",Q30*M!$J$61)</f>
        <v>-174545.83777259983</v>
      </c>
      <c r="F30" s="33">
        <f>IF(OR(R30="",R30=0),"",R30*M!$J$62)</f>
        <v>-572845.27625048568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-5530202.0519862492</v>
      </c>
      <c r="P30" s="50">
        <v>-16852320.820307307</v>
      </c>
      <c r="Q30" s="50">
        <v>-3897408.1782144005</v>
      </c>
      <c r="R30" s="50">
        <v>-12812629.118457412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-43136.934040128741</v>
      </c>
      <c r="D33" s="33">
        <f>IF(OR(P33="",P33=0),"",P33*M!$J$60)</f>
        <v>-28609.810874704486</v>
      </c>
      <c r="E33" s="33">
        <f>IF(OR(Q33="",Q33=0),"",Q33*M!$J$61)</f>
        <v>-69258.505345887446</v>
      </c>
      <c r="F33" s="33">
        <f>IF(OR(R33="",R33=0),"",R33*M!$J$62)</f>
        <v>-95059.419265071469</v>
      </c>
      <c r="G33" s="33">
        <f>IF(OR(S33="",S33=0),"",S33*M!$J$63)</f>
        <v>-116957.4910642122</v>
      </c>
      <c r="H33" s="33">
        <f>IF(OR(T33="",T33=0),"",T33*M!$J$64)</f>
        <v>-53153.853758868558</v>
      </c>
      <c r="I33" s="33">
        <f>IF(OR(U33="",U33=0),"",U33*M!$J$65)</f>
        <v>-85308.426915749267</v>
      </c>
      <c r="J33" s="33">
        <f>IF(OR(V33="",V33=0),"",V33*M!$J$66)</f>
        <v>-59798.700083274147</v>
      </c>
      <c r="K33" s="33">
        <f>IF(OR(W33="",W33=0),"",W33*M!$J$67)</f>
        <v>-693278.89520427096</v>
      </c>
      <c r="L33" s="33">
        <f>IF(OR(X33="",X33=0),"",X33*M!$J$68)</f>
        <v>-77855.37204354709</v>
      </c>
      <c r="N33" s="46" t="str">
        <f>'2.3'!N33</f>
        <v>HDI Seguros</v>
      </c>
      <c r="O33" s="50">
        <v>-963540.6124559344</v>
      </c>
      <c r="P33" s="50">
        <v>-639668.66402195394</v>
      </c>
      <c r="Q33" s="50">
        <v>-1546462.9153611411</v>
      </c>
      <c r="R33" s="50">
        <v>-2126160.6471321122</v>
      </c>
      <c r="S33" s="50">
        <v>-2613079.3848111592</v>
      </c>
      <c r="T33" s="50">
        <v>-1182908.9797504111</v>
      </c>
      <c r="U33" s="50">
        <v>-1906129.4655609338</v>
      </c>
      <c r="V33" s="50">
        <v>-1334631.8080263129</v>
      </c>
      <c r="W33" s="50">
        <v>-15458912.668295067</v>
      </c>
      <c r="X33" s="50">
        <v>-1735710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>
        <f>IF(OR(T34="",T34=0),"",T34*M!$J$64)</f>
        <v>-108.7008591088058</v>
      </c>
      <c r="I34" s="33">
        <f>IF(OR(U34="",U34=0),"",U34*M!$J$65)</f>
        <v>-150.23840966373692</v>
      </c>
      <c r="J34" s="33" t="str">
        <f>IF(OR(V34="",V34=0),"",V34*M!$J$66)</f>
        <v/>
      </c>
      <c r="K34" s="33" t="str">
        <f>IF(OR(W34="",W34=0),"",W34*M!$J$67)</f>
        <v/>
      </c>
      <c r="L34" s="33">
        <f>IF(OR(X34="",X34=0),"",X34*M!$J$68)</f>
        <v>-199.56015130508032</v>
      </c>
      <c r="N34" s="46" t="str">
        <f>'2.3'!N34</f>
        <v>Huelen Generales</v>
      </c>
      <c r="O34" s="50"/>
      <c r="P34" s="50"/>
      <c r="Q34" s="50"/>
      <c r="R34" s="50"/>
      <c r="S34" s="50"/>
      <c r="T34" s="50">
        <v>-2419.0761958616581</v>
      </c>
      <c r="U34" s="50">
        <v>-3356.9234584748201</v>
      </c>
      <c r="V34" s="50"/>
      <c r="W34" s="50"/>
      <c r="X34" s="50">
        <v>-4449</v>
      </c>
    </row>
    <row r="35" spans="2:24">
      <c r="B35" s="46" t="str">
        <f t="shared" si="2"/>
        <v>ING Generales</v>
      </c>
      <c r="C35" s="33">
        <f>IF(OR(O35="",O35=0),"",O35*M!$J$59)</f>
        <v>-528570.50713922293</v>
      </c>
      <c r="D35" s="33">
        <f>IF(OR(P35="",P35=0),"",P35*M!$J$60)</f>
        <v>-102019.91725768321</v>
      </c>
      <c r="E35" s="33">
        <f>IF(OR(Q35="",Q35=0),"",Q35*M!$J$61)</f>
        <v>-290748.07776151254</v>
      </c>
      <c r="F35" s="33">
        <f>IF(OR(R35="",R35=0),"",R35*M!$J$62)</f>
        <v>-170039.90584601444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-11806568.118663417</v>
      </c>
      <c r="P35" s="50">
        <v>-2280998.7965894435</v>
      </c>
      <c r="Q35" s="50">
        <v>-6492070.7965785665</v>
      </c>
      <c r="R35" s="50">
        <v>-3803222.8583652466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-1141789.8342821249</v>
      </c>
      <c r="D36" s="33">
        <f>IF(OR(P36="",P36=0),"",P36*M!$J$60)</f>
        <v>49762.529550827421</v>
      </c>
      <c r="E36" s="33">
        <f>IF(OR(Q36="",Q36=0),"",Q36*M!$J$61)</f>
        <v>-252346.67567512943</v>
      </c>
      <c r="F36" s="33">
        <f>IF(OR(R36="",R36=0),"",R36*M!$J$62)</f>
        <v>-286744.78339409415</v>
      </c>
      <c r="G36" s="33">
        <f>IF(OR(S36="",S36=0),"",S36*M!$J$63)</f>
        <v>-1997814.8358618219</v>
      </c>
      <c r="H36" s="33">
        <f>IF(OR(T36="",T36=0),"",T36*M!$J$64)</f>
        <v>-783991.31412356894</v>
      </c>
      <c r="I36" s="33">
        <f>IF(OR(U36="",U36=0),"",U36*M!$J$65)</f>
        <v>-504666.10760388948</v>
      </c>
      <c r="J36" s="33">
        <f>IF(OR(V36="",V36=0),"",V36*M!$J$66)</f>
        <v>-572973.86987845064</v>
      </c>
      <c r="K36" s="33">
        <f>IF(OR(W36="",W36=0),"",W36*M!$J$67)</f>
        <v>-21091717.667456668</v>
      </c>
      <c r="L36" s="33">
        <f>IF(OR(X36="",X36=0),"",X36*M!$J$68)</f>
        <v>-1004666.6753386443</v>
      </c>
      <c r="N36" s="46" t="str">
        <f>'2.3'!N36</f>
        <v>Liberty Seguros</v>
      </c>
      <c r="O36" s="50">
        <v>-25503919.105533052</v>
      </c>
      <c r="P36" s="50">
        <v>1112608.9206089368</v>
      </c>
      <c r="Q36" s="50">
        <v>-5634611.5729369503</v>
      </c>
      <c r="R36" s="50">
        <v>-6413519.8693240853</v>
      </c>
      <c r="S36" s="50">
        <v>-44635437.326492213</v>
      </c>
      <c r="T36" s="50">
        <v>-17447283.685773447</v>
      </c>
      <c r="U36" s="50">
        <v>-11276247.526211575</v>
      </c>
      <c r="V36" s="50">
        <v>-12788056.443414245</v>
      </c>
      <c r="W36" s="50">
        <v>-470308592.54626286</v>
      </c>
      <c r="X36" s="50">
        <v>-22398068.999999996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-393233.56497683981</v>
      </c>
      <c r="D38" s="33">
        <f>IF(OR(P38="",P38=0),"",P38*M!$J$60)</f>
        <v>-256722.28132387705</v>
      </c>
      <c r="E38" s="33">
        <f>IF(OR(Q38="",Q38=0),"",Q38*M!$J$61)</f>
        <v>-272278.18825954763</v>
      </c>
      <c r="F38" s="33">
        <f>IF(OR(R38="",R38=0),"",R38*M!$J$62)</f>
        <v>-2252592.044088365</v>
      </c>
      <c r="G38" s="33">
        <f>IF(OR(S38="",S38=0),"",S38*M!$J$63)</f>
        <v>-1907447.4896353583</v>
      </c>
      <c r="H38" s="33">
        <f>IF(OR(T38="",T38=0),"",T38*M!$J$64)</f>
        <v>-668642.78339430015</v>
      </c>
      <c r="I38" s="33">
        <f>IF(OR(U38="",U38=0),"",U38*M!$J$65)</f>
        <v>-1535984.6396026171</v>
      </c>
      <c r="J38" s="33">
        <f>IF(OR(V38="",V38=0),"",V38*M!$J$66)</f>
        <v>-506622.10737014218</v>
      </c>
      <c r="K38" s="33">
        <f>IF(OR(W38="",W38=0),"",W38*M!$J$67)</f>
        <v>-26724044.501306184</v>
      </c>
      <c r="L38" s="33">
        <f>IF(OR(X38="",X38=0),"",X38*M!$J$68)</f>
        <v>-202257.33077420277</v>
      </c>
      <c r="N38" s="46" t="str">
        <f>'2.3'!N38</f>
        <v>Mapfre Seguros Generales</v>
      </c>
      <c r="O38" s="50">
        <v>-8783575.339024812</v>
      </c>
      <c r="P38" s="50">
        <v>-5739891.0967393406</v>
      </c>
      <c r="Q38" s="50">
        <v>-6079659.3674990796</v>
      </c>
      <c r="R38" s="50">
        <v>-50382935.170564078</v>
      </c>
      <c r="S38" s="50">
        <v>-42616438.395035826</v>
      </c>
      <c r="T38" s="50">
        <v>-14880267.31439882</v>
      </c>
      <c r="U38" s="50">
        <v>-34320004.318999171</v>
      </c>
      <c r="V38" s="50">
        <v>-11307168.520451428</v>
      </c>
      <c r="W38" s="50">
        <v>-595899677.52818763</v>
      </c>
      <c r="X38" s="50">
        <v>-4509131</v>
      </c>
    </row>
    <row r="39" spans="2:24">
      <c r="B39" s="46" t="str">
        <f t="shared" si="2"/>
        <v>Mutualidad de Carabineros</v>
      </c>
      <c r="C39" s="33">
        <f>IF(OR(O39="",O39=0),"",O39*M!$J$59)</f>
        <v>-12397.187788907395</v>
      </c>
      <c r="D39" s="33">
        <f>IF(OR(P39="",P39=0),"",P39*M!$J$60)</f>
        <v>-16211.524822695032</v>
      </c>
      <c r="E39" s="33">
        <f>IF(OR(Q39="",Q39=0),"",Q39*M!$J$61)</f>
        <v>-14419.603800878325</v>
      </c>
      <c r="F39" s="33">
        <f>IF(OR(R39="",R39=0),"",R39*M!$J$62)</f>
        <v>-10324.059058204226</v>
      </c>
      <c r="G39" s="33">
        <f>IF(OR(S39="",S39=0),"",S39*M!$J$63)</f>
        <v>-10370.367542557473</v>
      </c>
      <c r="H39" s="33">
        <f>IF(OR(T39="",T39=0),"",T39*M!$J$64)</f>
        <v>-16976.495541379198</v>
      </c>
      <c r="I39" s="33">
        <f>IF(OR(U39="",U39=0),"",U39*M!$J$65)</f>
        <v>-9959.9255473819485</v>
      </c>
      <c r="J39" s="33">
        <f>IF(OR(V39="",V39=0),"",V39*M!$J$66)</f>
        <v>-13879.132191943043</v>
      </c>
      <c r="K39" s="33">
        <f>IF(OR(W39="",W39=0),"",W39*M!$J$67)</f>
        <v>-32988.900307845754</v>
      </c>
      <c r="L39" s="33">
        <f>IF(OR(X39="",X39=0),"",X39*M!$J$68)</f>
        <v>-11935.930829912764</v>
      </c>
      <c r="N39" s="46" t="str">
        <f>'2.3'!N39</f>
        <v>Mutualidad de Carabineros</v>
      </c>
      <c r="O39" s="50">
        <v>-276913.37320688757</v>
      </c>
      <c r="P39" s="50">
        <v>-362463.22880312253</v>
      </c>
      <c r="Q39" s="50">
        <v>-321973.1991167352</v>
      </c>
      <c r="R39" s="50">
        <v>-230914.60328631685</v>
      </c>
      <c r="S39" s="50">
        <v>-231696.0922451216</v>
      </c>
      <c r="T39" s="50">
        <v>-377802.31536344072</v>
      </c>
      <c r="U39" s="50">
        <v>-222544.33995609093</v>
      </c>
      <c r="V39" s="50">
        <v>-309764.78193294752</v>
      </c>
      <c r="W39" s="50">
        <v>-735595.05764533475</v>
      </c>
      <c r="X39" s="50">
        <v>-266100.00000000006</v>
      </c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>
        <f>IF(OR(W40="",W40=0),"",W40*M!$J$67)</f>
        <v>-11013.467377904553</v>
      </c>
      <c r="L40" s="33">
        <f>IF(OR(X40="",X40=0),"",X40*M!$J$68)</f>
        <v>-1945.1844282976208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>
        <v>-245581.15290669282</v>
      </c>
      <c r="X40" s="50">
        <v>-43366.000000000007</v>
      </c>
    </row>
    <row r="41" spans="2:24">
      <c r="B41" s="46" t="str">
        <f t="shared" si="2"/>
        <v>Penta Security</v>
      </c>
      <c r="C41" s="33">
        <f>IF(OR(O41="",O41=0),"",O41*M!$J$59)</f>
        <v>-602499.44458114286</v>
      </c>
      <c r="D41" s="33">
        <f>IF(OR(P41="",P41=0),"",P41*M!$J$60)</f>
        <v>-89525.23640661937</v>
      </c>
      <c r="E41" s="33">
        <f>IF(OR(Q41="",Q41=0),"",Q41*M!$J$61)</f>
        <v>-371750.38473643037</v>
      </c>
      <c r="F41" s="33">
        <f>IF(OR(R41="",R41=0),"",R41*M!$J$62)</f>
        <v>-424112.4662791983</v>
      </c>
      <c r="G41" s="33">
        <f>IF(OR(S41="",S41=0),"",S41*M!$J$63)</f>
        <v>-954230.49696832174</v>
      </c>
      <c r="H41" s="33">
        <f>IF(OR(T41="",T41=0),"",T41*M!$J$64)</f>
        <v>-1101883.3838021958</v>
      </c>
      <c r="I41" s="33">
        <f>IF(OR(U41="",U41=0),"",U41*M!$J$65)</f>
        <v>-1776409.6329717096</v>
      </c>
      <c r="J41" s="33">
        <f>IF(OR(V41="",V41=0),"",V41*M!$J$66)</f>
        <v>-612080.76444118517</v>
      </c>
      <c r="K41" s="33">
        <f>IF(OR(W41="",W41=0),"",W41*M!$J$67)</f>
        <v>-10972927.14472479</v>
      </c>
      <c r="L41" s="33">
        <f>IF(OR(X41="",X41=0),"",X41*M!$J$68)</f>
        <v>-485667.19431166101</v>
      </c>
      <c r="N41" s="46" t="str">
        <f>'2.3'!N41</f>
        <v>Penta Security</v>
      </c>
      <c r="O41" s="50">
        <v>-13457903.227337066</v>
      </c>
      <c r="P41" s="50">
        <v>-2001638.1310337242</v>
      </c>
      <c r="Q41" s="50">
        <v>-8300759.3203895679</v>
      </c>
      <c r="R41" s="50">
        <v>-9485974.5907611232</v>
      </c>
      <c r="S41" s="50">
        <v>-21319541.119576979</v>
      </c>
      <c r="T41" s="50">
        <v>-24521792.065169178</v>
      </c>
      <c r="U41" s="50">
        <v>-39692054.66252172</v>
      </c>
      <c r="V41" s="50">
        <v>-13660873.165581677</v>
      </c>
      <c r="W41" s="50">
        <v>-244677176.26956525</v>
      </c>
      <c r="X41" s="50">
        <v>-10827479</v>
      </c>
    </row>
    <row r="42" spans="2:24">
      <c r="B42" s="46" t="str">
        <f t="shared" si="2"/>
        <v>RSA Seguros</v>
      </c>
      <c r="C42" s="33">
        <f>IF(OR(O42="",O42=0),"",O42*M!$J$59)</f>
        <v>-663654.22608055884</v>
      </c>
      <c r="D42" s="33">
        <f>IF(OR(P42="",P42=0),"",P42*M!$J$60)</f>
        <v>-537524.70449172566</v>
      </c>
      <c r="E42" s="33">
        <f>IF(OR(Q42="",Q42=0),"",Q42*M!$J$61)</f>
        <v>-139858.28995123305</v>
      </c>
      <c r="F42" s="33">
        <f>IF(OR(R42="",R42=0),"",R42*M!$J$62)</f>
        <v>-279065.09164770023</v>
      </c>
      <c r="G42" s="33">
        <f>IF(OR(S42="",S42=0),"",S42*M!$J$63)</f>
        <v>-1059161.5684229927</v>
      </c>
      <c r="H42" s="33">
        <f>IF(OR(T42="",T42=0),"",T42*M!$J$64)</f>
        <v>-1437423.264735769</v>
      </c>
      <c r="I42" s="33">
        <f>IF(OR(U42="",U42=0),"",U42*M!$J$65)</f>
        <v>-1010683.4286055212</v>
      </c>
      <c r="J42" s="33">
        <f>IF(OR(V42="",V42=0),"",V42*M!$J$66)</f>
        <v>-1062745.1907283054</v>
      </c>
      <c r="K42" s="33">
        <f>IF(OR(W42="",W42=0),"",W42*M!$J$67)</f>
        <v>-46187255.372153111</v>
      </c>
      <c r="L42" s="33">
        <f>IF(OR(X42="",X42=0),"",X42*M!$J$68)</f>
        <v>2009450.6017978804</v>
      </c>
      <c r="N42" s="46" t="str">
        <f>'2.3'!N42</f>
        <v>RSA Seguros</v>
      </c>
      <c r="O42" s="50">
        <v>-14823904.704533851</v>
      </c>
      <c r="P42" s="50">
        <v>-12018174.852914657</v>
      </c>
      <c r="Q42" s="50">
        <v>-3122875.0567925829</v>
      </c>
      <c r="R42" s="50">
        <v>-6241750.9010353461</v>
      </c>
      <c r="S42" s="50">
        <v>-23663924.682779521</v>
      </c>
      <c r="T42" s="50">
        <v>-31989042.51179336</v>
      </c>
      <c r="U42" s="50">
        <v>-22582686.532500971</v>
      </c>
      <c r="V42" s="50">
        <v>-23719136.593233563</v>
      </c>
      <c r="W42" s="50">
        <v>-1029895403.0267708</v>
      </c>
      <c r="X42" s="50">
        <v>44798752</v>
      </c>
    </row>
    <row r="43" spans="2:24">
      <c r="B43" s="46" t="str">
        <f t="shared" si="2"/>
        <v>Renta Nacional</v>
      </c>
      <c r="C43" s="33">
        <f>IF(OR(O43="",O43=0),"",O43*M!$J$59)</f>
        <v>-52341.657847650429</v>
      </c>
      <c r="D43" s="33">
        <f>IF(OR(P43="",P43=0),"",P43*M!$J$60)</f>
        <v>-23853.546099290772</v>
      </c>
      <c r="E43" s="33">
        <f>IF(OR(Q43="",Q43=0),"",Q43*M!$J$61)</f>
        <v>-13994.242668352868</v>
      </c>
      <c r="F43" s="33">
        <f>IF(OR(R43="",R43=0),"",R43*M!$J$62)</f>
        <v>-16659.258150712016</v>
      </c>
      <c r="G43" s="33">
        <f>IF(OR(S43="",S43=0),"",S43*M!$J$63)</f>
        <v>-11086.430364117668</v>
      </c>
      <c r="H43" s="33">
        <f>IF(OR(T43="",T43=0),"",T43*M!$J$64)</f>
        <v>-29232.784953721868</v>
      </c>
      <c r="I43" s="33">
        <f>IF(OR(U43="",U43=0),"",U43*M!$J$65)</f>
        <v>-33893.04871164613</v>
      </c>
      <c r="J43" s="33">
        <f>IF(OR(V43="",V43=0),"",V43*M!$J$66)</f>
        <v>-7573.695690373057</v>
      </c>
      <c r="K43" s="33">
        <f>IF(OR(W43="",W43=0),"",W43*M!$J$67)</f>
        <v>-632120.26725019864</v>
      </c>
      <c r="L43" s="33">
        <f>IF(OR(X43="",X43=0),"",X43*M!$J$68)</f>
        <v>65318.876847299478</v>
      </c>
      <c r="N43" s="46" t="str">
        <f>'2.3'!N43</f>
        <v>Renta Nacional</v>
      </c>
      <c r="O43" s="50">
        <v>-1169144.5899369612</v>
      </c>
      <c r="P43" s="50">
        <v>-533326.34851529845</v>
      </c>
      <c r="Q43" s="50">
        <v>-312475.3733435474</v>
      </c>
      <c r="R43" s="50">
        <v>-372611.77655304229</v>
      </c>
      <c r="S43" s="50">
        <v>-247694.46037206243</v>
      </c>
      <c r="T43" s="50">
        <v>-650559.11057250074</v>
      </c>
      <c r="U43" s="50">
        <v>-757305.47570364026</v>
      </c>
      <c r="V43" s="50">
        <v>-169035.36629738458</v>
      </c>
      <c r="W43" s="50">
        <v>-14095181.715290673</v>
      </c>
      <c r="X43" s="50">
        <v>1456221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>
        <f>IF(OR(V44="",V44=0),"",V44*M!$J$66)</f>
        <v>-2239.6633127821974</v>
      </c>
      <c r="K44" s="33">
        <f>IF(OR(W44="",W44=0),"",W44*M!$J$67)</f>
        <v>-4289772.4365024418</v>
      </c>
      <c r="L44" s="33">
        <f>IF(OR(X44="",X44=0),"",X44*M!$J$68)</f>
        <v>-224977.0902793259</v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>
        <v>-49986.469477532541</v>
      </c>
      <c r="W44" s="50">
        <v>-95654458.719980448</v>
      </c>
      <c r="X44" s="50">
        <v>-5015646</v>
      </c>
    </row>
    <row r="45" spans="2:24">
      <c r="B45" s="46" t="str">
        <f t="shared" si="2"/>
        <v>Security Previsión</v>
      </c>
      <c r="C45" s="33">
        <f>IF(OR(O45="",O45=0),"",O45*M!$J$59)</f>
        <v>-144076.18913385717</v>
      </c>
      <c r="D45" s="33">
        <f>IF(OR(P45="",P45=0),"",P45*M!$J$60)</f>
        <v>-65075.591016548446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-3218199.499046722</v>
      </c>
      <c r="P45" s="50">
        <v>-1454983.9755424312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-602.8277065840773</v>
      </c>
      <c r="L46" s="33">
        <f>IF(OR(X46="",X46=0),"",X46*M!$J$68)</f>
        <v>-3050.3681927403882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-13442.008597948219</v>
      </c>
      <c r="X46" s="50">
        <v>-68005</v>
      </c>
    </row>
    <row r="47" spans="2:24">
      <c r="B47" s="51" t="s">
        <v>29</v>
      </c>
      <c r="C47" s="51">
        <f t="shared" ref="C47:L47" si="3">SUM(C17:C46)</f>
        <v>-5283509.255786512</v>
      </c>
      <c r="D47" s="51">
        <f t="shared" si="3"/>
        <v>-2739417.1985815596</v>
      </c>
      <c r="E47" s="51">
        <f t="shared" si="3"/>
        <v>-2831534.1238836874</v>
      </c>
      <c r="F47" s="51">
        <f t="shared" si="3"/>
        <v>-8883214.287105117</v>
      </c>
      <c r="G47" s="51">
        <f t="shared" si="3"/>
        <v>-9611368.0562902801</v>
      </c>
      <c r="H47" s="51">
        <f t="shared" si="3"/>
        <v>-7816631.2314436445</v>
      </c>
      <c r="I47" s="51">
        <f t="shared" si="3"/>
        <v>-9193676.0024556275</v>
      </c>
      <c r="J47" s="51">
        <f t="shared" si="3"/>
        <v>-2999329.7483440689</v>
      </c>
      <c r="K47" s="51">
        <f t="shared" si="3"/>
        <v>-167381011.9526183</v>
      </c>
      <c r="L47" s="51">
        <f t="shared" si="3"/>
        <v>-4911122.1255197013</v>
      </c>
    </row>
    <row r="49" spans="2:2">
      <c r="B49" s="14" t="s">
        <v>704</v>
      </c>
    </row>
  </sheetData>
  <mergeCells count="2">
    <mergeCell ref="B15:L15"/>
    <mergeCell ref="N15:X15"/>
  </mergeCells>
  <conditionalFormatting sqref="C17:L47">
    <cfRule type="cellIs" dxfId="12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>
  <sheetPr codeName="Hoja68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-397177.03886498685</v>
      </c>
      <c r="D17" s="33">
        <f>IF(OR(P17="",P17=0),"",P17*M!$J$60)</f>
        <v>-511973.28605200932</v>
      </c>
      <c r="E17" s="33">
        <f>IF(OR(Q17="",Q17=0),"",Q17*M!$J$61)</f>
        <v>-404694.56402793771</v>
      </c>
      <c r="F17" s="33">
        <f>IF(OR(R17="",R17=0),"",R17*M!$J$62)</f>
        <v>-349801.41653792147</v>
      </c>
      <c r="G17" s="33">
        <f>IF(OR(S17="",S17=0),"",S17*M!$J$63)</f>
        <v>4646.7187089272784</v>
      </c>
      <c r="H17" s="33">
        <f>IF(OR(T17="",T17=0),"",T17*M!$J$64)</f>
        <v>-4906.2665306334602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-8871659.8849003818</v>
      </c>
      <c r="P17" s="33">
        <v>-11446886.850740191</v>
      </c>
      <c r="Q17" s="33">
        <v>-9036365.0239329506</v>
      </c>
      <c r="R17" s="33">
        <v>-7823885.438223727</v>
      </c>
      <c r="S17" s="33">
        <v>103817.59009047005</v>
      </c>
      <c r="T17" s="33">
        <v>-109186.18925475166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-14.273667412799245</v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>
        <v>-318.82790344178693</v>
      </c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-761138.89532564313</v>
      </c>
      <c r="D20" s="33">
        <f>IF(OR(P20="",P20=0),"",P20*M!$J$60)</f>
        <v>-703723.64066193847</v>
      </c>
      <c r="E20" s="33">
        <f>IF(OR(Q20="",Q20=0),"",Q20*M!$J$61)</f>
        <v>-836087.61307497532</v>
      </c>
      <c r="F20" s="33">
        <f>IF(OR(R20="",R20=0),"",R20*M!$J$62)</f>
        <v>-976581.50489490526</v>
      </c>
      <c r="G20" s="33">
        <f>IF(OR(S20="",S20=0),"",S20*M!$J$63)</f>
        <v>-1163809.9232236675</v>
      </c>
      <c r="H20" s="33">
        <f>IF(OR(T20="",T20=0),"",T20*M!$J$64)</f>
        <v>-1359211.7990119583</v>
      </c>
      <c r="I20" s="33">
        <f>IF(OR(U20="",U20=0),"",U20*M!$J$65)</f>
        <v>-1529582.3297628169</v>
      </c>
      <c r="J20" s="33">
        <f>IF(OR(V20="",V20=0),"",V20*M!$J$66)</f>
        <v>-1588240.3470773844</v>
      </c>
      <c r="K20" s="33">
        <f>IF(OR(W20="",W20=0),"",W20*M!$J$67)</f>
        <v>-1806247.9871175522</v>
      </c>
      <c r="L20" s="33">
        <f>IF(OR(X20="",X20=0),"",X20*M!$J$68)</f>
        <v>-1956279.7753479294</v>
      </c>
      <c r="N20" s="46" t="str">
        <f>'2.3'!N20</f>
        <v>Aseguradora Magallanes</v>
      </c>
      <c r="O20" s="33">
        <v>-17001399.23444394</v>
      </c>
      <c r="P20" s="33">
        <v>-15734111.736505402</v>
      </c>
      <c r="Q20" s="33">
        <v>-18668876.568385847</v>
      </c>
      <c r="R20" s="33">
        <v>-21842855.557897802</v>
      </c>
      <c r="S20" s="33">
        <v>-26001991.753950834</v>
      </c>
      <c r="T20" s="33">
        <v>-30248490.537070341</v>
      </c>
      <c r="U20" s="33">
        <v>-34176951.259946212</v>
      </c>
      <c r="V20" s="33">
        <v>-35447527.84004277</v>
      </c>
      <c r="W20" s="33">
        <v>-40276186.226477779</v>
      </c>
      <c r="X20" s="33">
        <v>-43613360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-227295.7312776068</v>
      </c>
      <c r="D21" s="33">
        <f>IF(OR(P21="",P21=0),"",P21*M!$J$60)</f>
        <v>-301069.44444444444</v>
      </c>
      <c r="E21" s="33">
        <f>IF(OR(Q21="",Q21=0),"",Q21*M!$J$61)</f>
        <v>-369354.71110841626</v>
      </c>
      <c r="F21" s="33">
        <f>IF(OR(R21="",R21=0),"",R21*M!$J$62)</f>
        <v>-567451.89517997659</v>
      </c>
      <c r="G21" s="33">
        <f>IF(OR(S21="",S21=0),"",S21*M!$J$63)</f>
        <v>-680227.17679280194</v>
      </c>
      <c r="H21" s="33">
        <f>IF(OR(T21="",T21=0),"",T21*M!$J$64)</f>
        <v>-898996.51729174319</v>
      </c>
      <c r="I21" s="33">
        <f>IF(OR(U21="",U21=0),"",U21*M!$J$65)</f>
        <v>-1209577.8268058295</v>
      </c>
      <c r="J21" s="33">
        <f>IF(OR(V21="",V21=0),"",V21*M!$J$66)</f>
        <v>-1472608.304110992</v>
      </c>
      <c r="K21" s="33">
        <f>IF(OR(W21="",W21=0),"",W21*M!$J$67)</f>
        <v>-1908160.6390887205</v>
      </c>
      <c r="L21" s="33">
        <f>IF(OR(X21="",X21=0),"",X21*M!$J$68)</f>
        <v>-2245813.1616401342</v>
      </c>
      <c r="N21" s="46" t="str">
        <f>'2.3'!N21</f>
        <v>BCI Seguros Generales</v>
      </c>
      <c r="O21" s="33">
        <v>-5077056.8886539051</v>
      </c>
      <c r="P21" s="33">
        <v>-6731421.2648600349</v>
      </c>
      <c r="Q21" s="33">
        <v>-8247266.6785179302</v>
      </c>
      <c r="R21" s="33">
        <v>-12691997.258135106</v>
      </c>
      <c r="S21" s="33">
        <v>-15197723.518963717</v>
      </c>
      <c r="T21" s="33">
        <v>-20006659.496280052</v>
      </c>
      <c r="U21" s="33">
        <v>-27026778.243616864</v>
      </c>
      <c r="V21" s="33">
        <v>-32866766.011523053</v>
      </c>
      <c r="W21" s="33">
        <v>-42548660.980166107</v>
      </c>
      <c r="X21" s="33">
        <v>-50068226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-344395.94317288708</v>
      </c>
      <c r="D24" s="33">
        <f>IF(OR(P24="",P24=0),"",P24*M!$J$60)</f>
        <v>-232152.00945626473</v>
      </c>
      <c r="E24" s="33">
        <f>IF(OR(Q24="",Q24=0),"",Q24*M!$J$61)</f>
        <v>-194934.99181442565</v>
      </c>
      <c r="F24" s="33">
        <f>IF(OR(R24="",R24=0),"",R24*M!$J$62)</f>
        <v>-190198.00487459943</v>
      </c>
      <c r="G24" s="33">
        <f>IF(OR(S24="",S24=0),"",S24*M!$J$63)</f>
        <v>-248201.22619622841</v>
      </c>
      <c r="H24" s="33">
        <f>IF(OR(T24="",T24=0),"",T24*M!$J$64)</f>
        <v>-269956.26484890416</v>
      </c>
      <c r="I24" s="33">
        <f>IF(OR(U24="",U24=0),"",U24*M!$J$65)</f>
        <v>-146736.35839435519</v>
      </c>
      <c r="J24" s="33">
        <f>IF(OR(V24="",V24=0),"",V24*M!$J$66)</f>
        <v>-104616.27054158745</v>
      </c>
      <c r="K24" s="33">
        <f>IF(OR(W24="",W24=0),"",W24*M!$J$67)</f>
        <v>-95932.054876244132</v>
      </c>
      <c r="L24" s="33">
        <f>IF(OR(X24="",X24=0),"",X24*M!$J$68)</f>
        <v>-118463.05939303033</v>
      </c>
      <c r="N24" s="46" t="str">
        <f>'2.3'!N24</f>
        <v>Chartis Chile</v>
      </c>
      <c r="O24" s="50">
        <v>-7692699.6643628981</v>
      </c>
      <c r="P24" s="50">
        <v>-5190539.9301397782</v>
      </c>
      <c r="Q24" s="50">
        <v>-4352674.5811464079</v>
      </c>
      <c r="R24" s="50">
        <v>-4254091.9800885441</v>
      </c>
      <c r="S24" s="50">
        <v>-5545343.8814118989</v>
      </c>
      <c r="T24" s="50">
        <v>-6007724.1300000595</v>
      </c>
      <c r="U24" s="50">
        <v>-3278673.7080595866</v>
      </c>
      <c r="V24" s="50">
        <v>-2334903.6368257445</v>
      </c>
      <c r="W24" s="50">
        <v>-2139117.8480703472</v>
      </c>
      <c r="X24" s="50">
        <v>-2641019</v>
      </c>
    </row>
    <row r="25" spans="2:24">
      <c r="B25" s="46" t="str">
        <f t="shared" si="2"/>
        <v>Chilena Consolidada</v>
      </c>
      <c r="C25" s="33">
        <f>IF(OR(O25="",O25=0),"",O25*M!$J$59)</f>
        <v>-625384.01540361659</v>
      </c>
      <c r="D25" s="33">
        <f>IF(OR(P25="",P25=0),"",P25*M!$J$60)</f>
        <v>-637325.41371158371</v>
      </c>
      <c r="E25" s="33">
        <f>IF(OR(Q25="",Q25=0),"",Q25*M!$J$61)</f>
        <v>-684377.24670194986</v>
      </c>
      <c r="F25" s="33">
        <f>IF(OR(R25="",R25=0),"",R25*M!$J$62)</f>
        <v>-787119.97512073803</v>
      </c>
      <c r="G25" s="33">
        <f>IF(OR(S25="",S25=0),"",S25*M!$J$63)</f>
        <v>-887950.89325155772</v>
      </c>
      <c r="H25" s="33">
        <f>IF(OR(T25="",T25=0),"",T25*M!$J$64)</f>
        <v>-967972.23210308864</v>
      </c>
      <c r="I25" s="33">
        <f>IF(OR(U25="",U25=0),"",U25*M!$J$65)</f>
        <v>-960440.59056793421</v>
      </c>
      <c r="J25" s="33">
        <f>IF(OR(V25="",V25=0),"",V25*M!$J$66)</f>
        <v>-993625.90054472024</v>
      </c>
      <c r="K25" s="33">
        <f>IF(OR(W25="",W25=0),"",W25*M!$J$67)</f>
        <v>-939593.2520956113</v>
      </c>
      <c r="L25" s="33">
        <f>IF(OR(X25="",X25=0),"",X25*M!$J$68)</f>
        <v>-976953.83024065185</v>
      </c>
      <c r="N25" s="46" t="str">
        <f>'2.3'!N25</f>
        <v>Chilena Consolidada</v>
      </c>
      <c r="O25" s="50">
        <v>-13969071.067071922</v>
      </c>
      <c r="P25" s="50">
        <v>-14249555.780761126</v>
      </c>
      <c r="Q25" s="50">
        <v>-15281358.251320878</v>
      </c>
      <c r="R25" s="50">
        <v>-17605236.057740629</v>
      </c>
      <c r="S25" s="50">
        <v>-19838713.645168845</v>
      </c>
      <c r="T25" s="50">
        <v>-21541675.053292803</v>
      </c>
      <c r="U25" s="50">
        <v>-21460061.752285153</v>
      </c>
      <c r="V25" s="50">
        <v>-22176480.931843765</v>
      </c>
      <c r="W25" s="50">
        <v>-20951294.101612113</v>
      </c>
      <c r="X25" s="50">
        <v>-21780238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>
        <f>IF(OR(R26="",R26=0),"",R26*M!$J$62)</f>
        <v>-144.98067017120061</v>
      </c>
      <c r="G26" s="33">
        <f>IF(OR(S26="",S26=0),"",S26*M!$J$63)</f>
        <v>-8796.1745993483964</v>
      </c>
      <c r="H26" s="33">
        <f>IF(OR(T26="",T26=0),"",T26*M!$J$64)</f>
        <v>-5080.3509819769579</v>
      </c>
      <c r="I26" s="33">
        <f>IF(OR(U26="",U26=0),"",U26*M!$J$65)</f>
        <v>-4757.6117919671042</v>
      </c>
      <c r="J26" s="33">
        <f>IF(OR(V26="",V26=0),"",V26*M!$J$66)</f>
        <v>-2935.842634823865</v>
      </c>
      <c r="K26" s="33">
        <f>IF(OR(W26="",W26=0),"",W26*M!$J$67)</f>
        <v>-450.000116519968</v>
      </c>
      <c r="L26" s="33">
        <f>IF(OR(X26="",X26=0),"",X26*M!$J$68)</f>
        <v>-101.37243019768073</v>
      </c>
      <c r="N26" s="46" t="str">
        <f>'2.3'!N26</f>
        <v>Chubb de Chile</v>
      </c>
      <c r="O26" s="50"/>
      <c r="P26" s="50"/>
      <c r="Q26" s="50"/>
      <c r="R26" s="50">
        <v>-3242.7317344880003</v>
      </c>
      <c r="S26" s="50">
        <v>-196525.2700071818</v>
      </c>
      <c r="T26" s="50">
        <v>-113060.34034948368</v>
      </c>
      <c r="U26" s="50">
        <v>-106303.9649215996</v>
      </c>
      <c r="V26" s="50">
        <v>-65524.316721588053</v>
      </c>
      <c r="W26" s="50">
        <v>-10034.21934538349</v>
      </c>
      <c r="X26" s="50">
        <v>-2260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-231864.85763360516</v>
      </c>
      <c r="D28" s="33">
        <f>IF(OR(P28="",P28=0),"",P28*M!$J$60)</f>
        <v>-246402.1867612293</v>
      </c>
      <c r="E28" s="33">
        <f>IF(OR(Q28="",Q28=0),"",Q28*M!$J$61)</f>
        <v>-253521.3561201244</v>
      </c>
      <c r="F28" s="33">
        <f>IF(OR(R28="",R28=0),"",R28*M!$J$62)</f>
        <v>-244016.76568486667</v>
      </c>
      <c r="G28" s="33">
        <f>IF(OR(S28="",S28=0),"",S28*M!$J$63)</f>
        <v>-191885.31214994451</v>
      </c>
      <c r="H28" s="33">
        <f>IF(OR(T28="",T28=0),"",T28*M!$J$64)</f>
        <v>-273384.80104124511</v>
      </c>
      <c r="I28" s="33">
        <f>IF(OR(U28="",U28=0),"",U28*M!$J$65)</f>
        <v>-329040.94940606103</v>
      </c>
      <c r="J28" s="33">
        <f>IF(OR(V28="",V28=0),"",V28*M!$J$66)</f>
        <v>-358237.21474792407</v>
      </c>
      <c r="K28" s="33">
        <f>IF(OR(W28="",W28=0),"",W28*M!$J$67)</f>
        <v>-448172.57073344657</v>
      </c>
      <c r="L28" s="33">
        <f>IF(OR(X28="",X28=0),"",X28*M!$J$68)</f>
        <v>-556638.48124363343</v>
      </c>
      <c r="N28" s="46" t="str">
        <f>'2.3'!N28</f>
        <v>Consorcio Nacional de Seguros</v>
      </c>
      <c r="O28" s="50">
        <v>-5179116.5019623451</v>
      </c>
      <c r="P28" s="50">
        <v>-5509150.6304573417</v>
      </c>
      <c r="Q28" s="50">
        <v>-5660840.8387363236</v>
      </c>
      <c r="R28" s="50">
        <v>-5457837.3027180415</v>
      </c>
      <c r="S28" s="50">
        <v>-4287126.4496584358</v>
      </c>
      <c r="T28" s="50">
        <v>-6084024.2655973341</v>
      </c>
      <c r="U28" s="50">
        <v>-7352083.1612386405</v>
      </c>
      <c r="V28" s="50">
        <v>-7995404.2638974078</v>
      </c>
      <c r="W28" s="50">
        <v>-9993468.2553004418</v>
      </c>
      <c r="X28" s="50">
        <v>-12409715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-1063254.8620052894</v>
      </c>
      <c r="D30" s="33">
        <f>IF(OR(P30="",P30=0),"",P30*M!$J$60)</f>
        <v>-1125026.2411347516</v>
      </c>
      <c r="E30" s="33">
        <f>IF(OR(Q30="",Q30=0),"",Q30*M!$J$61)</f>
        <v>-1059098.2875258776</v>
      </c>
      <c r="F30" s="33">
        <f>IF(OR(R30="",R30=0),"",R30*M!$J$62)</f>
        <v>-924331.66192020907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-23749699.966629088</v>
      </c>
      <c r="P30" s="50">
        <v>-25153750.082723692</v>
      </c>
      <c r="Q30" s="50">
        <v>-23648448.911820423</v>
      </c>
      <c r="R30" s="50">
        <v>-20674201.669514008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-227815.67499516258</v>
      </c>
      <c r="D33" s="33">
        <f>IF(OR(P33="",P33=0),"",P33*M!$J$60)</f>
        <v>-184513.88888888885</v>
      </c>
      <c r="E33" s="33">
        <f>IF(OR(Q33="",Q33=0),"",Q33*M!$J$61)</f>
        <v>-142733.31774176317</v>
      </c>
      <c r="F33" s="33">
        <f>IF(OR(R33="",R33=0),"",R33*M!$J$62)</f>
        <v>-138320.1268886847</v>
      </c>
      <c r="G33" s="33">
        <f>IF(OR(S33="",S33=0),"",S33*M!$J$63)</f>
        <v>-122162.98964135777</v>
      </c>
      <c r="H33" s="33">
        <f>IF(OR(T33="",T33=0),"",T33*M!$J$64)</f>
        <v>-124893.56692721574</v>
      </c>
      <c r="I33" s="33">
        <f>IF(OR(U33="",U33=0),"",U33*M!$J$65)</f>
        <v>-132304.84739124464</v>
      </c>
      <c r="J33" s="33">
        <f>IF(OR(V33="",V33=0),"",V33*M!$J$66)</f>
        <v>-176038.3958653252</v>
      </c>
      <c r="K33" s="33">
        <f>IF(OR(W33="",W33=0),"",W33*M!$J$67)</f>
        <v>-187102.07848318963</v>
      </c>
      <c r="L33" s="33">
        <f>IF(OR(X33="",X33=0),"",X33*M!$J$68)</f>
        <v>-202551.62480717932</v>
      </c>
      <c r="N33" s="46" t="str">
        <f>'2.3'!N33</f>
        <v>HDI Seguros</v>
      </c>
      <c r="O33" s="50">
        <v>-5088670.761990157</v>
      </c>
      <c r="P33" s="50">
        <v>-4125429.326182846</v>
      </c>
      <c r="Q33" s="50">
        <v>-3187071.126812906</v>
      </c>
      <c r="R33" s="50">
        <v>-3093757.7019797987</v>
      </c>
      <c r="S33" s="50">
        <v>-2729381.3069525543</v>
      </c>
      <c r="T33" s="50">
        <v>-2779435.7583454214</v>
      </c>
      <c r="U33" s="50">
        <v>-2956216.3688477976</v>
      </c>
      <c r="V33" s="50">
        <v>-3928955.683461519</v>
      </c>
      <c r="W33" s="50">
        <v>-4172050.6874450417</v>
      </c>
      <c r="X33" s="50">
        <v>-4515692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>
        <f>IF(OR(X34="",X34=0),"",X34*M!$J$68)</f>
        <v>-72.979178730808201</v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>
        <v>-1627</v>
      </c>
    </row>
    <row r="35" spans="2:24">
      <c r="B35" s="46" t="str">
        <f t="shared" si="2"/>
        <v>ING Generales</v>
      </c>
      <c r="C35" s="33">
        <f>IF(OR(O35="",O35=0),"",O35*M!$J$59)</f>
        <v>-490679.83268156252</v>
      </c>
      <c r="D35" s="33">
        <f>IF(OR(P35="",P35=0),"",P35*M!$J$60)</f>
        <v>-421730.20094562636</v>
      </c>
      <c r="E35" s="33">
        <f>IF(OR(Q35="",Q35=0),"",Q35*M!$J$61)</f>
        <v>-393167.48522409989</v>
      </c>
      <c r="F35" s="33">
        <f>IF(OR(R35="",R35=0),"",R35*M!$J$62)</f>
        <v>-303700.01129358239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-10960212.101813927</v>
      </c>
      <c r="P35" s="50">
        <v>-9429198.7947084066</v>
      </c>
      <c r="Q35" s="50">
        <v>-8778978.5873710588</v>
      </c>
      <c r="R35" s="50">
        <v>-6792751.4973074719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-282968.6480985565</v>
      </c>
      <c r="D36" s="33">
        <f>IF(OR(P36="",P36=0),"",P36*M!$J$60)</f>
        <v>-330941.48936170212</v>
      </c>
      <c r="E36" s="33">
        <f>IF(OR(Q36="",Q36=0),"",Q36*M!$J$61)</f>
        <v>-522922.20672689634</v>
      </c>
      <c r="F36" s="33">
        <f>IF(OR(R36="",R36=0),"",R36*M!$J$62)</f>
        <v>-561193.74836229126</v>
      </c>
      <c r="G36" s="33">
        <f>IF(OR(S36="",S36=0),"",S36*M!$J$63)</f>
        <v>-716927.22336688032</v>
      </c>
      <c r="H36" s="33">
        <f>IF(OR(T36="",T36=0),"",T36*M!$J$64)</f>
        <v>-718054.63683313038</v>
      </c>
      <c r="I36" s="33">
        <f>IF(OR(U36="",U36=0),"",U36*M!$J$65)</f>
        <v>-895339.71920380392</v>
      </c>
      <c r="J36" s="33">
        <f>IF(OR(V36="",V36=0),"",V36*M!$J$66)</f>
        <v>-1007026.8750047754</v>
      </c>
      <c r="K36" s="33">
        <f>IF(OR(W36="",W36=0),"",W36*M!$J$67)</f>
        <v>-1393163.8666918348</v>
      </c>
      <c r="L36" s="33">
        <f>IF(OR(X36="",X36=0),"",X36*M!$J$68)</f>
        <v>-1507312.2266364582</v>
      </c>
      <c r="N36" s="46" t="str">
        <f>'2.3'!N36</f>
        <v>Liberty Seguros</v>
      </c>
      <c r="O36" s="50">
        <v>-6320611.1088255085</v>
      </c>
      <c r="P36" s="50">
        <v>-7399311.4214049233</v>
      </c>
      <c r="Q36" s="50">
        <v>-11676252.559642866</v>
      </c>
      <c r="R36" s="50">
        <v>-12552023.486039627</v>
      </c>
      <c r="S36" s="50">
        <v>-16017680.703849655</v>
      </c>
      <c r="T36" s="50">
        <v>-15979900.191519257</v>
      </c>
      <c r="U36" s="50">
        <v>-20005449.428189516</v>
      </c>
      <c r="V36" s="50">
        <v>-22475573.834332131</v>
      </c>
      <c r="W36" s="50">
        <v>-31065129.339423552</v>
      </c>
      <c r="X36" s="50">
        <v>-33604064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-543634.18322372285</v>
      </c>
      <c r="D38" s="33">
        <f>IF(OR(P38="",P38=0),"",P38*M!$J$60)</f>
        <v>-541724.64539007086</v>
      </c>
      <c r="E38" s="33">
        <f>IF(OR(Q38="",Q38=0),"",Q38*M!$J$61)</f>
        <v>-570033.40638272697</v>
      </c>
      <c r="F38" s="33">
        <f>IF(OR(R38="",R38=0),"",R38*M!$J$62)</f>
        <v>-659351.33667615929</v>
      </c>
      <c r="G38" s="33">
        <f>IF(OR(S38="",S38=0),"",S38*M!$J$63)</f>
        <v>-682261.76595380297</v>
      </c>
      <c r="H38" s="33">
        <f>IF(OR(T38="",T38=0),"",T38*M!$J$64)</f>
        <v>-627754.29019307252</v>
      </c>
      <c r="I38" s="33">
        <f>IF(OR(U38="",U38=0),"",U38*M!$J$65)</f>
        <v>-697547.65979087655</v>
      </c>
      <c r="J38" s="33">
        <f>IF(OR(V38="",V38=0),"",V38*M!$J$66)</f>
        <v>-642737.34080508538</v>
      </c>
      <c r="K38" s="33">
        <f>IF(OR(W38="",W38=0),"",W38*M!$J$67)</f>
        <v>-588929.67087769823</v>
      </c>
      <c r="L38" s="33">
        <f>IF(OR(X38="",X38=0),"",X38*M!$J$68)</f>
        <v>-573866.32206021075</v>
      </c>
      <c r="N38" s="46" t="str">
        <f>'2.3'!N38</f>
        <v>Mapfre Seguros Generales</v>
      </c>
      <c r="O38" s="50">
        <v>-12143042.279455528</v>
      </c>
      <c r="P38" s="50">
        <v>-12112078.674760295</v>
      </c>
      <c r="Q38" s="50">
        <v>-12728191.5641314</v>
      </c>
      <c r="R38" s="50">
        <v>-14747479.792251516</v>
      </c>
      <c r="S38" s="50">
        <v>-15243180.573016401</v>
      </c>
      <c r="T38" s="50">
        <v>-13970317.003070248</v>
      </c>
      <c r="U38" s="50">
        <v>-15585988.348766465</v>
      </c>
      <c r="V38" s="50">
        <v>-14345089.40913666</v>
      </c>
      <c r="W38" s="50">
        <v>-13132106.592085982</v>
      </c>
      <c r="X38" s="50">
        <v>-12793793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-480436.77422283182</v>
      </c>
      <c r="D41" s="33">
        <f>IF(OR(P41="",P41=0),"",P41*M!$J$60)</f>
        <v>-341881.85579196212</v>
      </c>
      <c r="E41" s="33">
        <f>IF(OR(Q41="",Q41=0),"",Q41*M!$J$61)</f>
        <v>-686872.76412552944</v>
      </c>
      <c r="F41" s="33">
        <f>IF(OR(R41="",R41=0),"",R41*M!$J$62)</f>
        <v>-784079.49791958823</v>
      </c>
      <c r="G41" s="33">
        <f>IF(OR(S41="",S41=0),"",S41*M!$J$63)</f>
        <v>-883664.22379989934</v>
      </c>
      <c r="H41" s="33">
        <f>IF(OR(T41="",T41=0),"",T41*M!$J$64)</f>
        <v>-1000181.4738674569</v>
      </c>
      <c r="I41" s="33">
        <f>IF(OR(U41="",U41=0),"",U41*M!$J$65)</f>
        <v>-1135393.8013021254</v>
      </c>
      <c r="J41" s="33">
        <f>IF(OR(V41="",V41=0),"",V41*M!$J$66)</f>
        <v>-1204653.5147028493</v>
      </c>
      <c r="K41" s="33">
        <f>IF(OR(W41="",W41=0),"",W41*M!$J$67)</f>
        <v>-1359215.96043914</v>
      </c>
      <c r="L41" s="33">
        <f>IF(OR(X41="",X41=0),"",X41*M!$J$68)</f>
        <v>-1522882.3590889578</v>
      </c>
      <c r="N41" s="46" t="str">
        <f>'2.3'!N41</f>
        <v>Penta Security</v>
      </c>
      <c r="O41" s="50">
        <v>-10731415.061867464</v>
      </c>
      <c r="P41" s="50">
        <v>-7643920.1540177818</v>
      </c>
      <c r="Q41" s="50">
        <v>-15337080.290526459</v>
      </c>
      <c r="R41" s="50">
        <v>-17537230.771956578</v>
      </c>
      <c r="S41" s="50">
        <v>-19742940.322128952</v>
      </c>
      <c r="T41" s="50">
        <v>-22258473.528279506</v>
      </c>
      <c r="U41" s="50">
        <v>-25369212.139084361</v>
      </c>
      <c r="V41" s="50">
        <v>-26886351.979795184</v>
      </c>
      <c r="W41" s="50">
        <v>-30308150.118417196</v>
      </c>
      <c r="X41" s="50">
        <v>-33951185</v>
      </c>
    </row>
    <row r="42" spans="2:24">
      <c r="B42" s="46" t="str">
        <f t="shared" si="2"/>
        <v>RSA Seguros</v>
      </c>
      <c r="C42" s="33">
        <f>IF(OR(O42="",O42=0),"",O42*M!$J$59)</f>
        <v>-321723.14818575134</v>
      </c>
      <c r="D42" s="33">
        <f>IF(OR(P42="",P42=0),"",P42*M!$J$60)</f>
        <v>-300585.52009456261</v>
      </c>
      <c r="E42" s="33">
        <f>IF(OR(Q42="",Q42=0),"",Q42*M!$J$61)</f>
        <v>-294090.44843088172</v>
      </c>
      <c r="F42" s="33">
        <f>IF(OR(R42="",R42=0),"",R42*M!$J$62)</f>
        <v>-332878.06658317934</v>
      </c>
      <c r="G42" s="33">
        <f>IF(OR(S42="",S42=0),"",S42*M!$J$63)</f>
        <v>-1345802.1703302392</v>
      </c>
      <c r="H42" s="33">
        <f>IF(OR(T42="",T42=0),"",T42*M!$J$64)</f>
        <v>-1253403.3612160629</v>
      </c>
      <c r="I42" s="33">
        <f>IF(OR(U42="",U42=0),"",U42*M!$J$65)</f>
        <v>-1287468.3546073935</v>
      </c>
      <c r="J42" s="33">
        <f>IF(OR(V42="",V42=0),"",V42*M!$J$66)</f>
        <v>-1574663.7043233793</v>
      </c>
      <c r="K42" s="33">
        <f>IF(OR(W42="",W42=0),"",W42*M!$J$67)</f>
        <v>-1359580.6679390648</v>
      </c>
      <c r="L42" s="33">
        <f>IF(OR(X42="",X42=0),"",X42*M!$J$68)</f>
        <v>-1294565.7200604826</v>
      </c>
      <c r="N42" s="46" t="str">
        <f>'2.3'!N42</f>
        <v>RSA Seguros</v>
      </c>
      <c r="O42" s="50">
        <v>-7186262.2168690655</v>
      </c>
      <c r="P42" s="50">
        <v>-6720601.5064305831</v>
      </c>
      <c r="Q42" s="50">
        <v>-6566702.0965720648</v>
      </c>
      <c r="R42" s="50">
        <v>-7445366.8130353773</v>
      </c>
      <c r="S42" s="50">
        <v>-30068086.065503292</v>
      </c>
      <c r="T42" s="50">
        <v>-27893783.54310672</v>
      </c>
      <c r="U42" s="50">
        <v>-28767162.347490717</v>
      </c>
      <c r="V42" s="50">
        <v>-35144514.242080405</v>
      </c>
      <c r="W42" s="50">
        <v>-30316282.460869573</v>
      </c>
      <c r="X42" s="50">
        <v>-28861087</v>
      </c>
    </row>
    <row r="43" spans="2:24">
      <c r="B43" s="46" t="str">
        <f t="shared" si="2"/>
        <v>Renta Nacional</v>
      </c>
      <c r="C43" s="33">
        <f>IF(OR(O43="",O43=0),"",O43*M!$J$59)</f>
        <v>-115671.8298722179</v>
      </c>
      <c r="D43" s="33">
        <f>IF(OR(P43="",P43=0),"",P43*M!$J$60)</f>
        <v>-117578.3687943262</v>
      </c>
      <c r="E43" s="33">
        <f>IF(OR(Q43="",Q43=0),"",Q43*M!$J$61)</f>
        <v>-133357.7023800243</v>
      </c>
      <c r="F43" s="33">
        <f>IF(OR(R43="",R43=0),"",R43*M!$J$62)</f>
        <v>-165298.32582374991</v>
      </c>
      <c r="G43" s="33">
        <f>IF(OR(S43="",S43=0),"",S43*M!$J$63)</f>
        <v>-197247.82099847402</v>
      </c>
      <c r="H43" s="33">
        <f>IF(OR(T43="",T43=0),"",T43*M!$J$64)</f>
        <v>-221588.86715664435</v>
      </c>
      <c r="I43" s="33">
        <f>IF(OR(U43="",U43=0),"",U43*M!$J$65)</f>
        <v>-234945.8363263697</v>
      </c>
      <c r="J43" s="33">
        <f>IF(OR(V43="",V43=0),"",V43*M!$J$66)</f>
        <v>-273510.52004308876</v>
      </c>
      <c r="K43" s="33">
        <f>IF(OR(W43="",W43=0),"",W43*M!$J$67)</f>
        <v>-317091.80142200965</v>
      </c>
      <c r="L43" s="33">
        <f>IF(OR(X43="",X43=0),"",X43*M!$J$68)</f>
        <v>-353964.1778538918</v>
      </c>
      <c r="N43" s="46" t="str">
        <f>'2.3'!N43</f>
        <v>Renta Nacional</v>
      </c>
      <c r="O43" s="50">
        <v>-2583737.3072294234</v>
      </c>
      <c r="P43" s="50">
        <v>-2628860.3728955658</v>
      </c>
      <c r="Q43" s="50">
        <v>-2977724.3990253368</v>
      </c>
      <c r="R43" s="50">
        <v>-3697169.6031854004</v>
      </c>
      <c r="S43" s="50">
        <v>-4406936.3155802917</v>
      </c>
      <c r="T43" s="50">
        <v>-4931335.0253288401</v>
      </c>
      <c r="U43" s="50">
        <v>-5249624.1886494327</v>
      </c>
      <c r="V43" s="50">
        <v>-6104410.9549368965</v>
      </c>
      <c r="W43" s="50">
        <v>-7070595.2538348809</v>
      </c>
      <c r="X43" s="50">
        <v>-7891288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-253491.73321739229</v>
      </c>
      <c r="D45" s="33">
        <f>IF(OR(P45="",P45=0),"",P45*M!$J$60)</f>
        <v>-242064.65721040181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-5662191.4679792933</v>
      </c>
      <c r="P45" s="50">
        <v>-5412170.550963467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>
        <f>IF(OR(V46="",V46=0),"",V46*M!$J$66)</f>
        <v>-429.88356902202588</v>
      </c>
      <c r="K46" s="33">
        <f>IF(OR(W46="",W46=0),"",W46*M!$J$67)</f>
        <v>-25139.416141744208</v>
      </c>
      <c r="L46" s="33">
        <f>IF(OR(X46="",X46=0),"",X46*M!$J$68)</f>
        <v>-114928.66027362482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>
        <v>-9594.4608188087714</v>
      </c>
      <c r="W46" s="50">
        <v>-560565.22325354186</v>
      </c>
      <c r="X46" s="50">
        <v>-2562223</v>
      </c>
    </row>
    <row r="47" spans="2:24">
      <c r="B47" s="51" t="s">
        <v>29</v>
      </c>
      <c r="C47" s="51">
        <f t="shared" ref="C47:L47" si="3">SUM(C17:C46)</f>
        <v>-6366947.4418482454</v>
      </c>
      <c r="D47" s="51">
        <f t="shared" si="3"/>
        <v>-6238692.8486997634</v>
      </c>
      <c r="E47" s="51">
        <f t="shared" si="3"/>
        <v>-6545246.1013856297</v>
      </c>
      <c r="F47" s="51">
        <f t="shared" si="3"/>
        <v>-6984467.318430623</v>
      </c>
      <c r="G47" s="51">
        <f t="shared" si="3"/>
        <v>-7124290.1815952761</v>
      </c>
      <c r="H47" s="51">
        <f t="shared" si="3"/>
        <v>-7725384.4280031314</v>
      </c>
      <c r="I47" s="51">
        <f t="shared" si="3"/>
        <v>-8563135.8853507768</v>
      </c>
      <c r="J47" s="51">
        <f t="shared" si="3"/>
        <v>-9399324.1139709558</v>
      </c>
      <c r="K47" s="51">
        <f t="shared" si="3"/>
        <v>-10428779.966022775</v>
      </c>
      <c r="L47" s="51">
        <f t="shared" si="3"/>
        <v>-11424393.750255112</v>
      </c>
    </row>
    <row r="49" spans="2:2">
      <c r="B49" s="14" t="s">
        <v>711</v>
      </c>
    </row>
  </sheetData>
  <mergeCells count="2">
    <mergeCell ref="B15:L15"/>
    <mergeCell ref="N15:X15"/>
  </mergeCells>
  <conditionalFormatting sqref="C17:L47">
    <cfRule type="cellIs" dxfId="12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>
  <sheetPr codeName="Hoja69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-37446.219926756399</v>
      </c>
      <c r="D17" s="33">
        <f>IF(OR(P17="",P17=0),"",P17*M!$J$60)</f>
        <v>-58780.67375886524</v>
      </c>
      <c r="E17" s="33">
        <f>IF(OR(Q17="",Q17=0),"",Q17*M!$J$61)</f>
        <v>-71472.797041066457</v>
      </c>
      <c r="F17" s="33">
        <f>IF(OR(R17="",R17=0),"",R17*M!$J$62)</f>
        <v>-80152.557940807121</v>
      </c>
      <c r="G17" s="33">
        <f>IF(OR(S17="",S17=0),"",S17*M!$J$63)</f>
        <v>1456.0671190278556</v>
      </c>
      <c r="H17" s="33">
        <f>IF(OR(T17="",T17=0),"",T17*M!$J$64)</f>
        <v>-869.19918094692537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-836428.32957997569</v>
      </c>
      <c r="P17" s="33">
        <v>-1314239.9024695416</v>
      </c>
      <c r="Q17" s="33">
        <v>-1595905.5068996812</v>
      </c>
      <c r="R17" s="33">
        <v>-1792744.1149783935</v>
      </c>
      <c r="S17" s="33">
        <v>32531.639803594433</v>
      </c>
      <c r="T17" s="33">
        <v>-19343.536613509819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-1618.4786062211697</v>
      </c>
      <c r="D18" s="33">
        <f>IF(OR(P18="",P18=0),"",P18*M!$J$60)</f>
        <v>-3642.3167848699754</v>
      </c>
      <c r="E18" s="33">
        <f>IF(OR(Q18="",Q18=0),"",Q18*M!$J$61)</f>
        <v>-12460.898363173868</v>
      </c>
      <c r="F18" s="33">
        <f>IF(OR(R18="",R18=0),"",R18*M!$J$62)</f>
        <v>-5133.9624730386558</v>
      </c>
      <c r="G18" s="33">
        <f>IF(OR(S18="",S18=0),"",S18*M!$J$63)</f>
        <v>-10815.439034313205</v>
      </c>
      <c r="H18" s="33">
        <f>IF(OR(T18="",T18=0),"",T18*M!$J$64)</f>
        <v>-18361.068275147198</v>
      </c>
      <c r="I18" s="33">
        <f>IF(OR(U18="",U18=0),"",U18*M!$J$65)</f>
        <v>-33425.0861318713</v>
      </c>
      <c r="J18" s="33">
        <f>IF(OR(V18="",V18=0),"",V18*M!$J$66)</f>
        <v>-63828.900323164751</v>
      </c>
      <c r="K18" s="33">
        <f>IF(OR(W18="",W18=0),"",W18*M!$J$67)</f>
        <v>-50772.690515973707</v>
      </c>
      <c r="L18" s="33">
        <f>IF(OR(X18="",X18=0),"",X18*M!$J$68)</f>
        <v>-97670.856278564257</v>
      </c>
      <c r="N18" s="46" t="str">
        <f>'2.3'!N18</f>
        <v>ACE Seguros</v>
      </c>
      <c r="O18" s="33">
        <v>-36151.615829591741</v>
      </c>
      <c r="P18" s="33">
        <v>-81436.257021275451</v>
      </c>
      <c r="Q18" s="33">
        <v>-278237.55529366183</v>
      </c>
      <c r="R18" s="33">
        <v>-114829.53565695383</v>
      </c>
      <c r="S18" s="33">
        <v>-241639.93704968857</v>
      </c>
      <c r="T18" s="33">
        <v>-408615.19917280099</v>
      </c>
      <c r="U18" s="33">
        <v>-746849.33093180368</v>
      </c>
      <c r="V18" s="33">
        <v>-1424580.810686619</v>
      </c>
      <c r="W18" s="33">
        <v>-1132142.6255007328</v>
      </c>
      <c r="X18" s="33">
        <v>-2177477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-35952.979314529533</v>
      </c>
      <c r="D20" s="33">
        <f>IF(OR(P20="",P20=0),"",P20*M!$J$60)</f>
        <v>-27252.009456264776</v>
      </c>
      <c r="E20" s="33">
        <f>IF(OR(Q20="",Q20=0),"",Q20*M!$J$61)</f>
        <v>-36957.680436332979</v>
      </c>
      <c r="F20" s="33">
        <f>IF(OR(R20="",R20=0),"",R20*M!$J$62)</f>
        <v>-19220.453512443237</v>
      </c>
      <c r="G20" s="33">
        <f>IF(OR(S20="",S20=0),"",S20*M!$J$63)</f>
        <v>-24097.013696269376</v>
      </c>
      <c r="H20" s="33">
        <f>IF(OR(T20="",T20=0),"",T20*M!$J$64)</f>
        <v>-23946.294742914564</v>
      </c>
      <c r="I20" s="33">
        <f>IF(OR(U20="",U20=0),"",U20*M!$J$65)</f>
        <v>-11215.905600121543</v>
      </c>
      <c r="J20" s="33">
        <f>IF(OR(V20="",V20=0),"",V20*M!$J$66)</f>
        <v>-20173.44319405928</v>
      </c>
      <c r="K20" s="33">
        <f>IF(OR(W20="",W20=0),"",W20*M!$J$67)</f>
        <v>-43377.867265113207</v>
      </c>
      <c r="L20" s="33">
        <f>IF(OR(X20="",X20=0),"",X20*M!$J$68)</f>
        <v>-36905.575169675467</v>
      </c>
      <c r="N20" s="46" t="str">
        <f>'2.3'!N20</f>
        <v>Aseguradora Magallanes</v>
      </c>
      <c r="O20" s="33">
        <v>-803074.12845129368</v>
      </c>
      <c r="P20" s="33">
        <v>-609310.44099335046</v>
      </c>
      <c r="Q20" s="33">
        <v>-825222.57659362955</v>
      </c>
      <c r="R20" s="33">
        <v>-429897.13375205384</v>
      </c>
      <c r="S20" s="33">
        <v>-538378.59509711259</v>
      </c>
      <c r="T20" s="33">
        <v>-532911.25816851133</v>
      </c>
      <c r="U20" s="33">
        <v>-250607.92843426199</v>
      </c>
      <c r="V20" s="33">
        <v>-450245.89040747727</v>
      </c>
      <c r="W20" s="33">
        <v>-967250.9381533952</v>
      </c>
      <c r="X20" s="33">
        <v>-822774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-15807.937353530679</v>
      </c>
      <c r="D21" s="33">
        <f>IF(OR(P21="",P21=0),"",P21*M!$J$60)</f>
        <v>-10292.907801418438</v>
      </c>
      <c r="E21" s="33">
        <f>IF(OR(Q21="",Q21=0),"",Q21*M!$J$61)</f>
        <v>-34024.386370657819</v>
      </c>
      <c r="F21" s="33">
        <f>IF(OR(R21="",R21=0),"",R21*M!$J$62)</f>
        <v>-36501.915736522373</v>
      </c>
      <c r="G21" s="33">
        <f>IF(OR(S21="",S21=0),"",S21*M!$J$63)</f>
        <v>-23220.341201480329</v>
      </c>
      <c r="H21" s="33">
        <f>IF(OR(T21="",T21=0),"",T21*M!$J$64)</f>
        <v>-51377.18331765417</v>
      </c>
      <c r="I21" s="33">
        <f>IF(OR(U21="",U21=0),"",U21*M!$J$65)</f>
        <v>-41299.573897206617</v>
      </c>
      <c r="J21" s="33">
        <f>IF(OR(V21="",V21=0),"",V21*M!$J$66)</f>
        <v>-34547.683986156648</v>
      </c>
      <c r="K21" s="33">
        <f>IF(OR(W21="",W21=0),"",W21*M!$J$67)</f>
        <v>-81367.291912815082</v>
      </c>
      <c r="L21" s="33">
        <f>IF(OR(X21="",X21=0),"",X21*M!$J$68)</f>
        <v>-145082.69702696192</v>
      </c>
      <c r="N21" s="46" t="str">
        <f>'2.3'!N21</f>
        <v>BCI Seguros Generales</v>
      </c>
      <c r="O21" s="33">
        <v>-353098.56804186857</v>
      </c>
      <c r="P21" s="33">
        <v>-230132.61468483886</v>
      </c>
      <c r="Q21" s="33">
        <v>-759725.48753921071</v>
      </c>
      <c r="R21" s="33">
        <v>-816425.53030452598</v>
      </c>
      <c r="S21" s="33">
        <v>-518791.86488838639</v>
      </c>
      <c r="T21" s="33">
        <v>-1143370.1830245203</v>
      </c>
      <c r="U21" s="33">
        <v>-922796.6985995773</v>
      </c>
      <c r="V21" s="33">
        <v>-771060.87385438988</v>
      </c>
      <c r="W21" s="33">
        <v>-1814348.9848558868</v>
      </c>
      <c r="X21" s="33">
        <v>-3234478</v>
      </c>
    </row>
    <row r="22" spans="2:24" s="16" customFormat="1">
      <c r="B22" s="46" t="str">
        <f t="shared" si="2"/>
        <v>Cardif</v>
      </c>
      <c r="C22" s="33">
        <f>IF(OR(O22="",O22=0),"",O22*M!$J$59)</f>
        <v>-324.47211319555777</v>
      </c>
      <c r="D22" s="33">
        <f>IF(OR(P22="",P22=0),"",P22*M!$J$60)</f>
        <v>-8894.7990543735214</v>
      </c>
      <c r="E22" s="33">
        <f>IF(OR(Q22="",Q22=0),"",Q22*M!$J$61)</f>
        <v>-22061.205574852531</v>
      </c>
      <c r="F22" s="33">
        <f>IF(OR(R22="",R22=0),"",R22*M!$J$62)</f>
        <v>-25936.240772503283</v>
      </c>
      <c r="G22" s="33">
        <f>IF(OR(S22="",S22=0),"",S22*M!$J$63)</f>
        <v>-33569.166869360241</v>
      </c>
      <c r="H22" s="33">
        <f>IF(OR(T22="",T22=0),"",T22*M!$J$64)</f>
        <v>-56115.531737287383</v>
      </c>
      <c r="I22" s="33">
        <f>IF(OR(U22="",U22=0),"",U22*M!$J$65)</f>
        <v>-26450.117631593723</v>
      </c>
      <c r="J22" s="33">
        <f>IF(OR(V22="",V22=0),"",V22*M!$J$66)</f>
        <v>-52728.421305952215</v>
      </c>
      <c r="K22" s="33">
        <f>IF(OR(W22="",W22=0),"",W22*M!$J$67)</f>
        <v>-66159.525157826283</v>
      </c>
      <c r="L22" s="33">
        <f>IF(OR(X22="",X22=0),"",X22*M!$J$68)</f>
        <v>-149454.94376745704</v>
      </c>
      <c r="N22" s="46" t="str">
        <f>'2.3'!N22</f>
        <v>Cardif</v>
      </c>
      <c r="O22" s="33">
        <v>-7247.6652694528393</v>
      </c>
      <c r="P22" s="33">
        <v>-198873.18559261953</v>
      </c>
      <c r="Q22" s="33">
        <v>-492601.39414333686</v>
      </c>
      <c r="R22" s="33">
        <v>-580106.78890505421</v>
      </c>
      <c r="S22" s="33">
        <v>-750006.66578467761</v>
      </c>
      <c r="T22" s="33">
        <v>-1248819.4496044645</v>
      </c>
      <c r="U22" s="33">
        <v>-591000.80036554683</v>
      </c>
      <c r="V22" s="33">
        <v>-1176832.0743416909</v>
      </c>
      <c r="W22" s="33">
        <v>-1475242.2562774792</v>
      </c>
      <c r="X22" s="33">
        <v>-3331953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-20519.561493825902</v>
      </c>
      <c r="D24" s="33">
        <f>IF(OR(P24="",P24=0),"",P24*M!$J$60)</f>
        <v>-15846.099290780139</v>
      </c>
      <c r="E24" s="33">
        <f>IF(OR(Q24="",Q24=0),"",Q24*M!$J$61)</f>
        <v>-6391.7353128852783</v>
      </c>
      <c r="F24" s="33">
        <f>IF(OR(R24="",R24=0),"",R24*M!$J$62)</f>
        <v>-10377.578399994209</v>
      </c>
      <c r="G24" s="33">
        <f>IF(OR(S24="",S24=0),"",S24*M!$J$63)</f>
        <v>-18268.600454397209</v>
      </c>
      <c r="H24" s="33">
        <f>IF(OR(T24="",T24=0),"",T24*M!$J$64)</f>
        <v>-15011.522392988511</v>
      </c>
      <c r="I24" s="33">
        <f>IF(OR(U24="",U24=0),"",U24*M!$J$65)</f>
        <v>-7489.7786139376121</v>
      </c>
      <c r="J24" s="33">
        <f>IF(OR(V24="",V24=0),"",V24*M!$J$66)</f>
        <v>-15037.186862551862</v>
      </c>
      <c r="K24" s="33">
        <f>IF(OR(W24="",W24=0),"",W24*M!$J$67)</f>
        <v>-18239.523107074856</v>
      </c>
      <c r="L24" s="33">
        <f>IF(OR(X24="",X24=0),"",X24*M!$J$68)</f>
        <v>-22903.620386264844</v>
      </c>
      <c r="N24" s="46" t="str">
        <f>'2.3'!N24</f>
        <v>Chartis Chile</v>
      </c>
      <c r="O24" s="50">
        <v>-458341.12435287045</v>
      </c>
      <c r="P24" s="50">
        <v>-354292.91048738058</v>
      </c>
      <c r="Q24" s="50">
        <v>-142720.11180166577</v>
      </c>
      <c r="R24" s="50">
        <v>-232111.6516088715</v>
      </c>
      <c r="S24" s="50">
        <v>-408159.43299030169</v>
      </c>
      <c r="T24" s="50">
        <v>-334072.9482935702</v>
      </c>
      <c r="U24" s="50">
        <v>-167351.43552294187</v>
      </c>
      <c r="V24" s="50">
        <v>-335611.10629577871</v>
      </c>
      <c r="W24" s="50">
        <v>-406709.61827064003</v>
      </c>
      <c r="X24" s="50">
        <v>-510614</v>
      </c>
    </row>
    <row r="25" spans="2:24">
      <c r="B25" s="46" t="str">
        <f t="shared" si="2"/>
        <v>Chilena Consolidada</v>
      </c>
      <c r="C25" s="33">
        <f>IF(OR(O25="",O25=0),"",O25*M!$J$59)</f>
        <v>-59351.163274032944</v>
      </c>
      <c r="D25" s="33">
        <f>IF(OR(P25="",P25=0),"",P25*M!$J$60)</f>
        <v>-21686.820330969262</v>
      </c>
      <c r="E25" s="33">
        <f>IF(OR(Q25="",Q25=0),"",Q25*M!$J$61)</f>
        <v>-27163.229302912448</v>
      </c>
      <c r="F25" s="33">
        <f>IF(OR(R25="",R25=0),"",R25*M!$J$62)</f>
        <v>-77749.973435046006</v>
      </c>
      <c r="G25" s="33">
        <f>IF(OR(S25="",S25=0),"",S25*M!$J$63)</f>
        <v>-52377.786673269184</v>
      </c>
      <c r="H25" s="33">
        <f>IF(OR(T25="",T25=0),"",T25*M!$J$64)</f>
        <v>-56857.785845547936</v>
      </c>
      <c r="I25" s="33">
        <f>IF(OR(U25="",U25=0),"",U25*M!$J$65)</f>
        <v>-44229.059735033967</v>
      </c>
      <c r="J25" s="33">
        <f>IF(OR(V25="",V25=0),"",V25*M!$J$66)</f>
        <v>-50183.021628352952</v>
      </c>
      <c r="K25" s="33">
        <f>IF(OR(W25="",W25=0),"",W25*M!$J$67)</f>
        <v>-35620.247441804095</v>
      </c>
      <c r="L25" s="33">
        <f>IF(OR(X25="",X25=0),"",X25*M!$J$68)</f>
        <v>-35532.60671130343</v>
      </c>
      <c r="N25" s="46" t="str">
        <f>'2.3'!N25</f>
        <v>Chilena Consolidada</v>
      </c>
      <c r="O25" s="50">
        <v>-1325714.4366781982</v>
      </c>
      <c r="P25" s="50">
        <v>-484881.8976381488</v>
      </c>
      <c r="Q25" s="50">
        <v>-606523.72684937716</v>
      </c>
      <c r="R25" s="50">
        <v>-1739006.351092899</v>
      </c>
      <c r="S25" s="50">
        <v>-1170231.2808917323</v>
      </c>
      <c r="T25" s="50">
        <v>-1265337.8953582034</v>
      </c>
      <c r="U25" s="50">
        <v>-988253.06060635671</v>
      </c>
      <c r="V25" s="50">
        <v>-1120021.9535676092</v>
      </c>
      <c r="W25" s="50">
        <v>-794269.51871030778</v>
      </c>
      <c r="X25" s="50">
        <v>-792165</v>
      </c>
    </row>
    <row r="26" spans="2:24">
      <c r="B26" s="46" t="str">
        <f t="shared" si="2"/>
        <v>Chubb de Chile</v>
      </c>
      <c r="C26" s="33">
        <f>IF(OR(O26="",O26=0),"",O26*M!$J$59)</f>
        <v>-1118.6613569420194</v>
      </c>
      <c r="D26" s="33">
        <f>IF(OR(P26="",P26=0),"",P26*M!$J$60)</f>
        <v>-790.07092198581552</v>
      </c>
      <c r="E26" s="33">
        <f>IF(OR(Q26="",Q26=0),"",Q26*M!$J$61)</f>
        <v>-77.553624895695279</v>
      </c>
      <c r="F26" s="33">
        <f>IF(OR(R26="",R26=0),"",R26*M!$J$62)</f>
        <v>-72.879768965569014</v>
      </c>
      <c r="G26" s="33">
        <f>IF(OR(S26="",S26=0),"",S26*M!$J$63)</f>
        <v>-1317.1083932597378</v>
      </c>
      <c r="H26" s="33">
        <f>IF(OR(T26="",T26=0),"",T26*M!$J$64)</f>
        <v>-919.19240306869676</v>
      </c>
      <c r="I26" s="33">
        <f>IF(OR(U26="",U26=0),"",U26*M!$J$65)</f>
        <v>-1945.827469622516</v>
      </c>
      <c r="J26" s="33">
        <f>IF(OR(V26="",V26=0),"",V26*M!$J$66)</f>
        <v>6.0163645114712043</v>
      </c>
      <c r="K26" s="33">
        <f>IF(OR(W26="",W26=0),"",W26*M!$J$67)</f>
        <v>-61.988622990321836</v>
      </c>
      <c r="L26" s="33">
        <f>IF(OR(X26="",X26=0),"",X26*M!$J$68)</f>
        <v>-1028.0330653542676</v>
      </c>
      <c r="N26" s="46" t="str">
        <f>'2.3'!N26</f>
        <v>Chubb de Chile</v>
      </c>
      <c r="O26" s="50">
        <v>-24987.303177272432</v>
      </c>
      <c r="P26" s="50">
        <v>-17664.695980080651</v>
      </c>
      <c r="Q26" s="50">
        <v>-1731.6834120813573</v>
      </c>
      <c r="R26" s="50">
        <v>-1630.0761980734003</v>
      </c>
      <c r="S26" s="50">
        <v>-29427.00598886135</v>
      </c>
      <c r="T26" s="50">
        <v>-20456.107522155053</v>
      </c>
      <c r="U26" s="50">
        <v>-43477.522782225999</v>
      </c>
      <c r="V26" s="50">
        <v>134.2776922325786</v>
      </c>
      <c r="W26" s="50">
        <v>-1382.238397655105</v>
      </c>
      <c r="X26" s="50">
        <v>-22919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-12734.918287733253</v>
      </c>
      <c r="D28" s="33">
        <f>IF(OR(P28="",P28=0),"",P28*M!$J$60)</f>
        <v>-14458.392434988176</v>
      </c>
      <c r="E28" s="33">
        <f>IF(OR(Q28="",Q28=0),"",Q28*M!$J$61)</f>
        <v>-12996.382178257845</v>
      </c>
      <c r="F28" s="33">
        <f>IF(OR(R28="",R28=0),"",R28*M!$J$62)</f>
        <v>-15294.570568478879</v>
      </c>
      <c r="G28" s="33">
        <f>IF(OR(S28="",S28=0),"",S28*M!$J$63)</f>
        <v>-9715.4400159682536</v>
      </c>
      <c r="H28" s="33">
        <f>IF(OR(T28="",T28=0),"",T28*M!$J$64)</f>
        <v>-6731.503272237298</v>
      </c>
      <c r="I28" s="33">
        <f>IF(OR(U28="",U28=0),"",U28*M!$J$65)</f>
        <v>-11997.070747234451</v>
      </c>
      <c r="J28" s="33">
        <f>IF(OR(V28="",V28=0),"",V28*M!$J$66)</f>
        <v>-12931.745777085107</v>
      </c>
      <c r="K28" s="33">
        <f>IF(OR(W28="",W28=0),"",W28*M!$J$67)</f>
        <v>-33152.401126981124</v>
      </c>
      <c r="L28" s="33">
        <f>IF(OR(X28="",X28=0),"",X28*M!$J$68)</f>
        <v>-47335.27316505809</v>
      </c>
      <c r="N28" s="46" t="str">
        <f>'2.3'!N28</f>
        <v>Consorcio Nacional de Seguros</v>
      </c>
      <c r="O28" s="50">
        <v>-284457.188244391</v>
      </c>
      <c r="P28" s="50">
        <v>-323266.05070190079</v>
      </c>
      <c r="Q28" s="50">
        <v>-290194.29414714687</v>
      </c>
      <c r="R28" s="50">
        <v>-342088.28866087395</v>
      </c>
      <c r="S28" s="50">
        <v>-217063.6167815699</v>
      </c>
      <c r="T28" s="50">
        <v>-149805.80155244557</v>
      </c>
      <c r="U28" s="50">
        <v>-268062.26393445465</v>
      </c>
      <c r="V28" s="50">
        <v>-288620.30819019681</v>
      </c>
      <c r="W28" s="50">
        <v>-739240.84132877388</v>
      </c>
      <c r="X28" s="50">
        <v>-1055294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-21672.443819083965</v>
      </c>
      <c r="D30" s="33">
        <f>IF(OR(P30="",P30=0),"",P30*M!$J$60)</f>
        <v>-31280.378250591013</v>
      </c>
      <c r="E30" s="33">
        <f>IF(OR(Q30="",Q30=0),"",Q30*M!$J$61)</f>
        <v>-27722.620192238286</v>
      </c>
      <c r="F30" s="33">
        <f>IF(OR(R30="",R30=0),"",R30*M!$J$62)</f>
        <v>-33758.520952377228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-484092.81409362471</v>
      </c>
      <c r="P30" s="50">
        <v>-699378.19069430023</v>
      </c>
      <c r="Q30" s="50">
        <v>-619014.28322527593</v>
      </c>
      <c r="R30" s="50">
        <v>-755064.9826103308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-13282.334335874331</v>
      </c>
      <c r="D33" s="33">
        <f>IF(OR(P33="",P33=0),"",P33*M!$J$60)</f>
        <v>-10181.619385342789</v>
      </c>
      <c r="E33" s="33">
        <f>IF(OR(Q33="",Q33=0),"",Q33*M!$J$61)</f>
        <v>-11591.523960489807</v>
      </c>
      <c r="F33" s="33">
        <f>IF(OR(R33="",R33=0),"",R33*M!$J$62)</f>
        <v>-15145.639926096568</v>
      </c>
      <c r="G33" s="33">
        <f>IF(OR(S33="",S33=0),"",S33*M!$J$63)</f>
        <v>-16570.555365890101</v>
      </c>
      <c r="H33" s="33">
        <f>IF(OR(T33="",T33=0),"",T33*M!$J$64)</f>
        <v>-13279.443255909235</v>
      </c>
      <c r="I33" s="33">
        <f>IF(OR(U33="",U33=0),"",U33*M!$J$65)</f>
        <v>-11482.400476959143</v>
      </c>
      <c r="J33" s="33">
        <f>IF(OR(V33="",V33=0),"",V33*M!$J$66)</f>
        <v>-20924.533779499299</v>
      </c>
      <c r="K33" s="33">
        <f>IF(OR(W33="",W33=0),"",W33*M!$J$67)</f>
        <v>-87804.087986558239</v>
      </c>
      <c r="L33" s="33">
        <f>IF(OR(X33="",X33=0),"",X33*M!$J$68)</f>
        <v>-26356.876706454597</v>
      </c>
      <c r="N33" s="46" t="str">
        <f>'2.3'!N33</f>
        <v>HDI Seguros</v>
      </c>
      <c r="O33" s="50">
        <v>-296684.70524417097</v>
      </c>
      <c r="P33" s="50">
        <v>-227644.38738602886</v>
      </c>
      <c r="Q33" s="50">
        <v>-258825.42292665894</v>
      </c>
      <c r="R33" s="50">
        <v>-338757.20928511635</v>
      </c>
      <c r="S33" s="50">
        <v>-370221.49011136557</v>
      </c>
      <c r="T33" s="50">
        <v>-295526.50584399397</v>
      </c>
      <c r="U33" s="50">
        <v>-256562.48363503785</v>
      </c>
      <c r="V33" s="50">
        <v>-467009.28801714763</v>
      </c>
      <c r="W33" s="50">
        <v>-1957878.3336590135</v>
      </c>
      <c r="X33" s="50">
        <v>-587601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-14279.759103494247</v>
      </c>
      <c r="D35" s="33">
        <f>IF(OR(P35="",P35=0),"",P35*M!$J$60)</f>
        <v>-37698.226950354605</v>
      </c>
      <c r="E35" s="33">
        <f>IF(OR(Q35="",Q35=0),"",Q35*M!$J$61)</f>
        <v>-16670.044840200844</v>
      </c>
      <c r="F35" s="33">
        <f>IF(OR(R35="",R35=0),"",R35*M!$J$62)</f>
        <v>-9540.1842912386783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-318963.97225413448</v>
      </c>
      <c r="P35" s="50">
        <v>-842870.81011956639</v>
      </c>
      <c r="Q35" s="50">
        <v>-372222.96401042287</v>
      </c>
      <c r="R35" s="50">
        <v>-213381.95165971058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-35068.42999214054</v>
      </c>
      <c r="D36" s="33">
        <f>IF(OR(P36="",P36=0),"",P36*M!$J$60)</f>
        <v>-29789.184397163121</v>
      </c>
      <c r="E36" s="33">
        <f>IF(OR(Q36="",Q36=0),"",Q36*M!$J$61)</f>
        <v>-28325.320998668944</v>
      </c>
      <c r="F36" s="33">
        <f>IF(OR(R36="",R36=0),"",R36*M!$J$62)</f>
        <v>-41707.478410063843</v>
      </c>
      <c r="G36" s="33">
        <f>IF(OR(S36="",S36=0),"",S36*M!$J$63)</f>
        <v>-36967.929329562314</v>
      </c>
      <c r="H36" s="33">
        <f>IF(OR(T36="",T36=0),"",T36*M!$J$64)</f>
        <v>-32015.588100695815</v>
      </c>
      <c r="I36" s="33">
        <f>IF(OR(U36="",U36=0),"",U36*M!$J$65)</f>
        <v>-33150.853254411857</v>
      </c>
      <c r="J36" s="33">
        <f>IF(OR(V36="",V36=0),"",V36*M!$J$66)</f>
        <v>-39072.56308587933</v>
      </c>
      <c r="K36" s="33">
        <f>IF(OR(W36="",W36=0),"",W36*M!$J$67)</f>
        <v>-85304.548240431948</v>
      </c>
      <c r="L36" s="33">
        <f>IF(OR(X36="",X36=0),"",X36*M!$J$68)</f>
        <v>-45249.737261500057</v>
      </c>
      <c r="N36" s="46" t="str">
        <f>'2.3'!N36</f>
        <v>Liberty Seguros</v>
      </c>
      <c r="O36" s="50">
        <v>-783316.13649365224</v>
      </c>
      <c r="P36" s="50">
        <v>-666037.53059006517</v>
      </c>
      <c r="Q36" s="50">
        <v>-632471.90033018519</v>
      </c>
      <c r="R36" s="50">
        <v>-932856.52250111371</v>
      </c>
      <c r="S36" s="50">
        <v>-825942.25603898719</v>
      </c>
      <c r="T36" s="50">
        <v>-712488.82212956646</v>
      </c>
      <c r="U36" s="50">
        <v>-740721.8780288538</v>
      </c>
      <c r="V36" s="50">
        <v>-872050.48676493031</v>
      </c>
      <c r="W36" s="50">
        <v>-1902142.9479237911</v>
      </c>
      <c r="X36" s="50">
        <v>-1008799.0000000001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-41620.760004108924</v>
      </c>
      <c r="D38" s="33">
        <f>IF(OR(P38="",P38=0),"",P38*M!$J$60)</f>
        <v>-15774.468085106382</v>
      </c>
      <c r="E38" s="33">
        <f>IF(OR(Q38="",Q38=0),"",Q38*M!$J$61)</f>
        <v>-19441.648548684676</v>
      </c>
      <c r="F38" s="33">
        <f>IF(OR(R38="",R38=0),"",R38*M!$J$62)</f>
        <v>-25622.635232305642</v>
      </c>
      <c r="G38" s="33">
        <f>IF(OR(S38="",S38=0),"",S38*M!$J$63)</f>
        <v>-46530.558376298912</v>
      </c>
      <c r="H38" s="33">
        <f>IF(OR(T38="",T38=0),"",T38*M!$J$64)</f>
        <v>-25803.586262005247</v>
      </c>
      <c r="I38" s="33">
        <f>IF(OR(U38="",U38=0),"",U38*M!$J$65)</f>
        <v>-35970.328962916705</v>
      </c>
      <c r="J38" s="33">
        <f>IF(OR(V38="",V38=0),"",V38*M!$J$66)</f>
        <v>-51661.710328283436</v>
      </c>
      <c r="K38" s="33">
        <f>IF(OR(W38="",W38=0),"",W38*M!$J$67)</f>
        <v>-59548.275387953225</v>
      </c>
      <c r="L38" s="33">
        <f>IF(OR(X38="",X38=0),"",X38*M!$J$68)</f>
        <v>-25278.605976577586</v>
      </c>
      <c r="N38" s="46" t="str">
        <f>'2.3'!N38</f>
        <v>Mapfre Seguros Generales</v>
      </c>
      <c r="O38" s="50">
        <v>-929674.15226900275</v>
      </c>
      <c r="P38" s="50">
        <v>-352691.35367051512</v>
      </c>
      <c r="Q38" s="50">
        <v>-434109.69300986949</v>
      </c>
      <c r="R38" s="50">
        <v>-573092.48392143613</v>
      </c>
      <c r="S38" s="50">
        <v>-1039591.7503916395</v>
      </c>
      <c r="T38" s="50">
        <v>-574244.23142597883</v>
      </c>
      <c r="U38" s="50">
        <v>-803720.17631797865</v>
      </c>
      <c r="V38" s="50">
        <v>-1153024.4263696608</v>
      </c>
      <c r="W38" s="50">
        <v>-1327822.8936980949</v>
      </c>
      <c r="X38" s="50">
        <v>-563562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-19283.724674691781</v>
      </c>
      <c r="D41" s="33">
        <f>IF(OR(P41="",P41=0),"",P41*M!$J$60)</f>
        <v>-15021.749408983447</v>
      </c>
      <c r="E41" s="33">
        <f>IF(OR(Q41="",Q41=0),"",Q41*M!$J$61)</f>
        <v>-57694.872972013138</v>
      </c>
      <c r="F41" s="33">
        <f>IF(OR(R41="",R41=0),"",R41*M!$J$62)</f>
        <v>-33125.190196725285</v>
      </c>
      <c r="G41" s="33">
        <f>IF(OR(S41="",S41=0),"",S41*M!$J$63)</f>
        <v>-38478.750985745268</v>
      </c>
      <c r="H41" s="33">
        <f>IF(OR(T41="",T41=0),"",T41*M!$J$64)</f>
        <v>-45834.764501856509</v>
      </c>
      <c r="I41" s="33">
        <f>IF(OR(U41="",U41=0),"",U41*M!$J$65)</f>
        <v>-37322.194963120877</v>
      </c>
      <c r="J41" s="33">
        <f>IF(OR(V41="",V41=0),"",V41*M!$J$66)</f>
        <v>-13546.895173920691</v>
      </c>
      <c r="K41" s="33">
        <f>IF(OR(W41="",W41=0),"",W41*M!$J$67)</f>
        <v>-33914.395109889978</v>
      </c>
      <c r="L41" s="33">
        <f>IF(OR(X41="",X41=0),"",X41*M!$J$68)</f>
        <v>-36467.879517521062</v>
      </c>
      <c r="N41" s="46" t="str">
        <f>'2.3'!N41</f>
        <v>Penta Security</v>
      </c>
      <c r="O41" s="50">
        <v>-430736.49754985416</v>
      </c>
      <c r="P41" s="50">
        <v>-335861.79292827187</v>
      </c>
      <c r="Q41" s="50">
        <v>-1288260.2795439649</v>
      </c>
      <c r="R41" s="50">
        <v>-740899.49601577537</v>
      </c>
      <c r="S41" s="50">
        <v>-859697.22878998821</v>
      </c>
      <c r="T41" s="50">
        <v>-1020026.7841340719</v>
      </c>
      <c r="U41" s="50">
        <v>-833926.23812971567</v>
      </c>
      <c r="V41" s="50">
        <v>-302349.66937299294</v>
      </c>
      <c r="W41" s="50">
        <v>-756231.9808500245</v>
      </c>
      <c r="X41" s="50">
        <v>-813016</v>
      </c>
    </row>
    <row r="42" spans="2:24">
      <c r="B42" s="46" t="str">
        <f t="shared" si="2"/>
        <v>RSA Seguros</v>
      </c>
      <c r="C42" s="33">
        <f>IF(OR(O42="",O42=0),"",O42*M!$J$59)</f>
        <v>-56291.581761239198</v>
      </c>
      <c r="D42" s="33">
        <f>IF(OR(P42="",P42=0),"",P42*M!$J$60)</f>
        <v>-41836.879432624104</v>
      </c>
      <c r="E42" s="33">
        <f>IF(OR(Q42="",Q42=0),"",Q42*M!$J$61)</f>
        <v>-42813.700947909718</v>
      </c>
      <c r="F42" s="33">
        <f>IF(OR(R42="",R42=0),"",R42*M!$J$62)</f>
        <v>-57310.146811009377</v>
      </c>
      <c r="G42" s="33">
        <f>IF(OR(S42="",S42=0),"",S42*M!$J$63)</f>
        <v>-68975.173943820962</v>
      </c>
      <c r="H42" s="33">
        <f>IF(OR(T42="",T42=0),"",T42*M!$J$64)</f>
        <v>-111863.42728253963</v>
      </c>
      <c r="I42" s="33">
        <f>IF(OR(U42="",U42=0),"",U42*M!$J$65)</f>
        <v>-75329.715740351676</v>
      </c>
      <c r="J42" s="33">
        <f>IF(OR(V42="",V42=0),"",V42*M!$J$66)</f>
        <v>-51641.417035288388</v>
      </c>
      <c r="K42" s="33">
        <f>IF(OR(W42="",W42=0),"",W42*M!$J$67)</f>
        <v>-67071.457035592175</v>
      </c>
      <c r="L42" s="33">
        <f>IF(OR(X42="",X42=0),"",X42*M!$J$68)</f>
        <v>-78501.733423701313</v>
      </c>
      <c r="N42" s="46" t="str">
        <f>'2.3'!N42</f>
        <v>RSA Seguros</v>
      </c>
      <c r="O42" s="50">
        <v>-1257373.2086726637</v>
      </c>
      <c r="P42" s="50">
        <v>-935404.3230385615</v>
      </c>
      <c r="Q42" s="50">
        <v>-955980.79188458889</v>
      </c>
      <c r="R42" s="50">
        <v>-1281835.9271810185</v>
      </c>
      <c r="S42" s="50">
        <v>-1541052.2528856918</v>
      </c>
      <c r="T42" s="50">
        <v>-2489457.3634954053</v>
      </c>
      <c r="U42" s="50">
        <v>-1683165.379978481</v>
      </c>
      <c r="V42" s="50">
        <v>-1152571.5055823682</v>
      </c>
      <c r="W42" s="50">
        <v>-1495576.7498778701</v>
      </c>
      <c r="X42" s="50">
        <v>-1750119.9999999998</v>
      </c>
    </row>
    <row r="43" spans="2:24">
      <c r="B43" s="46" t="str">
        <f t="shared" si="2"/>
        <v>Renta Nacional</v>
      </c>
      <c r="C43" s="33">
        <f>IF(OR(O43="",O43=0),"",O43*M!$J$59)</f>
        <v>-14026.774772278275</v>
      </c>
      <c r="D43" s="33">
        <f>IF(OR(P43="",P43=0),"",P43*M!$J$60)</f>
        <v>1118.4988179669028</v>
      </c>
      <c r="E43" s="33">
        <f>IF(OR(Q43="",Q43=0),"",Q43*M!$J$61)</f>
        <v>-2514.9202664426098</v>
      </c>
      <c r="F43" s="33">
        <f>IF(OR(R43="",R43=0),"",R43*M!$J$62)</f>
        <v>-10919.002759973537</v>
      </c>
      <c r="G43" s="33">
        <f>IF(OR(S43="",S43=0),"",S43*M!$J$63)</f>
        <v>-10236.208019249163</v>
      </c>
      <c r="H43" s="33">
        <f>IF(OR(T43="",T43=0),"",T43*M!$J$64)</f>
        <v>-2341.9862546667978</v>
      </c>
      <c r="I43" s="33">
        <f>IF(OR(U43="",U43=0),"",U43*M!$J$65)</f>
        <v>-2495.7382728502862</v>
      </c>
      <c r="J43" s="33">
        <f>IF(OR(V43="",V43=0),"",V43*M!$J$66)</f>
        <v>-3993.3380700266648</v>
      </c>
      <c r="K43" s="33">
        <f>IF(OR(W43="",W43=0),"",W43*M!$J$67)</f>
        <v>-6479.861853925906</v>
      </c>
      <c r="L43" s="33">
        <f>IF(OR(X43="",X43=0),"",X43*M!$J$68)</f>
        <v>-13295.173640656265</v>
      </c>
      <c r="N43" s="46" t="str">
        <f>'2.3'!N43</f>
        <v>Renta Nacional</v>
      </c>
      <c r="O43" s="50">
        <v>-313313.11451781896</v>
      </c>
      <c r="P43" s="50">
        <v>25007.80755707857</v>
      </c>
      <c r="Q43" s="50">
        <v>-56155.282412178101</v>
      </c>
      <c r="R43" s="50">
        <v>-244221.50012768857</v>
      </c>
      <c r="S43" s="50">
        <v>-228698.68283215319</v>
      </c>
      <c r="T43" s="50">
        <v>-52119.580711213486</v>
      </c>
      <c r="U43" s="50">
        <v>-55764.716713230482</v>
      </c>
      <c r="V43" s="50">
        <v>-89126.285371388993</v>
      </c>
      <c r="W43" s="50">
        <v>-144489.64074255008</v>
      </c>
      <c r="X43" s="50">
        <v>-296403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>
        <f>IF(OR(T44="",T44=0),"",T44*M!$J$64)</f>
        <v>-9328.8575554996078</v>
      </c>
      <c r="I44" s="33">
        <f>IF(OR(U44="",U44=0),"",U44*M!$J$65)</f>
        <v>-23037.472899517343</v>
      </c>
      <c r="J44" s="33">
        <f>IF(OR(V44="",V44=0),"",V44*M!$J$66)</f>
        <v>-53268.939133490734</v>
      </c>
      <c r="K44" s="33">
        <f>IF(OR(W44="",W44=0),"",W44*M!$J$67)</f>
        <v>-98887.980033138272</v>
      </c>
      <c r="L44" s="33">
        <f>IF(OR(X44="",X44=0),"",X44*M!$J$68)</f>
        <v>-39208.299262179156</v>
      </c>
      <c r="N44" s="46" t="str">
        <f>'2.3'!N44</f>
        <v>Santander Generales</v>
      </c>
      <c r="O44" s="50"/>
      <c r="P44" s="50"/>
      <c r="Q44" s="50"/>
      <c r="R44" s="50"/>
      <c r="S44" s="50"/>
      <c r="T44" s="50">
        <v>-207608.45343921593</v>
      </c>
      <c r="U44" s="50">
        <v>-514748.74749711948</v>
      </c>
      <c r="V44" s="50">
        <v>-1188895.752723221</v>
      </c>
      <c r="W44" s="50">
        <v>-2205029.8340986813</v>
      </c>
      <c r="X44" s="50">
        <v>-874111</v>
      </c>
    </row>
    <row r="45" spans="2:24">
      <c r="B45" s="46" t="str">
        <f t="shared" si="2"/>
        <v>Security Previsión</v>
      </c>
      <c r="C45" s="33">
        <f>IF(OR(O45="",O45=0),"",O45*M!$J$59)</f>
        <v>-36442.584023525887</v>
      </c>
      <c r="D45" s="33">
        <f>IF(OR(P45="",P45=0),"",P45*M!$J$60)</f>
        <v>-27696.808510638293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-814010.32574173622</v>
      </c>
      <c r="P45" s="50">
        <v>-619255.42168949696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>
        <f>IF(OR(X46="",X46=0),"",X46*M!$J$68)</f>
        <v>-1996.184628799728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>
        <v>-44503</v>
      </c>
    </row>
    <row r="47" spans="2:24">
      <c r="B47" s="51" t="s">
        <v>29</v>
      </c>
      <c r="C47" s="51">
        <f t="shared" ref="C47:L47" si="3">SUM(C17:C46)</f>
        <v>-436842.78421320469</v>
      </c>
      <c r="D47" s="51">
        <f t="shared" si="3"/>
        <v>-369804.90543735219</v>
      </c>
      <c r="E47" s="51">
        <f t="shared" si="3"/>
        <v>-430380.52093168296</v>
      </c>
      <c r="F47" s="51">
        <f t="shared" si="3"/>
        <v>-497568.93118758942</v>
      </c>
      <c r="G47" s="51">
        <f t="shared" si="3"/>
        <v>-389684.00523985643</v>
      </c>
      <c r="H47" s="51">
        <f t="shared" si="3"/>
        <v>-470656.9343809656</v>
      </c>
      <c r="I47" s="51">
        <f t="shared" si="3"/>
        <v>-396841.1243967496</v>
      </c>
      <c r="J47" s="51">
        <f t="shared" si="3"/>
        <v>-483533.78331919987</v>
      </c>
      <c r="K47" s="51">
        <f t="shared" si="3"/>
        <v>-767762.14079806849</v>
      </c>
      <c r="L47" s="51">
        <f t="shared" si="3"/>
        <v>-802268.09598802915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1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>
  <sheetPr codeName="Hoja70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-9575.9586051700571</v>
      </c>
      <c r="D17" s="33">
        <f>IF(OR(P17="",P17=0),"",P17*M!$J$60)</f>
        <v>-11658.510638297874</v>
      </c>
      <c r="E17" s="33">
        <f>IF(OR(Q17="",Q17=0),"",Q17*M!$J$61)</f>
        <v>-7260.1280241149634</v>
      </c>
      <c r="F17" s="33">
        <f>IF(OR(R17="",R17=0),"",R17*M!$J$62)</f>
        <v>-2370.8178278379564</v>
      </c>
      <c r="G17" s="33">
        <f>IF(OR(S17="",S17=0),"",S17*M!$J$63)</f>
        <v>511.71496227717785</v>
      </c>
      <c r="H17" s="33">
        <f>IF(OR(T17="",T17=0),"",T17*M!$J$64)</f>
        <v>-807.84154645700391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-213896.17098644166</v>
      </c>
      <c r="P17" s="33">
        <v>-260665.26469349716</v>
      </c>
      <c r="Q17" s="33">
        <v>-162110.32412547775</v>
      </c>
      <c r="R17" s="33">
        <v>-53027.249756410645</v>
      </c>
      <c r="S17" s="33">
        <v>11432.801838163476</v>
      </c>
      <c r="T17" s="33">
        <v>-17978.057129300985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-45781.205581422037</v>
      </c>
      <c r="D18" s="33">
        <f>IF(OR(P18="",P18=0),"",P18*M!$J$60)</f>
        <v>-66548.69976359338</v>
      </c>
      <c r="E18" s="33">
        <f>IF(OR(Q18="",Q18=0),"",Q18*M!$J$61)</f>
        <v>-95832.373296837526</v>
      </c>
      <c r="F18" s="33">
        <f>IF(OR(R18="",R18=0),"",R18*M!$J$62)</f>
        <v>-131607.84453354441</v>
      </c>
      <c r="G18" s="33">
        <f>IF(OR(S18="",S18=0),"",S18*M!$J$63)</f>
        <v>-93638.875285088958</v>
      </c>
      <c r="H18" s="33">
        <f>IF(OR(T18="",T18=0),"",T18*M!$J$64)</f>
        <v>-91785.46639446434</v>
      </c>
      <c r="I18" s="33">
        <f>IF(OR(U18="",U18=0),"",U18*M!$J$65)</f>
        <v>-103717.92284094605</v>
      </c>
      <c r="J18" s="33">
        <f>IF(OR(V18="",V18=0),"",V18*M!$J$66)</f>
        <v>-73323.53525398612</v>
      </c>
      <c r="K18" s="33">
        <f>IF(OR(W18="",W18=0),"",W18*M!$J$67)</f>
        <v>-171318.93612608392</v>
      </c>
      <c r="L18" s="33">
        <f>IF(OR(X18="",X18=0),"",X18*M!$J$68)</f>
        <v>-99529.649865905798</v>
      </c>
      <c r="N18" s="46" t="str">
        <f>'2.3'!N18</f>
        <v>ACE Seguros</v>
      </c>
      <c r="O18" s="33">
        <v>-1022605.1490784806</v>
      </c>
      <c r="P18" s="33">
        <v>-1487920.2821929036</v>
      </c>
      <c r="Q18" s="33">
        <v>-2139826.8798101442</v>
      </c>
      <c r="R18" s="33">
        <v>-2943626.4398042639</v>
      </c>
      <c r="S18" s="33">
        <v>-2092091.8566048183</v>
      </c>
      <c r="T18" s="33">
        <v>-2042633.689386562</v>
      </c>
      <c r="U18" s="33">
        <v>-2317470.8054240793</v>
      </c>
      <c r="V18" s="33">
        <v>-1636489.1258611197</v>
      </c>
      <c r="W18" s="33">
        <v>-3820114.08441622</v>
      </c>
      <c r="X18" s="33">
        <v>-2218917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-21206.369758458502</v>
      </c>
      <c r="D20" s="33">
        <f>IF(OR(P20="",P20=0),"",P20*M!$J$60)</f>
        <v>-46169.858156028356</v>
      </c>
      <c r="E20" s="33">
        <f>IF(OR(Q20="",Q20=0),"",Q20*M!$J$61)</f>
        <v>-28521.717036100261</v>
      </c>
      <c r="F20" s="33">
        <f>IF(OR(R20="",R20=0),"",R20*M!$J$62)</f>
        <v>-29734.945737952155</v>
      </c>
      <c r="G20" s="33">
        <f>IF(OR(S20="",S20=0),"",S20*M!$J$63)</f>
        <v>-31614.691667602867</v>
      </c>
      <c r="H20" s="33">
        <f>IF(OR(T20="",T20=0),"",T20*M!$J$64)</f>
        <v>-35720.998070597961</v>
      </c>
      <c r="I20" s="33">
        <f>IF(OR(U20="",U20=0),"",U20*M!$J$65)</f>
        <v>-63998.2995044415</v>
      </c>
      <c r="J20" s="33">
        <f>IF(OR(V20="",V20=0),"",V20*M!$J$66)</f>
        <v>-15793.768574331712</v>
      </c>
      <c r="K20" s="33">
        <f>IF(OR(W20="",W20=0),"",W20*M!$J$67)</f>
        <v>-48929.764093672718</v>
      </c>
      <c r="L20" s="33">
        <f>IF(OR(X20="",X20=0),"",X20*M!$J$68)</f>
        <v>-42263.736076429428</v>
      </c>
      <c r="N20" s="46" t="str">
        <f>'2.3'!N20</f>
        <v>Aseguradora Magallanes</v>
      </c>
      <c r="O20" s="33">
        <v>-473682.21594107361</v>
      </c>
      <c r="P20" s="33">
        <v>-1032282.6534607363</v>
      </c>
      <c r="Q20" s="33">
        <v>-636857.19838267122</v>
      </c>
      <c r="R20" s="33">
        <v>-665071.08881394728</v>
      </c>
      <c r="S20" s="33">
        <v>-706339.52816599468</v>
      </c>
      <c r="T20" s="33">
        <v>-794950.62719337386</v>
      </c>
      <c r="U20" s="33">
        <v>-1429976.4846406817</v>
      </c>
      <c r="V20" s="33">
        <v>-352497.05894201051</v>
      </c>
      <c r="W20" s="33">
        <v>-1091048.5740107475</v>
      </c>
      <c r="X20" s="33">
        <v>-942229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-38394.134776864979</v>
      </c>
      <c r="D21" s="33">
        <f>IF(OR(P21="",P21=0),"",P21*M!$J$60)</f>
        <v>-52697.458628841596</v>
      </c>
      <c r="E21" s="33">
        <f>IF(OR(Q21="",Q21=0),"",Q21*M!$J$61)</f>
        <v>-25487.886216185783</v>
      </c>
      <c r="F21" s="33">
        <f>IF(OR(R21="",R21=0),"",R21*M!$J$62)</f>
        <v>-29696.614317480948</v>
      </c>
      <c r="G21" s="33">
        <f>IF(OR(S21="",S21=0),"",S21*M!$J$63)</f>
        <v>-56105.021820010268</v>
      </c>
      <c r="H21" s="33">
        <f>IF(OR(T21="",T21=0),"",T21*M!$J$64)</f>
        <v>-45193.974721062266</v>
      </c>
      <c r="I21" s="33">
        <f>IF(OR(U21="",U21=0),"",U21*M!$J$65)</f>
        <v>-55211.100581422041</v>
      </c>
      <c r="J21" s="33">
        <f>IF(OR(V21="",V21=0),"",V21*M!$J$66)</f>
        <v>-44636.411038023442</v>
      </c>
      <c r="K21" s="33">
        <f>IF(OR(W21="",W21=0),"",W21*M!$J$67)</f>
        <v>-138229.54899781174</v>
      </c>
      <c r="L21" s="33">
        <f>IF(OR(X21="",X21=0),"",X21*M!$J$68)</f>
        <v>-75386.1908322542</v>
      </c>
      <c r="N21" s="46" t="str">
        <f>'2.3'!N21</f>
        <v>BCI Seguros Generales</v>
      </c>
      <c r="O21" s="33">
        <v>-857601.7039876245</v>
      </c>
      <c r="P21" s="33">
        <v>-1178229.1433554078</v>
      </c>
      <c r="Q21" s="33">
        <v>-569115.23902264272</v>
      </c>
      <c r="R21" s="33">
        <v>-664213.7433937391</v>
      </c>
      <c r="S21" s="33">
        <v>-1253505.6503713708</v>
      </c>
      <c r="T21" s="33">
        <v>-1005766.3696536385</v>
      </c>
      <c r="U21" s="33">
        <v>-1233635.5205357573</v>
      </c>
      <c r="V21" s="33">
        <v>-996228.57828887261</v>
      </c>
      <c r="W21" s="33">
        <v>-3082278.3455788963</v>
      </c>
      <c r="X21" s="33">
        <v>-1680662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-88100.718341722386</v>
      </c>
      <c r="D24" s="33">
        <f>IF(OR(P24="",P24=0),"",P24*M!$J$60)</f>
        <v>-26782.446808510642</v>
      </c>
      <c r="E24" s="33">
        <f>IF(OR(Q24="",Q24=0),"",Q24*M!$J$61)</f>
        <v>-62246.629766617298</v>
      </c>
      <c r="F24" s="33">
        <f>IF(OR(R24="",R24=0),"",R24*M!$J$62)</f>
        <v>-86658.941040266873</v>
      </c>
      <c r="G24" s="33">
        <f>IF(OR(S24="",S24=0),"",S24*M!$J$63)</f>
        <v>-81213.958262208776</v>
      </c>
      <c r="H24" s="33">
        <f>IF(OR(T24="",T24=0),"",T24*M!$J$64)</f>
        <v>-92821.666379583578</v>
      </c>
      <c r="I24" s="33">
        <f>IF(OR(U24="",U24=0),"",U24*M!$J$65)</f>
        <v>-126152.48429442225</v>
      </c>
      <c r="J24" s="33">
        <f>IF(OR(V24="",V24=0),"",V24*M!$J$66)</f>
        <v>-91610.418433376908</v>
      </c>
      <c r="K24" s="33">
        <f>IF(OR(W24="",W24=0),"",W24*M!$J$67)</f>
        <v>-189837.54786057686</v>
      </c>
      <c r="L24" s="33">
        <f>IF(OR(X24="",X24=0),"",X24*M!$J$68)</f>
        <v>-44682.051652393042</v>
      </c>
      <c r="N24" s="46" t="str">
        <f>'2.3'!N24</f>
        <v>Chartis Chile</v>
      </c>
      <c r="O24" s="50">
        <v>-1967887.1945285245</v>
      </c>
      <c r="P24" s="50">
        <v>-598811.78677718202</v>
      </c>
      <c r="Q24" s="50">
        <v>-1389895.7833343511</v>
      </c>
      <c r="R24" s="50">
        <v>-1938270.1008111283</v>
      </c>
      <c r="S24" s="50">
        <v>-1814492.7542723971</v>
      </c>
      <c r="T24" s="50">
        <v>-2065693.7345297663</v>
      </c>
      <c r="U24" s="50">
        <v>-2818748.1138855456</v>
      </c>
      <c r="V24" s="50">
        <v>-2044629.3684899525</v>
      </c>
      <c r="W24" s="50">
        <v>-4233046.8933072798</v>
      </c>
      <c r="X24" s="50">
        <v>-996143</v>
      </c>
    </row>
    <row r="25" spans="2:24">
      <c r="B25" s="46" t="str">
        <f t="shared" si="2"/>
        <v>Chilena Consolidada</v>
      </c>
      <c r="C25" s="33">
        <f>IF(OR(O25="",O25=0),"",O25*M!$J$59)</f>
        <v>-85149.53308982501</v>
      </c>
      <c r="D25" s="33">
        <f>IF(OR(P25="",P25=0),"",P25*M!$J$60)</f>
        <v>-84435.342789598115</v>
      </c>
      <c r="E25" s="33">
        <f>IF(OR(Q25="",Q25=0),"",Q25*M!$J$61)</f>
        <v>-68072.737562113645</v>
      </c>
      <c r="F25" s="33">
        <f>IF(OR(R25="",R25=0),"",R25*M!$J$62)</f>
        <v>-65839.416383260759</v>
      </c>
      <c r="G25" s="33">
        <f>IF(OR(S25="",S25=0),"",S25*M!$J$63)</f>
        <v>-110138.64241469686</v>
      </c>
      <c r="H25" s="33">
        <f>IF(OR(T25="",T25=0),"",T25*M!$J$64)</f>
        <v>-124719.73728332444</v>
      </c>
      <c r="I25" s="33">
        <f>IF(OR(U25="",U25=0),"",U25*M!$J$65)</f>
        <v>-160717.62031309033</v>
      </c>
      <c r="J25" s="33">
        <f>IF(OR(V25="",V25=0),"",V25*M!$J$66)</f>
        <v>-35319.115613516406</v>
      </c>
      <c r="K25" s="33">
        <f>IF(OR(W25="",W25=0),"",W25*M!$J$67)</f>
        <v>-147213.98426048271</v>
      </c>
      <c r="L25" s="33">
        <f>IF(OR(X25="",X25=0),"",X25*M!$J$68)</f>
        <v>-150366.0845526807</v>
      </c>
      <c r="N25" s="46" t="str">
        <f>'2.3'!N25</f>
        <v>Chilena Consolidada</v>
      </c>
      <c r="O25" s="50">
        <v>-1901967.1909779981</v>
      </c>
      <c r="P25" s="50">
        <v>-1887836.4192967014</v>
      </c>
      <c r="Q25" s="50">
        <v>-1519986.0820151404</v>
      </c>
      <c r="R25" s="50">
        <v>-1472607.1043405826</v>
      </c>
      <c r="S25" s="50">
        <v>-2460731.7867901539</v>
      </c>
      <c r="T25" s="50">
        <v>-2775567.2778465538</v>
      </c>
      <c r="U25" s="50">
        <v>-3591070.6924201786</v>
      </c>
      <c r="V25" s="50">
        <v>-788278.25794732291</v>
      </c>
      <c r="W25" s="50">
        <v>-3282615.6139716664</v>
      </c>
      <c r="X25" s="50">
        <v>-3352266</v>
      </c>
    </row>
    <row r="26" spans="2:24">
      <c r="B26" s="46" t="str">
        <f t="shared" si="2"/>
        <v>Chubb de Chile</v>
      </c>
      <c r="C26" s="33">
        <f>IF(OR(O26="",O26=0),"",O26*M!$J$59)</f>
        <v>-76883.944931116159</v>
      </c>
      <c r="D26" s="33">
        <f>IF(OR(P26="",P26=0),"",P26*M!$J$60)</f>
        <v>-65539.066193853418</v>
      </c>
      <c r="E26" s="33">
        <f>IF(OR(Q26="",Q26=0),"",Q26*M!$J$61)</f>
        <v>-62974.813839539645</v>
      </c>
      <c r="F26" s="33">
        <f>IF(OR(R26="",R26=0),"",R26*M!$J$62)</f>
        <v>-78477.714089884641</v>
      </c>
      <c r="G26" s="33">
        <f>IF(OR(S26="",S26=0),"",S26*M!$J$63)</f>
        <v>-117656.81121355465</v>
      </c>
      <c r="H26" s="33">
        <f>IF(OR(T26="",T26=0),"",T26*M!$J$64)</f>
        <v>-136778.1941897785</v>
      </c>
      <c r="I26" s="33">
        <f>IF(OR(U26="",U26=0),"",U26*M!$J$65)</f>
        <v>-235201.37680473659</v>
      </c>
      <c r="J26" s="33">
        <f>IF(OR(V26="",V26=0),"",V26*M!$J$66)</f>
        <v>-86831.037565034072</v>
      </c>
      <c r="K26" s="33">
        <f>IF(OR(W26="",W26=0),"",W26*M!$J$67)</f>
        <v>-83476.210118127929</v>
      </c>
      <c r="L26" s="33">
        <f>IF(OR(X26="",X26=0),"",X26*M!$J$68)</f>
        <v>-124180.06076066104</v>
      </c>
      <c r="N26" s="46" t="str">
        <f>'2.3'!N26</f>
        <v>Chubb de Chile</v>
      </c>
      <c r="O26" s="50">
        <v>-1717340.4887338837</v>
      </c>
      <c r="P26" s="50">
        <v>-1465346.5238574967</v>
      </c>
      <c r="Q26" s="50">
        <v>-1406155.2977247799</v>
      </c>
      <c r="R26" s="50">
        <v>-1755283.470747096</v>
      </c>
      <c r="S26" s="50">
        <v>-2628703.6859910348</v>
      </c>
      <c r="T26" s="50">
        <v>-3043921.4224262959</v>
      </c>
      <c r="U26" s="50">
        <v>-5255333.9790308652</v>
      </c>
      <c r="V26" s="50">
        <v>-1937959.5960587803</v>
      </c>
      <c r="W26" s="50">
        <v>-1861374.1901319004</v>
      </c>
      <c r="X26" s="50">
        <v>-2768474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-263.52631538737762</v>
      </c>
      <c r="K28" s="33">
        <f>IF(OR(W28="",W28=0),"",W28*M!$J$67)</f>
        <v>-48.006226827091346</v>
      </c>
      <c r="L28" s="33">
        <f>IF(OR(X28="",X28=0),"",X28*M!$J$68)</f>
        <v>-53.646648901073519</v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>
        <v>-5881.5760589809624</v>
      </c>
      <c r="W28" s="50">
        <v>-1070.4553004396678</v>
      </c>
      <c r="X28" s="50">
        <v>-1196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-148550.83456162529</v>
      </c>
      <c r="D30" s="33">
        <f>IF(OR(P30="",P30=0),"",P30*M!$J$60)</f>
        <v>-144798.04964539004</v>
      </c>
      <c r="E30" s="33">
        <f>IF(OR(Q30="",Q30=0),"",Q30*M!$J$61)</f>
        <v>-140615.63603500594</v>
      </c>
      <c r="F30" s="33">
        <f>IF(OR(R30="",R30=0),"",R30*M!$J$62)</f>
        <v>-259715.06792005023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-3318148.7117558122</v>
      </c>
      <c r="P30" s="50">
        <v>-3237447.9990549018</v>
      </c>
      <c r="Q30" s="50">
        <v>-3139785.7254072111</v>
      </c>
      <c r="R30" s="50">
        <v>-5808955.7157830521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-29700.515763145526</v>
      </c>
      <c r="D33" s="33">
        <f>IF(OR(P33="",P33=0),"",P33*M!$J$60)</f>
        <v>-46650.236406619377</v>
      </c>
      <c r="E33" s="33">
        <f>IF(OR(Q33="",Q33=0),"",Q33*M!$J$61)</f>
        <v>-48334.09847520219</v>
      </c>
      <c r="F33" s="33">
        <f>IF(OR(R33="",R33=0),"",R33*M!$J$62)</f>
        <v>-50312.520688674849</v>
      </c>
      <c r="G33" s="33">
        <f>IF(OR(S33="",S33=0),"",S33*M!$J$63)</f>
        <v>-95216.122266227001</v>
      </c>
      <c r="H33" s="33">
        <f>IF(OR(T33="",T33=0),"",T33*M!$J$64)</f>
        <v>-98845.671280040478</v>
      </c>
      <c r="I33" s="33">
        <f>IF(OR(U33="",U33=0),"",U33*M!$J$65)</f>
        <v>-163720.57054236354</v>
      </c>
      <c r="J33" s="33">
        <f>IF(OR(V33="",V33=0),"",V33*M!$J$66)</f>
        <v>-50897.059048230258</v>
      </c>
      <c r="K33" s="33">
        <f>IF(OR(W33="",W33=0),"",W33*M!$J$67)</f>
        <v>-105746.62499912607</v>
      </c>
      <c r="L33" s="33">
        <f>IF(OR(X33="",X33=0),"",X33*M!$J$68)</f>
        <v>-76757.006247860976</v>
      </c>
      <c r="N33" s="46" t="str">
        <f>'2.3'!N33</f>
        <v>HDI Seguros</v>
      </c>
      <c r="O33" s="50">
        <v>-663414.16666414915</v>
      </c>
      <c r="P33" s="50">
        <v>-1043023.1268992533</v>
      </c>
      <c r="Q33" s="50">
        <v>-1079244.9312328701</v>
      </c>
      <c r="R33" s="50">
        <v>-1125322.4811734839</v>
      </c>
      <c r="S33" s="50">
        <v>-2127330.9125529719</v>
      </c>
      <c r="T33" s="50">
        <v>-2199754.5596044115</v>
      </c>
      <c r="U33" s="50">
        <v>-3658168.541045188</v>
      </c>
      <c r="V33" s="50">
        <v>-1135958.3711044821</v>
      </c>
      <c r="W33" s="50">
        <v>-2357965.6789447973</v>
      </c>
      <c r="X33" s="50">
        <v>-1711223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-21344.030023673997</v>
      </c>
      <c r="D35" s="33">
        <f>IF(OR(P35="",P35=0),"",P35*M!$J$60)</f>
        <v>-25353.427895981084</v>
      </c>
      <c r="E35" s="33">
        <f>IF(OR(Q35="",Q35=0),"",Q35*M!$J$61)</f>
        <v>-28032.19947970353</v>
      </c>
      <c r="F35" s="33">
        <f>IF(OR(R35="",R35=0),"",R35*M!$J$62)</f>
        <v>-11403.625406888857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-476757.10429853527</v>
      </c>
      <c r="P35" s="50">
        <v>-566861.25684732175</v>
      </c>
      <c r="Q35" s="50">
        <v>-625926.83331624256</v>
      </c>
      <c r="R35" s="50">
        <v>-255060.88467838886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-75676.416556976459</v>
      </c>
      <c r="D36" s="33">
        <f>IF(OR(P36="",P36=0),"",P36*M!$J$60)</f>
        <v>-221176.06382978719</v>
      </c>
      <c r="E36" s="33">
        <f>IF(OR(Q36="",Q36=0),"",Q36*M!$J$61)</f>
        <v>146845.68099069991</v>
      </c>
      <c r="F36" s="33">
        <f>IF(OR(R36="",R36=0),"",R36*M!$J$62)</f>
        <v>-33564.026546038578</v>
      </c>
      <c r="G36" s="33">
        <f>IF(OR(S36="",S36=0),"",S36*M!$J$63)</f>
        <v>-88525.706818903142</v>
      </c>
      <c r="H36" s="33">
        <f>IF(OR(T36="",T36=0),"",T36*M!$J$64)</f>
        <v>-68546.26233140663</v>
      </c>
      <c r="I36" s="33">
        <f>IF(OR(U36="",U36=0),"",U36*M!$J$65)</f>
        <v>-32648.256129685076</v>
      </c>
      <c r="J36" s="33">
        <f>IF(OR(V36="",V36=0),"",V36*M!$J$66)</f>
        <v>-45640.714171116888</v>
      </c>
      <c r="K36" s="33">
        <f>IF(OR(W36="",W36=0),"",W36*M!$J$67)</f>
        <v>-96534.183463020032</v>
      </c>
      <c r="L36" s="33">
        <f>IF(OR(X36="",X36=0),"",X36*M!$J$68)</f>
        <v>-34407.731576570048</v>
      </c>
      <c r="N36" s="46" t="str">
        <f>'2.3'!N36</f>
        <v>Liberty Seguros</v>
      </c>
      <c r="O36" s="50">
        <v>-1690368.1817058942</v>
      </c>
      <c r="P36" s="50">
        <v>-4945135.7047845479</v>
      </c>
      <c r="Q36" s="50">
        <v>3278895.4771539047</v>
      </c>
      <c r="R36" s="50">
        <v>-750714.79452753346</v>
      </c>
      <c r="S36" s="50">
        <v>-1977852.7857382833</v>
      </c>
      <c r="T36" s="50">
        <v>-1525458.3347424669</v>
      </c>
      <c r="U36" s="50">
        <v>-729491.85980692529</v>
      </c>
      <c r="V36" s="50">
        <v>-1018643.3616279825</v>
      </c>
      <c r="W36" s="50">
        <v>-2152544.2675134344</v>
      </c>
      <c r="X36" s="50">
        <v>-767087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-90865.330635470891</v>
      </c>
      <c r="D38" s="33">
        <f>IF(OR(P38="",P38=0),"",P38*M!$J$60)</f>
        <v>-79324.113475177292</v>
      </c>
      <c r="E38" s="33">
        <f>IF(OR(Q38="",Q38=0),"",Q38*M!$J$61)</f>
        <v>-120849.105361479</v>
      </c>
      <c r="F38" s="33">
        <f>IF(OR(R38="",R38=0),"",R38*M!$J$62)</f>
        <v>-116849.85821825091</v>
      </c>
      <c r="G38" s="33">
        <f>IF(OR(S38="",S38=0),"",S38*M!$J$63)</f>
        <v>-95456.518680350171</v>
      </c>
      <c r="H38" s="33">
        <f>IF(OR(T38="",T38=0),"",T38*M!$J$64)</f>
        <v>-156327.17480708525</v>
      </c>
      <c r="I38" s="33">
        <f>IF(OR(U38="",U38=0),"",U38*M!$J$65)</f>
        <v>-79890.428046616129</v>
      </c>
      <c r="J38" s="33">
        <f>IF(OR(V38="",V38=0),"",V38*M!$J$66)</f>
        <v>-44619.985407928631</v>
      </c>
      <c r="K38" s="33">
        <f>IF(OR(W38="",W38=0),"",W38*M!$J$67)</f>
        <v>-54526.544413916206</v>
      </c>
      <c r="L38" s="33">
        <f>IF(OR(X38="",X38=0),"",X38*M!$J$68)</f>
        <v>-51383.756099727143</v>
      </c>
      <c r="N38" s="46" t="str">
        <f>'2.3'!N38</f>
        <v>Mapfre Seguros Generales</v>
      </c>
      <c r="O38" s="50">
        <v>-2029639.7571989172</v>
      </c>
      <c r="P38" s="50">
        <v>-1773557.6761975586</v>
      </c>
      <c r="Q38" s="50">
        <v>-2698421.7875154582</v>
      </c>
      <c r="R38" s="50">
        <v>-2613539.7426933264</v>
      </c>
      <c r="S38" s="50">
        <v>-2132701.8803140954</v>
      </c>
      <c r="T38" s="50">
        <v>-3478972.9395201169</v>
      </c>
      <c r="U38" s="50">
        <v>-1785069.8274664481</v>
      </c>
      <c r="V38" s="50">
        <v>-995861.97887515835</v>
      </c>
      <c r="W38" s="50">
        <v>-1215847.0336101614</v>
      </c>
      <c r="X38" s="50">
        <v>-1145551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-5624.0593461835269</v>
      </c>
      <c r="K40" s="33">
        <f>IF(OR(W40="",W40=0),"",W40*M!$J$67)</f>
        <v>-13977.455716586152</v>
      </c>
      <c r="L40" s="33">
        <f>IF(OR(X40="",X40=0),"",X40*M!$J$68)</f>
        <v>-50787.049268346731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>
        <v>-125521.9341422384</v>
      </c>
      <c r="W40" s="50">
        <v>-311672.93385442119</v>
      </c>
      <c r="X40" s="50">
        <v>-1132248</v>
      </c>
    </row>
    <row r="41" spans="2:24">
      <c r="B41" s="46" t="str">
        <f t="shared" si="2"/>
        <v>Penta Security</v>
      </c>
      <c r="C41" s="33">
        <f>IF(OR(O41="",O41=0),"",O41*M!$J$59)</f>
        <v>-24370.346127476409</v>
      </c>
      <c r="D41" s="33">
        <f>IF(OR(P41="",P41=0),"",P41*M!$J$60)</f>
        <v>-21340.307328605199</v>
      </c>
      <c r="E41" s="33">
        <f>IF(OR(Q41="",Q41=0),"",Q41*M!$J$61)</f>
        <v>-26154.396967150875</v>
      </c>
      <c r="F41" s="33">
        <f>IF(OR(R41="",R41=0),"",R41*M!$J$62)</f>
        <v>-31611.571972109847</v>
      </c>
      <c r="G41" s="33">
        <f>IF(OR(S41="",S41=0),"",S41*M!$J$63)</f>
        <v>-33011.368656190578</v>
      </c>
      <c r="H41" s="33">
        <f>IF(OR(T41="",T41=0),"",T41*M!$J$64)</f>
        <v>-66563.605545833212</v>
      </c>
      <c r="I41" s="33">
        <f>IF(OR(U41="",U41=0),"",U41*M!$J$65)</f>
        <v>-135414.45150860678</v>
      </c>
      <c r="J41" s="33">
        <f>IF(OR(V41="",V41=0),"",V41*M!$J$66)</f>
        <v>-295034.20732965105</v>
      </c>
      <c r="K41" s="33">
        <f>IF(OR(W41="",W41=0),"",W41*M!$J$67)</f>
        <v>-534322.16838999686</v>
      </c>
      <c r="L41" s="33">
        <f>IF(OR(X41="",X41=0),"",X41*M!$J$68)</f>
        <v>-123625.74195872169</v>
      </c>
      <c r="N41" s="46" t="str">
        <f>'2.3'!N41</f>
        <v>Penta Security</v>
      </c>
      <c r="O41" s="50">
        <v>-544355.2898680151</v>
      </c>
      <c r="P41" s="50">
        <v>-477134.43260738789</v>
      </c>
      <c r="Q41" s="50">
        <v>-583997.65893496072</v>
      </c>
      <c r="R41" s="50">
        <v>-707044.92874784954</v>
      </c>
      <c r="S41" s="50">
        <v>-737544.26599775068</v>
      </c>
      <c r="T41" s="50">
        <v>-1481335.4283195892</v>
      </c>
      <c r="U41" s="50">
        <v>-3025697.2894160249</v>
      </c>
      <c r="V41" s="50">
        <v>-6584792.5959868561</v>
      </c>
      <c r="W41" s="50">
        <v>-11914454.334342942</v>
      </c>
      <c r="X41" s="50">
        <v>-2756116</v>
      </c>
    </row>
    <row r="42" spans="2:24">
      <c r="B42" s="46" t="str">
        <f t="shared" si="2"/>
        <v>RSA Seguros</v>
      </c>
      <c r="C42" s="33">
        <f>IF(OR(O42="",O42=0),"",O42*M!$J$59)</f>
        <v>-22530.834704959128</v>
      </c>
      <c r="D42" s="33">
        <f>IF(OR(P42="",P42=0),"",P42*M!$J$60)</f>
        <v>-33239.952718676126</v>
      </c>
      <c r="E42" s="33">
        <f>IF(OR(Q42="",Q42=0),"",Q42*M!$J$61)</f>
        <v>-108929.75420178378</v>
      </c>
      <c r="F42" s="33">
        <f>IF(OR(R42="",R42=0),"",R42*M!$J$62)</f>
        <v>-54260.211929917452</v>
      </c>
      <c r="G42" s="33">
        <f>IF(OR(S42="",S42=0),"",S42*M!$J$63)</f>
        <v>-226289.3766381368</v>
      </c>
      <c r="H42" s="33">
        <f>IF(OR(T42="",T42=0),"",T42*M!$J$64)</f>
        <v>-236919.71424873074</v>
      </c>
      <c r="I42" s="33">
        <f>IF(OR(U42="",U42=0),"",U42*M!$J$65)</f>
        <v>-222987.82849793695</v>
      </c>
      <c r="J42" s="33">
        <f>IF(OR(V42="",V42=0),"",V42*M!$J$66)</f>
        <v>-185338.50167694234</v>
      </c>
      <c r="K42" s="33">
        <f>IF(OR(W42="",W42=0),"",W42*M!$J$67)</f>
        <v>-583364.49077278376</v>
      </c>
      <c r="L42" s="33">
        <f>IF(OR(X42="",X42=0),"",X42*M!$J$68)</f>
        <v>-33821.789959015936</v>
      </c>
      <c r="N42" s="46" t="str">
        <f>'2.3'!N42</f>
        <v>RSA Seguros</v>
      </c>
      <c r="O42" s="50">
        <v>-503266.51056295028</v>
      </c>
      <c r="P42" s="50">
        <v>-743191.07668439264</v>
      </c>
      <c r="Q42" s="50">
        <v>-2432276.3595773429</v>
      </c>
      <c r="R42" s="50">
        <v>-1213619.1047911101</v>
      </c>
      <c r="S42" s="50">
        <v>-5055786.5059728418</v>
      </c>
      <c r="T42" s="50">
        <v>-5272514.3643599954</v>
      </c>
      <c r="U42" s="50">
        <v>-4982434.7456452278</v>
      </c>
      <c r="V42" s="50">
        <v>-4136522.353253833</v>
      </c>
      <c r="W42" s="50">
        <v>-13008012.762286276</v>
      </c>
      <c r="X42" s="50">
        <v>-754024</v>
      </c>
    </row>
    <row r="43" spans="2:24">
      <c r="B43" s="46" t="str">
        <f t="shared" si="2"/>
        <v>Renta Nacional</v>
      </c>
      <c r="C43" s="33">
        <f>IF(OR(O43="",O43=0),"",O43*M!$J$59)</f>
        <v>-10893.615191482149</v>
      </c>
      <c r="D43" s="33">
        <f>IF(OR(P43="",P43=0),"",P43*M!$J$60)</f>
        <v>-22238.947990543733</v>
      </c>
      <c r="E43" s="33">
        <f>IF(OR(Q43="",Q43=0),"",Q43*M!$J$61)</f>
        <v>-8622.3692834518588</v>
      </c>
      <c r="F43" s="33">
        <f>IF(OR(R43="",R43=0),"",R43*M!$J$62)</f>
        <v>-8412.4394082607796</v>
      </c>
      <c r="G43" s="33">
        <f>IF(OR(S43="",S43=0),"",S43*M!$J$63)</f>
        <v>-24821.256976567889</v>
      </c>
      <c r="H43" s="33">
        <f>IF(OR(T43="",T43=0),"",T43*M!$J$64)</f>
        <v>-14433.262360964309</v>
      </c>
      <c r="I43" s="33">
        <f>IF(OR(U43="",U43=0),"",U43*M!$J$65)</f>
        <v>-15183.728569583931</v>
      </c>
      <c r="J43" s="33">
        <f>IF(OR(V43="",V43=0),"",V43*M!$J$66)</f>
        <v>-34525.814978646704</v>
      </c>
      <c r="K43" s="33">
        <f>IF(OR(W43="",W43=0),"",W43*M!$J$67)</f>
        <v>-32305.347567412624</v>
      </c>
      <c r="L43" s="33">
        <f>IF(OR(X43="",X43=0),"",X43*M!$J$68)</f>
        <v>-7798.1414755430042</v>
      </c>
      <c r="N43" s="46" t="str">
        <f>'2.3'!N43</f>
        <v>Renta Nacional</v>
      </c>
      <c r="O43" s="50">
        <v>-243328.38870040045</v>
      </c>
      <c r="P43" s="50">
        <v>-497226.57072656252</v>
      </c>
      <c r="Q43" s="50">
        <v>-192527.60758861937</v>
      </c>
      <c r="R43" s="50">
        <v>-188158.07791074426</v>
      </c>
      <c r="S43" s="50">
        <v>-554559.73209069797</v>
      </c>
      <c r="T43" s="50">
        <v>-321204.09803832299</v>
      </c>
      <c r="U43" s="50">
        <v>-339264.87065746286</v>
      </c>
      <c r="V43" s="50">
        <v>-770572.78510008426</v>
      </c>
      <c r="W43" s="50">
        <v>-720353.02129946277</v>
      </c>
      <c r="X43" s="50">
        <v>-173852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-37061.965633308893</v>
      </c>
      <c r="D45" s="33">
        <f>IF(OR(P45="",P45=0),"",P45*M!$J$60)</f>
        <v>6848.1678486997625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-827845.32233836688</v>
      </c>
      <c r="P45" s="50">
        <v>153113.85307509912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-826085.75428269792</v>
      </c>
      <c r="D47" s="51">
        <f t="shared" si="3"/>
        <v>-941104.31442080368</v>
      </c>
      <c r="E47" s="51">
        <f t="shared" si="3"/>
        <v>-685088.1645545864</v>
      </c>
      <c r="F47" s="51">
        <f t="shared" si="3"/>
        <v>-990515.61602041929</v>
      </c>
      <c r="G47" s="51">
        <f t="shared" si="3"/>
        <v>-1053176.6357372606</v>
      </c>
      <c r="H47" s="51">
        <f t="shared" si="3"/>
        <v>-1169463.5691593287</v>
      </c>
      <c r="I47" s="51">
        <f t="shared" si="3"/>
        <v>-1394844.0676338514</v>
      </c>
      <c r="J47" s="51">
        <f t="shared" si="3"/>
        <v>-1009458.1547523554</v>
      </c>
      <c r="K47" s="51">
        <f t="shared" si="3"/>
        <v>-2199830.8130064243</v>
      </c>
      <c r="L47" s="51">
        <f t="shared" si="3"/>
        <v>-915042.63697501074</v>
      </c>
    </row>
    <row r="49" spans="2:2">
      <c r="B49" s="14" t="s">
        <v>130</v>
      </c>
    </row>
  </sheetData>
  <mergeCells count="2">
    <mergeCell ref="B15:L15"/>
    <mergeCell ref="N15:X15"/>
  </mergeCells>
  <conditionalFormatting sqref="C17:L47">
    <cfRule type="cellIs" dxfId="11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>
  <sheetPr codeName="Hoja71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159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-162.8034199468232</v>
      </c>
      <c r="D17" s="33">
        <f>IF(OR(P17="",P17=0),"",P17*M!$J$60)</f>
        <v>147.16312056737587</v>
      </c>
      <c r="E17" s="33" t="str">
        <f>IF(OR(Q17="",Q17=0),"",Q17*M!$J$61)</f>
        <v/>
      </c>
      <c r="F17" s="33">
        <f>IF(OR(R17="",R17=0),"",R17*M!$J$62)</f>
        <v>-34922.038118900819</v>
      </c>
      <c r="G17" s="33">
        <f>IF(OR(S17="",S17=0),"",S17*M!$J$63)</f>
        <v>2836.2195809641808</v>
      </c>
      <c r="H17" s="33">
        <f>IF(OR(T17="",T17=0),"",T17*M!$J$64)</f>
        <v>-779.60888075316973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-3636.5057103862396</v>
      </c>
      <c r="P17" s="33">
        <v>3290.3271237582899</v>
      </c>
      <c r="Q17" s="33"/>
      <c r="R17" s="33">
        <v>-781088.96246262628</v>
      </c>
      <c r="S17" s="33">
        <v>63367.184524728727</v>
      </c>
      <c r="T17" s="33">
        <v>-17349.755107497254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138.73526945578513</v>
      </c>
      <c r="D20" s="33">
        <f>IF(OR(P20="",P20=0),"",P20*M!$J$60)</f>
        <v>-15.8983451536643</v>
      </c>
      <c r="E20" s="33">
        <f>IF(OR(Q20="",Q20=0),"",Q20*M!$J$61)</f>
        <v>-2606.3330648118472</v>
      </c>
      <c r="F20" s="33">
        <f>IF(OR(R20="",R20=0),"",R20*M!$J$62)</f>
        <v>-25817.240905467137</v>
      </c>
      <c r="G20" s="33">
        <f>IF(OR(S20="",S20=0),"",S20*M!$J$63)</f>
        <v>-4330.3531013209786</v>
      </c>
      <c r="H20" s="33">
        <f>IF(OR(T20="",T20=0),"",T20*M!$J$64)</f>
        <v>-569.69850163025785</v>
      </c>
      <c r="I20" s="33">
        <f>IF(OR(U20="",U20=0),"",U20*M!$J$65)</f>
        <v>-20465.007222910772</v>
      </c>
      <c r="J20" s="33">
        <f>IF(OR(V20="",V20=0),"",V20*M!$J$66)</f>
        <v>-1699.145485243673</v>
      </c>
      <c r="K20" s="33">
        <f>IF(OR(W20="",W20=0),"",W20*M!$J$67)</f>
        <v>-41494.71814984933</v>
      </c>
      <c r="L20" s="33">
        <f>IF(OR(X20="",X20=0),"",X20*M!$J$68)</f>
        <v>-78827.91940263829</v>
      </c>
      <c r="N20" s="46" t="str">
        <f>'2.3'!N20</f>
        <v>Aseguradora Magallanes</v>
      </c>
      <c r="O20" s="33">
        <v>3098.9005008170334</v>
      </c>
      <c r="P20" s="33">
        <v>-355.46104268714055</v>
      </c>
      <c r="Q20" s="33">
        <v>-58196.425257542804</v>
      </c>
      <c r="R20" s="33">
        <v>-577445.16067018476</v>
      </c>
      <c r="S20" s="33">
        <v>-96749.308787775153</v>
      </c>
      <c r="T20" s="33">
        <v>-12678.318234194785</v>
      </c>
      <c r="U20" s="33">
        <v>-457269.63549606723</v>
      </c>
      <c r="V20" s="33">
        <v>-37922.791096002453</v>
      </c>
      <c r="W20" s="33">
        <v>-925259.9906204202</v>
      </c>
      <c r="X20" s="33">
        <v>-1757392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-144614.4676459558</v>
      </c>
      <c r="D21" s="33">
        <f>IF(OR(P21="",P21=0),"",P21*M!$J$60)</f>
        <v>-25612.056737588646</v>
      </c>
      <c r="E21" s="33">
        <f>IF(OR(Q21="",Q21=0),"",Q21*M!$J$61)</f>
        <v>-1327.3623394284823</v>
      </c>
      <c r="F21" s="33">
        <f>IF(OR(R21="",R21=0),"",R21*M!$J$62)</f>
        <v>-4040.0427042066076</v>
      </c>
      <c r="G21" s="33">
        <f>IF(OR(S21="",S21=0),"",S21*M!$J$63)</f>
        <v>-4662.6978716627809</v>
      </c>
      <c r="H21" s="33">
        <f>IF(OR(T21="",T21=0),"",T21*M!$J$64)</f>
        <v>-869.96360330352752</v>
      </c>
      <c r="I21" s="33">
        <f>IF(OR(U21="",U21=0),"",U21*M!$J$65)</f>
        <v>-3489.3721358326675</v>
      </c>
      <c r="J21" s="33">
        <f>IF(OR(V21="",V21=0),"",V21*M!$J$66)</f>
        <v>173.56734126347484</v>
      </c>
      <c r="K21" s="33">
        <f>IF(OR(W21="",W21=0),"",W21*M!$J$67)</f>
        <v>-6560.2606318644821</v>
      </c>
      <c r="L21" s="33">
        <f>IF(OR(X21="",X21=0),"",X21*M!$J$68)</f>
        <v>10408.167567730015</v>
      </c>
      <c r="N21" s="46" t="str">
        <f>'2.3'!N21</f>
        <v>BCI Seguros Generales</v>
      </c>
      <c r="O21" s="33">
        <v>-3230222.9128279812</v>
      </c>
      <c r="P21" s="33">
        <v>-572643.77551943669</v>
      </c>
      <c r="Q21" s="33">
        <v>-29638.477222711899</v>
      </c>
      <c r="R21" s="33">
        <v>-90362.216357169658</v>
      </c>
      <c r="S21" s="33">
        <v>-104174.59860998216</v>
      </c>
      <c r="T21" s="33">
        <v>-19360.548401103784</v>
      </c>
      <c r="U21" s="33">
        <v>-77966.448156249171</v>
      </c>
      <c r="V21" s="33">
        <v>3873.8048513128829</v>
      </c>
      <c r="W21" s="33">
        <v>-146282.39355153887</v>
      </c>
      <c r="X21" s="33">
        <v>232040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 t="str">
        <f>IF(OR(O24="",O24=0),"",O24*M!$J$59)</f>
        <v/>
      </c>
      <c r="D24" s="33">
        <f>IF(OR(P24="",P24=0),"",P24*M!$J$60)</f>
        <v>-98.75886524822694</v>
      </c>
      <c r="E24" s="33">
        <f>IF(OR(Q24="",Q24=0),"",Q24*M!$J$61)</f>
        <v>-246.2890619360688</v>
      </c>
      <c r="F24" s="33">
        <f>IF(OR(R24="",R24=0),"",R24*M!$J$62)</f>
        <v>19635.200594609894</v>
      </c>
      <c r="G24" s="33">
        <f>IF(OR(S24="",S24=0),"",S24*M!$J$63)</f>
        <v>-12.32522449905597</v>
      </c>
      <c r="H24" s="33" t="str">
        <f>IF(OR(T24="",T24=0),"",T24*M!$J$64)</f>
        <v/>
      </c>
      <c r="I24" s="33">
        <f>IF(OR(U24="",U24=0),"",U24*M!$J$65)</f>
        <v>-10.861169547518056</v>
      </c>
      <c r="J24" s="33">
        <f>IF(OR(V24="",V24=0),"",V24*M!$J$66)</f>
        <v>-100.32049078254762</v>
      </c>
      <c r="K24" s="33">
        <f>IF(OR(W24="",W24=0),"",W24*M!$J$67)</f>
        <v>-1971.9839388876069</v>
      </c>
      <c r="L24" s="33">
        <f>IF(OR(X24="",X24=0),"",X24*M!$J$68)</f>
        <v>-3886.5113216408158</v>
      </c>
      <c r="N24" s="46" t="str">
        <f>'2.3'!N24</f>
        <v>Chartis Chile</v>
      </c>
      <c r="O24" s="50"/>
      <c r="P24" s="50">
        <v>-2208.0869975100813</v>
      </c>
      <c r="Q24" s="50">
        <v>-5499.3520123060234</v>
      </c>
      <c r="R24" s="50">
        <v>439173.63608536473</v>
      </c>
      <c r="S24" s="50">
        <v>-275.37175907758126</v>
      </c>
      <c r="T24" s="50"/>
      <c r="U24" s="50">
        <v>-242.68171449724883</v>
      </c>
      <c r="V24" s="50">
        <v>-2239.0272331797432</v>
      </c>
      <c r="W24" s="50">
        <v>-43971.809477283838</v>
      </c>
      <c r="X24" s="50">
        <v>-86646</v>
      </c>
    </row>
    <row r="25" spans="2:24">
      <c r="B25" s="46" t="str">
        <f t="shared" si="2"/>
        <v>Chilena Consolidada</v>
      </c>
      <c r="C25" s="33">
        <f>IF(OR(O25="",O25=0),"",O25*M!$J$59)</f>
        <v>-48895.970645217574</v>
      </c>
      <c r="D25" s="33">
        <f>IF(OR(P25="",P25=0),"",P25*M!$J$60)</f>
        <v>-22640.602836879429</v>
      </c>
      <c r="E25" s="33">
        <f>IF(OR(Q25="",Q25=0),"",Q25*M!$J$61)</f>
        <v>-144948.64887495272</v>
      </c>
      <c r="F25" s="33">
        <f>IF(OR(R25="",R25=0),"",R25*M!$J$62)</f>
        <v>-12203.856396813089</v>
      </c>
      <c r="G25" s="33">
        <f>IF(OR(S25="",S25=0),"",S25*M!$J$63)</f>
        <v>-74096.359259570294</v>
      </c>
      <c r="H25" s="33">
        <f>IF(OR(T25="",T25=0),"",T25*M!$J$64)</f>
        <v>-16716.490017153632</v>
      </c>
      <c r="I25" s="33">
        <f>IF(OR(U25="",U25=0),"",U25*M!$J$65)</f>
        <v>-54528.01226146784</v>
      </c>
      <c r="J25" s="33">
        <f>IF(OR(V25="",V25=0),"",V25*M!$J$66)</f>
        <v>-18346.044097086942</v>
      </c>
      <c r="K25" s="33">
        <f>IF(OR(W25="",W25=0),"",W25*M!$J$67)</f>
        <v>-14094.674804421229</v>
      </c>
      <c r="L25" s="33">
        <f>IF(OR(X25="",X25=0),"",X25*M!$J$68)</f>
        <v>1053.6004481917357</v>
      </c>
      <c r="N25" s="46" t="str">
        <f>'2.3'!N25</f>
        <v>Chilena Consolidada</v>
      </c>
      <c r="O25" s="50">
        <v>-1092179.0004429282</v>
      </c>
      <c r="P25" s="50">
        <v>-506206.91736634617</v>
      </c>
      <c r="Q25" s="50">
        <v>-3236536.9278089427</v>
      </c>
      <c r="R25" s="50">
        <v>-272959.37019982992</v>
      </c>
      <c r="S25" s="50">
        <v>-1655470.4372415377</v>
      </c>
      <c r="T25" s="50">
        <v>-372016.03934314713</v>
      </c>
      <c r="U25" s="50">
        <v>-1218372.6113329991</v>
      </c>
      <c r="V25" s="50">
        <v>-409460.6399357866</v>
      </c>
      <c r="W25" s="50">
        <v>-314286.71548607718</v>
      </c>
      <c r="X25" s="50">
        <v>23489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-188655.77886446117</v>
      </c>
      <c r="D30" s="33">
        <f>IF(OR(P30="",P30=0),"",P30*M!$J$60)</f>
        <v>-180321.80851063828</v>
      </c>
      <c r="E30" s="33">
        <f>IF(OR(Q30="",Q30=0),"",Q30*M!$J$61)</f>
        <v>-218708.03629948519</v>
      </c>
      <c r="F30" s="33">
        <f>IF(OR(R30="",R30=0),"",R30*M!$J$62)</f>
        <v>-158467.76683592197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-4213964.4078856688</v>
      </c>
      <c r="P30" s="50">
        <v>-4031701.2527337801</v>
      </c>
      <c r="Q30" s="50">
        <v>-4883499.3729574587</v>
      </c>
      <c r="R30" s="50">
        <v>-3544392.8891036785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-77.340582843410147</v>
      </c>
      <c r="D33" s="33">
        <f>IF(OR(P33="",P33=0),"",P33*M!$J$60)</f>
        <v>0.70921985815602828</v>
      </c>
      <c r="E33" s="33" t="str">
        <f>IF(OR(Q33="",Q33=0),"",Q33*M!$J$61)</f>
        <v/>
      </c>
      <c r="F33" s="33">
        <f>IF(OR(R33="",R33=0),"",R33*M!$J$62)</f>
        <v>107.31685063708598</v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>
        <v>-1727.5403136280925</v>
      </c>
      <c r="P33" s="50">
        <v>15.856998186786941</v>
      </c>
      <c r="Q33" s="50"/>
      <c r="R33" s="50">
        <v>2400.3183099874727</v>
      </c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-10497.476128933624</v>
      </c>
      <c r="D35" s="33">
        <f>IF(OR(P35="",P35=0),"",P35*M!$J$60)</f>
        <v>-2390.0709219858154</v>
      </c>
      <c r="E35" s="33">
        <f>IF(OR(Q35="",Q35=0),"",Q35*M!$J$61)</f>
        <v>312.29337560381242</v>
      </c>
      <c r="F35" s="33">
        <f>IF(OR(R35="",R35=0),"",R35*M!$J$62)</f>
        <v>-5337.4138586165836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-234479.91387391771</v>
      </c>
      <c r="P35" s="50">
        <v>-53438.083889471993</v>
      </c>
      <c r="Q35" s="50">
        <v>6973.1525633179308</v>
      </c>
      <c r="R35" s="50">
        <v>-119380.06134882742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-9383.9509033619015</v>
      </c>
      <c r="D36" s="33">
        <f>IF(OR(P36="",P36=0),"",P36*M!$J$60)</f>
        <v>-2636.4066193853423</v>
      </c>
      <c r="E36" s="33">
        <f>IF(OR(Q36="",Q36=0),"",Q36*M!$J$61)</f>
        <v>150.48752530020991</v>
      </c>
      <c r="F36" s="33">
        <f>IF(OR(R36="",R36=0),"",R36*M!$J$62)</f>
        <v>-10606.398621181526</v>
      </c>
      <c r="G36" s="33">
        <f>IF(OR(S36="",S36=0),"",S36*M!$J$63)</f>
        <v>-165.46341208024702</v>
      </c>
      <c r="H36" s="33">
        <f>IF(OR(T36="",T36=0),"",T36*M!$J$64)</f>
        <v>-7738.9100152578676</v>
      </c>
      <c r="I36" s="33">
        <f>IF(OR(U36="",U36=0),"",U36*M!$J$65)</f>
        <v>-6345.4868111372989</v>
      </c>
      <c r="J36" s="33">
        <f>IF(OR(V36="",V36=0),"",V36*M!$J$66)</f>
        <v>-97.646550999671589</v>
      </c>
      <c r="K36" s="33">
        <f>IF(OR(W36="",W36=0),"",W36*M!$J$67)</f>
        <v>-12995.891505927368</v>
      </c>
      <c r="L36" s="33">
        <f>IF(OR(X36="",X36=0),"",X36*M!$J$68)</f>
        <v>1691.8430629186366</v>
      </c>
      <c r="N36" s="46" t="str">
        <f>'2.3'!N36</f>
        <v>Liberty Seguros</v>
      </c>
      <c r="O36" s="50">
        <v>-209607.33538156576</v>
      </c>
      <c r="P36" s="50">
        <v>-58945.747926349315</v>
      </c>
      <c r="Q36" s="50">
        <v>3360.2136797349349</v>
      </c>
      <c r="R36" s="50">
        <v>-237229.59313763175</v>
      </c>
      <c r="S36" s="50">
        <v>-3696.8049426609814</v>
      </c>
      <c r="T36" s="50">
        <v>-172225.06936294405</v>
      </c>
      <c r="U36" s="50">
        <v>-141783.40664964376</v>
      </c>
      <c r="V36" s="50">
        <v>-2179.3482588541538</v>
      </c>
      <c r="W36" s="50">
        <v>-289785.7604298974</v>
      </c>
      <c r="X36" s="50">
        <v>37717.999999999971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-23408.217332412823</v>
      </c>
      <c r="D38" s="33">
        <f>IF(OR(P38="",P38=0),"",P38*M!$J$60)</f>
        <v>-16134.219858156024</v>
      </c>
      <c r="E38" s="33">
        <f>IF(OR(Q38="",Q38=0),"",Q38*M!$J$61)</f>
        <v>-80092.740969160455</v>
      </c>
      <c r="F38" s="33">
        <f>IF(OR(R38="",R38=0),"",R38*M!$J$62)</f>
        <v>-87130.267301851825</v>
      </c>
      <c r="G38" s="33">
        <f>IF(OR(S38="",S38=0),"",S38*M!$J$63)</f>
        <v>-116162.24140206516</v>
      </c>
      <c r="H38" s="33">
        <f>IF(OR(T38="",T38=0),"",T38*M!$J$64)</f>
        <v>-44206.39199782291</v>
      </c>
      <c r="I38" s="33">
        <f>IF(OR(U38="",U38=0),"",U38*M!$J$65)</f>
        <v>-195366.33606136651</v>
      </c>
      <c r="J38" s="33">
        <f>IF(OR(V38="",V38=0),"",V38*M!$J$66)</f>
        <v>-187450.29336939342</v>
      </c>
      <c r="K38" s="33">
        <f>IF(OR(W38="",W38=0),"",W38*M!$J$67)</f>
        <v>-108538.62986499995</v>
      </c>
      <c r="L38" s="33">
        <f>IF(OR(X38="",X38=0),"",X38*M!$J$68)</f>
        <v>-146817.51123507056</v>
      </c>
      <c r="N38" s="46" t="str">
        <f>'2.3'!N38</f>
        <v>Mapfre Seguros Generales</v>
      </c>
      <c r="O38" s="50">
        <v>-522864.42156488867</v>
      </c>
      <c r="P38" s="50">
        <v>-360734.81600076274</v>
      </c>
      <c r="Q38" s="50">
        <v>-1788378.9590874761</v>
      </c>
      <c r="R38" s="50">
        <v>-1948812.0897806531</v>
      </c>
      <c r="S38" s="50">
        <v>-2595311.814055101</v>
      </c>
      <c r="T38" s="50">
        <v>-983788.27420141012</v>
      </c>
      <c r="U38" s="50">
        <v>-4365260.7744487748</v>
      </c>
      <c r="V38" s="50">
        <v>-4183654.8889234383</v>
      </c>
      <c r="W38" s="50">
        <v>-2420222.527796776</v>
      </c>
      <c r="X38" s="50">
        <v>-3273154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>
        <f>IF(OR(W40="",W40=0),"",W40*M!$J$67)</f>
        <v>-30799.956188492015</v>
      </c>
      <c r="L40" s="33">
        <f>IF(OR(X40="",X40=0),"",X40*M!$J$68)</f>
        <v>1755.0886941481642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>
        <v>-686785.41377625801</v>
      </c>
      <c r="X40" s="50">
        <v>39128</v>
      </c>
    </row>
    <row r="41" spans="2:24">
      <c r="B41" s="46" t="str">
        <f t="shared" si="2"/>
        <v>Penta Security</v>
      </c>
      <c r="C41" s="33">
        <f>IF(OR(O41="",O41=0),"",O41*M!$J$59)</f>
        <v>-80062.971359498188</v>
      </c>
      <c r="D41" s="33">
        <f>IF(OR(P41="",P41=0),"",P41*M!$J$60)</f>
        <v>-397529.31442080374</v>
      </c>
      <c r="E41" s="33">
        <f>IF(OR(Q41="",Q41=0),"",Q41*M!$J$61)</f>
        <v>13843.986129277217</v>
      </c>
      <c r="F41" s="33">
        <f>IF(OR(R41="",R41=0),"",R41*M!$J$62)</f>
        <v>-120072.03414111186</v>
      </c>
      <c r="G41" s="33">
        <f>IF(OR(S41="",S41=0),"",S41*M!$J$63)</f>
        <v>-174842.41709650427</v>
      </c>
      <c r="H41" s="33">
        <f>IF(OR(T41="",T41=0),"",T41*M!$J$64)</f>
        <v>-148662.15895296555</v>
      </c>
      <c r="I41" s="33">
        <f>IF(OR(U41="",U41=0),"",U41*M!$J$65)</f>
        <v>-260258.74755332278</v>
      </c>
      <c r="J41" s="33">
        <f>IF(OR(V41="",V41=0),"",V41*M!$J$66)</f>
        <v>-153432.71794519195</v>
      </c>
      <c r="K41" s="33">
        <f>IF(OR(W41="",W41=0),"",W41*M!$J$67)</f>
        <v>-1615952.3293506806</v>
      </c>
      <c r="L41" s="33">
        <f>IF(OR(X41="",X41=0),"",X41*M!$J$68)</f>
        <v>586922.82193932636</v>
      </c>
      <c r="N41" s="46" t="str">
        <f>'2.3'!N41</f>
        <v>Penta Security</v>
      </c>
      <c r="O41" s="50">
        <v>-1788349.7326678014</v>
      </c>
      <c r="P41" s="50">
        <v>-8888106.4813311305</v>
      </c>
      <c r="Q41" s="50">
        <v>309120.3173210338</v>
      </c>
      <c r="R41" s="50">
        <v>-2685609.019975781</v>
      </c>
      <c r="S41" s="50">
        <v>-3906351.8851870215</v>
      </c>
      <c r="T41" s="50">
        <v>-3308392.3429579223</v>
      </c>
      <c r="U41" s="50">
        <v>-5815215.2761099357</v>
      </c>
      <c r="V41" s="50">
        <v>-3424425.3717290964</v>
      </c>
      <c r="W41" s="50">
        <v>-36032924.279628731</v>
      </c>
      <c r="X41" s="50">
        <v>13084875</v>
      </c>
    </row>
    <row r="42" spans="2:24">
      <c r="B42" s="46" t="str">
        <f t="shared" si="2"/>
        <v>RSA Seguros</v>
      </c>
      <c r="C42" s="33">
        <f>IF(OR(O42="",O42=0),"",O42*M!$J$59)</f>
        <v>-21149.633423554071</v>
      </c>
      <c r="D42" s="33">
        <f>IF(OR(P42="",P42=0),"",P42*M!$J$60)</f>
        <v>3249.4089834515362</v>
      </c>
      <c r="E42" s="33">
        <f>IF(OR(Q42="",Q42=0),"",Q42*M!$J$61)</f>
        <v>-603.45151166047333</v>
      </c>
      <c r="F42" s="33">
        <f>IF(OR(R42="",R42=0),"",R42*M!$J$62)</f>
        <v>-705.3203900347205</v>
      </c>
      <c r="G42" s="33">
        <f>IF(OR(S42="",S42=0),"",S42*M!$J$63)</f>
        <v>-107839.06092696592</v>
      </c>
      <c r="H42" s="33">
        <f>IF(OR(T42="",T42=0),"",T42*M!$J$64)</f>
        <v>-42618.737724650979</v>
      </c>
      <c r="I42" s="33">
        <f>IF(OR(U42="",U42=0),"",U42*M!$J$65)</f>
        <v>-67640.054315170462</v>
      </c>
      <c r="J42" s="33">
        <f>IF(OR(V42="",V42=0),"",V42*M!$J$66)</f>
        <v>-117447.26608756774</v>
      </c>
      <c r="K42" s="33">
        <f>IF(OR(W42="",W42=0),"",W42*M!$J$67)</f>
        <v>-433207.72480780026</v>
      </c>
      <c r="L42" s="33">
        <f>IF(OR(X42="",X42=0),"",X42*M!$J$68)</f>
        <v>-31003.098138829089</v>
      </c>
      <c r="N42" s="46" t="str">
        <f>'2.3'!N42</f>
        <v>RSA Seguros</v>
      </c>
      <c r="O42" s="50">
        <v>-472414.90837509162</v>
      </c>
      <c r="P42" s="50">
        <v>72651.480025795492</v>
      </c>
      <c r="Q42" s="50">
        <v>-13474.379490878768</v>
      </c>
      <c r="R42" s="50">
        <v>-15775.653465018753</v>
      </c>
      <c r="S42" s="50">
        <v>-2409354.2399172988</v>
      </c>
      <c r="T42" s="50">
        <v>-948455.92548792018</v>
      </c>
      <c r="U42" s="50">
        <v>-1511347.7676668514</v>
      </c>
      <c r="V42" s="50">
        <v>-2621275.3265190301</v>
      </c>
      <c r="W42" s="50">
        <v>-9659778.238397656</v>
      </c>
      <c r="X42" s="50">
        <v>-691183.99999999988</v>
      </c>
    </row>
    <row r="43" spans="2:24">
      <c r="B43" s="46" t="str">
        <f t="shared" si="2"/>
        <v>Renta Nacional</v>
      </c>
      <c r="C43" s="33">
        <f>IF(OR(O43="",O43=0),"",O43*M!$J$59)</f>
        <v>1118.5419120264312</v>
      </c>
      <c r="D43" s="33">
        <f>IF(OR(P43="",P43=0),"",P43*M!$J$60)</f>
        <v>-748.52245862884149</v>
      </c>
      <c r="E43" s="33">
        <f>IF(OR(Q43="",Q43=0),"",Q43*M!$J$61)</f>
        <v>533.86691151206469</v>
      </c>
      <c r="F43" s="33">
        <f>IF(OR(R43="",R43=0),"",R43*M!$J$62)</f>
        <v>8.1781114793424745</v>
      </c>
      <c r="G43" s="33">
        <f>IF(OR(S43="",S43=0),"",S43*M!$J$63)</f>
        <v>4.2538385439219724</v>
      </c>
      <c r="H43" s="33">
        <f>IF(OR(T43="",T43=0),"",T43*M!$J$64)</f>
        <v>6.6759552476575532</v>
      </c>
      <c r="I43" s="33">
        <f>IF(OR(U43="",U43=0),"",U43*M!$J$65)</f>
        <v>16.827820629416387</v>
      </c>
      <c r="J43" s="33">
        <f>IF(OR(V43="",V43=0),"",V43*M!$J$66)</f>
        <v>-5.3478795657521818</v>
      </c>
      <c r="K43" s="33">
        <f>IF(OR(W43="",W43=0),"",W43*M!$J$67)</f>
        <v>-2294.2781704500694</v>
      </c>
      <c r="L43" s="33" t="str">
        <f>IF(OR(X43="",X43=0),"",X43*M!$J$68)</f>
        <v/>
      </c>
      <c r="N43" s="46" t="str">
        <f>'2.3'!N43</f>
        <v>Renta Nacional</v>
      </c>
      <c r="O43" s="50">
        <v>24984.635161344049</v>
      </c>
      <c r="P43" s="50">
        <v>-16735.740169638048</v>
      </c>
      <c r="Q43" s="50">
        <v>11920.63525293533</v>
      </c>
      <c r="R43" s="50">
        <v>182.91694741739678</v>
      </c>
      <c r="S43" s="50">
        <v>95.039810655094428</v>
      </c>
      <c r="T43" s="50">
        <v>148.56961165395089</v>
      </c>
      <c r="U43" s="50">
        <v>376.00042460732544</v>
      </c>
      <c r="V43" s="50">
        <v>-119.35794865118098</v>
      </c>
      <c r="W43" s="50">
        <v>-51158.409868099661</v>
      </c>
      <c r="X43" s="50"/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-3466.351172829628</v>
      </c>
      <c r="D45" s="33">
        <f>IF(OR(P45="",P45=0),"",P45*M!$J$60)</f>
        <v>380.79196217494081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-77427.156249643333</v>
      </c>
      <c r="P45" s="50">
        <v>8513.8866097890204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-529117.68429753266</v>
      </c>
      <c r="D47" s="51">
        <f t="shared" si="3"/>
        <v>-644349.58628841594</v>
      </c>
      <c r="E47" s="51">
        <f t="shared" si="3"/>
        <v>-433692.228179742</v>
      </c>
      <c r="F47" s="51">
        <f t="shared" si="3"/>
        <v>-439551.68371737975</v>
      </c>
      <c r="G47" s="51">
        <f t="shared" si="3"/>
        <v>-479270.44487516058</v>
      </c>
      <c r="H47" s="51">
        <f t="shared" si="3"/>
        <v>-262155.28373829025</v>
      </c>
      <c r="I47" s="51">
        <f t="shared" si="3"/>
        <v>-608087.04971012648</v>
      </c>
      <c r="J47" s="51">
        <f t="shared" si="3"/>
        <v>-478405.21456456819</v>
      </c>
      <c r="K47" s="51">
        <f t="shared" si="3"/>
        <v>-2267910.4474133728</v>
      </c>
      <c r="L47" s="51">
        <f t="shared" si="3"/>
        <v>341296.48161413614</v>
      </c>
    </row>
    <row r="49" spans="2:2">
      <c r="B49" s="14" t="s">
        <v>112</v>
      </c>
    </row>
  </sheetData>
  <mergeCells count="2">
    <mergeCell ref="B15:L15"/>
    <mergeCell ref="N15:X15"/>
  </mergeCells>
  <conditionalFormatting sqref="C17:L47">
    <cfRule type="cellIs" dxfId="11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>
  <sheetPr codeName="Hoja72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-10879.401246527144</v>
      </c>
      <c r="D17" s="33">
        <f>IF(OR(P17="",P17=0),"",P17*M!$J$60)</f>
        <v>-8861.9976359338052</v>
      </c>
      <c r="E17" s="33">
        <f>IF(OR(Q17="",Q17=0),"",Q17*M!$J$61)</f>
        <v>-3133.8478551485387</v>
      </c>
      <c r="F17" s="33">
        <f>IF(OR(R17="",R17=0),"",R17*M!$J$62)</f>
        <v>-3742.7933869676499</v>
      </c>
      <c r="G17" s="33">
        <f>IF(OR(S17="",S17=0),"",S17*M!$J$63)</f>
        <v>40.13878420931502</v>
      </c>
      <c r="H17" s="33">
        <f>IF(OR(T17="",T17=0),"",T17*M!$J$64)</f>
        <v>-662.49937572174179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-243010.89480492286</v>
      </c>
      <c r="P17" s="33">
        <v>-198139.79942648063</v>
      </c>
      <c r="Q17" s="33">
        <v>-69975.224936889936</v>
      </c>
      <c r="R17" s="33">
        <v>-83713.745268386323</v>
      </c>
      <c r="S17" s="33">
        <v>896.78590566858327</v>
      </c>
      <c r="T17" s="33">
        <v>-14743.549248101994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-90918.423900449867</v>
      </c>
      <c r="D18" s="33">
        <f>IF(OR(P18="",P18=0),"",P18*M!$J$60)</f>
        <v>-40119.680851063822</v>
      </c>
      <c r="E18" s="33">
        <f>IF(OR(Q18="",Q18=0),"",Q18*M!$J$61)</f>
        <v>6394.6803872484052</v>
      </c>
      <c r="F18" s="33">
        <f>IF(OR(R18="",R18=0),"",R18*M!$J$62)</f>
        <v>-15217.295760010809</v>
      </c>
      <c r="G18" s="33">
        <f>IF(OR(S18="",S18=0),"",S18*M!$J$63)</f>
        <v>-7136.5776669113511</v>
      </c>
      <c r="H18" s="33">
        <f>IF(OR(T18="",T18=0),"",T18*M!$J$64)</f>
        <v>-11288.22493994188</v>
      </c>
      <c r="I18" s="33">
        <f>IF(OR(U18="",U18=0),"",U18*M!$J$65)</f>
        <v>-33504.190873168023</v>
      </c>
      <c r="J18" s="33">
        <f>IF(OR(V18="",V18=0),"",V18*M!$J$66)</f>
        <v>-4223.8698784503395</v>
      </c>
      <c r="K18" s="33">
        <f>IF(OR(W18="",W18=0),"",W18*M!$J$67)</f>
        <v>-33135.529035610831</v>
      </c>
      <c r="L18" s="33">
        <f>IF(OR(X18="",X18=0),"",X18*M!$J$68)</f>
        <v>-43609.791500235711</v>
      </c>
      <c r="N18" s="46" t="str">
        <f>'2.3'!N18</f>
        <v>ACE Seguros</v>
      </c>
      <c r="O18" s="33">
        <v>-2030825.6902790833</v>
      </c>
      <c r="P18" s="33">
        <v>-897010.56617880368</v>
      </c>
      <c r="Q18" s="33">
        <v>142785.87193123848</v>
      </c>
      <c r="R18" s="33">
        <v>-340359.91015772597</v>
      </c>
      <c r="S18" s="33">
        <v>-159446.34080147438</v>
      </c>
      <c r="T18" s="33">
        <v>-251213.06740006403</v>
      </c>
      <c r="U18" s="33">
        <v>-748616.84539318492</v>
      </c>
      <c r="V18" s="33">
        <v>-94271.46551503097</v>
      </c>
      <c r="W18" s="33">
        <v>-738864.62305813399</v>
      </c>
      <c r="X18" s="33">
        <v>-972238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-27834.129234620883</v>
      </c>
      <c r="D20" s="33">
        <f>IF(OR(P20="",P20=0),"",P20*M!$J$60)</f>
        <v>-45674.822695035451</v>
      </c>
      <c r="E20" s="33">
        <f>IF(OR(Q20="",Q20=0),"",Q20*M!$J$61)</f>
        <v>-27649.628545277628</v>
      </c>
      <c r="F20" s="33">
        <f>IF(OR(R20="",R20=0),"",R20*M!$J$62)</f>
        <v>-35441.264747721936</v>
      </c>
      <c r="G20" s="33">
        <f>IF(OR(S20="",S20=0),"",S20*M!$J$63)</f>
        <v>-52439.303722981291</v>
      </c>
      <c r="H20" s="33">
        <f>IF(OR(T20="",T20=0),"",T20*M!$J$64)</f>
        <v>-59760.756186979728</v>
      </c>
      <c r="I20" s="33">
        <f>IF(OR(U20="",U20=0),"",U20*M!$J$65)</f>
        <v>-82763.044241319134</v>
      </c>
      <c r="J20" s="33">
        <f>IF(OR(V20="",V20=0),"",V20*M!$J$66)</f>
        <v>-88233.805474700741</v>
      </c>
      <c r="K20" s="33">
        <f>IF(OR(W20="",W20=0),"",W20*M!$J$67)</f>
        <v>-205544.95223846511</v>
      </c>
      <c r="L20" s="33">
        <f>IF(OR(X20="",X20=0),"",X20*M!$J$68)</f>
        <v>-85226.493370646756</v>
      </c>
      <c r="N20" s="46" t="str">
        <f>'2.3'!N20</f>
        <v>Aseguradora Magallanes</v>
      </c>
      <c r="O20" s="33">
        <v>-621725.08377519809</v>
      </c>
      <c r="P20" s="33">
        <v>-1021214.4687263591</v>
      </c>
      <c r="Q20" s="33">
        <v>-617384.46354331693</v>
      </c>
      <c r="R20" s="33">
        <v>-792702.32212416758</v>
      </c>
      <c r="S20" s="33">
        <v>-1171605.7027688983</v>
      </c>
      <c r="T20" s="33">
        <v>-1329941.8599250405</v>
      </c>
      <c r="U20" s="33">
        <v>-1849255.4955174907</v>
      </c>
      <c r="V20" s="33">
        <v>-1969267.6122683729</v>
      </c>
      <c r="W20" s="33">
        <v>-4583294.6712261857</v>
      </c>
      <c r="X20" s="33">
        <v>-1900042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-120490.05859967564</v>
      </c>
      <c r="D21" s="33">
        <f>IF(OR(P21="",P21=0),"",P21*M!$J$60)</f>
        <v>135.16548463357009</v>
      </c>
      <c r="E21" s="33">
        <f>IF(OR(Q21="",Q21=0),"",Q21*M!$J$61)</f>
        <v>-10596.204318864935</v>
      </c>
      <c r="F21" s="33">
        <f>IF(OR(R21="",R21=0),"",R21*M!$J$62)</f>
        <v>-24316.529632302085</v>
      </c>
      <c r="G21" s="33">
        <f>IF(OR(S21="",S21=0),"",S21*M!$J$63)</f>
        <v>-41046.433374526481</v>
      </c>
      <c r="H21" s="33">
        <f>IF(OR(T21="",T21=0),"",T21*M!$J$64)</f>
        <v>-39491.434902301713</v>
      </c>
      <c r="I21" s="33">
        <f>IF(OR(U21="",U21=0),"",U21*M!$J$65)</f>
        <v>-58296.977937841337</v>
      </c>
      <c r="J21" s="33">
        <f>IF(OR(V21="",V21=0),"",V21*M!$J$66)</f>
        <v>-47501.919506772727</v>
      </c>
      <c r="K21" s="33">
        <f>IF(OR(W21="",W21=0),"",W21*M!$J$67)</f>
        <v>-115816.83993185908</v>
      </c>
      <c r="L21" s="33">
        <f>IF(OR(X21="",X21=0),"",X21*M!$J$68)</f>
        <v>-166939.40036861887</v>
      </c>
      <c r="N21" s="46" t="str">
        <f>'2.3'!N21</f>
        <v>BCI Seguros Generales</v>
      </c>
      <c r="O21" s="33">
        <v>-2691361.0677565071</v>
      </c>
      <c r="P21" s="33">
        <v>3022.0795710984858</v>
      </c>
      <c r="Q21" s="33">
        <v>-236601.07795969374</v>
      </c>
      <c r="R21" s="33">
        <v>-543879.27865260467</v>
      </c>
      <c r="S21" s="33">
        <v>-917064.72065233649</v>
      </c>
      <c r="T21" s="33">
        <v>-878859.56832184119</v>
      </c>
      <c r="U21" s="33">
        <v>-1302586.2909208126</v>
      </c>
      <c r="V21" s="33">
        <v>-1060183.1248465036</v>
      </c>
      <c r="W21" s="33">
        <v>-2582513.9441133365</v>
      </c>
      <c r="X21" s="33">
        <v>-3721752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-1037440.1879585198</v>
      </c>
      <c r="D24" s="33">
        <f>IF(OR(P24="",P24=0),"",P24*M!$J$60)</f>
        <v>32670.921985815585</v>
      </c>
      <c r="E24" s="33">
        <f>IF(OR(Q24="",Q24=0),"",Q24*M!$J$61)</f>
        <v>11699.625513583431</v>
      </c>
      <c r="F24" s="33">
        <f>IF(OR(R24="",R24=0),"",R24*M!$J$62)</f>
        <v>10418.468957390922</v>
      </c>
      <c r="G24" s="33">
        <f>IF(OR(S24="",S24=0),"",S24*M!$J$63)</f>
        <v>-37490.115279024532</v>
      </c>
      <c r="H24" s="33">
        <f>IF(OR(T24="",T24=0),"",T24*M!$J$64)</f>
        <v>5042.1298641468593</v>
      </c>
      <c r="I24" s="33">
        <f>IF(OR(U24="",U24=0),"",U24*M!$J$65)</f>
        <v>-34071.022725948365</v>
      </c>
      <c r="J24" s="33">
        <f>IF(OR(V24="",V24=0),"",V24*M!$J$66)</f>
        <v>-12217.612859358413</v>
      </c>
      <c r="K24" s="33">
        <f>IF(OR(W24="",W24=0),"",W24*M!$J$67)</f>
        <v>-20585.67596729051</v>
      </c>
      <c r="L24" s="33">
        <f>IF(OR(X24="",X24=0),"",X24*M!$J$68)</f>
        <v>-8507.9727622148166</v>
      </c>
      <c r="N24" s="46" t="str">
        <f>'2.3'!N24</f>
        <v>Chartis Chile</v>
      </c>
      <c r="O24" s="50">
        <v>-23173083.028155066</v>
      </c>
      <c r="P24" s="50">
        <v>730468.47847252688</v>
      </c>
      <c r="Q24" s="50">
        <v>261239.20650626894</v>
      </c>
      <c r="R24" s="50">
        <v>233026.23634595849</v>
      </c>
      <c r="S24" s="50">
        <v>-837609.00202645548</v>
      </c>
      <c r="T24" s="50">
        <v>112209.75096978554</v>
      </c>
      <c r="U24" s="50">
        <v>-761282.12285364221</v>
      </c>
      <c r="V24" s="50">
        <v>-272681.75926138373</v>
      </c>
      <c r="W24" s="50">
        <v>-459024.74342940893</v>
      </c>
      <c r="X24" s="50">
        <v>-189677</v>
      </c>
    </row>
    <row r="25" spans="2:24">
      <c r="B25" s="46" t="str">
        <f t="shared" si="2"/>
        <v>Chilena Consolidada</v>
      </c>
      <c r="C25" s="33">
        <f>IF(OR(O25="",O25=0),"",O25*M!$J$59)</f>
        <v>-140991.70335616331</v>
      </c>
      <c r="D25" s="33">
        <f>IF(OR(P25="",P25=0),"",P25*M!$J$60)</f>
        <v>-165935.22458628836</v>
      </c>
      <c r="E25" s="33">
        <f>IF(OR(Q25="",Q25=0),"",Q25*M!$J$61)</f>
        <v>-149042.18674658789</v>
      </c>
      <c r="F25" s="33">
        <f>IF(OR(R25="",R25=0),"",R25*M!$J$62)</f>
        <v>-406985.60930546676</v>
      </c>
      <c r="G25" s="33">
        <f>IF(OR(S25="",S25=0),"",S25*M!$J$63)</f>
        <v>-187429.0345204451</v>
      </c>
      <c r="H25" s="33">
        <f>IF(OR(T25="",T25=0),"",T25*M!$J$64)</f>
        <v>-464016.60121512564</v>
      </c>
      <c r="I25" s="33">
        <f>IF(OR(U25="",U25=0),"",U25*M!$J$65)</f>
        <v>-552334.42892856058</v>
      </c>
      <c r="J25" s="33">
        <f>IF(OR(V25="",V25=0),"",V25*M!$J$66)</f>
        <v>-331238.73125377228</v>
      </c>
      <c r="K25" s="33">
        <f>IF(OR(W25="",W25=0),"",W25*M!$J$67)</f>
        <v>-1738587.1254756923</v>
      </c>
      <c r="L25" s="33">
        <f>IF(OR(X25="",X25=0),"",X25*M!$J$68)</f>
        <v>-62535.037406875294</v>
      </c>
      <c r="N25" s="46" t="str">
        <f>'2.3'!N25</f>
        <v>Chilena Consolidada</v>
      </c>
      <c r="O25" s="50">
        <v>-3149301.9897201201</v>
      </c>
      <c r="P25" s="50">
        <v>-3710040.7230982906</v>
      </c>
      <c r="Q25" s="50">
        <v>-3327940.9290863983</v>
      </c>
      <c r="R25" s="50">
        <v>-9102904.1955479234</v>
      </c>
      <c r="S25" s="50">
        <v>-4187563.7187834471</v>
      </c>
      <c r="T25" s="50">
        <v>-10326427.258137556</v>
      </c>
      <c r="U25" s="50">
        <v>-12341347.366119742</v>
      </c>
      <c r="V25" s="50">
        <v>-7392832.0543077402</v>
      </c>
      <c r="W25" s="50">
        <v>-38767466.779775284</v>
      </c>
      <c r="X25" s="50">
        <v>-1394158</v>
      </c>
    </row>
    <row r="26" spans="2:24">
      <c r="B26" s="46" t="str">
        <f t="shared" si="2"/>
        <v>Chubb de Chile</v>
      </c>
      <c r="C26" s="33">
        <f>IF(OR(O26="",O26=0),"",O26*M!$J$59)</f>
        <v>1582.7645764602746</v>
      </c>
      <c r="D26" s="33">
        <f>IF(OR(P26="",P26=0),"",P26*M!$J$60)</f>
        <v>-9686.5248226950353</v>
      </c>
      <c r="E26" s="33">
        <f>IF(OR(Q26="",Q26=0),"",Q26*M!$J$61)</f>
        <v>4243.2169451494337</v>
      </c>
      <c r="F26" s="33">
        <f>IF(OR(R26="",R26=0),"",R26*M!$J$62)</f>
        <v>-1268.6643141151415</v>
      </c>
      <c r="G26" s="33">
        <f>IF(OR(S26="",S26=0),"",S26*M!$J$63)</f>
        <v>-1140.8467756449197</v>
      </c>
      <c r="H26" s="33">
        <f>IF(OR(T26="",T26=0),"",T26*M!$J$64)</f>
        <v>-5778.9820544207541</v>
      </c>
      <c r="I26" s="33">
        <f>IF(OR(U26="",U26=0),"",U26*M!$J$65)</f>
        <v>-11731.694617474708</v>
      </c>
      <c r="J26" s="33">
        <f>IF(OR(V26="",V26=0),"",V26*M!$J$66)</f>
        <v>-11826.310421489316</v>
      </c>
      <c r="K26" s="33">
        <f>IF(OR(W26="",W26=0),"",W26*M!$J$67)</f>
        <v>-5501.9796742567769</v>
      </c>
      <c r="L26" s="33">
        <f>IF(OR(X26="",X26=0),"",X26*M!$J$68)</f>
        <v>-14668.007533855476</v>
      </c>
      <c r="N26" s="46" t="str">
        <f>'2.3'!N26</f>
        <v>Chubb de Chile</v>
      </c>
      <c r="O26" s="50">
        <v>35353.879067005182</v>
      </c>
      <c r="P26" s="50">
        <v>-216574.88123513604</v>
      </c>
      <c r="Q26" s="50">
        <v>94746.163156915965</v>
      </c>
      <c r="R26" s="50">
        <v>-28375.769176233443</v>
      </c>
      <c r="S26" s="50">
        <v>-25488.946142229746</v>
      </c>
      <c r="T26" s="50">
        <v>-128607.98009119371</v>
      </c>
      <c r="U26" s="50">
        <v>-262132.70599182448</v>
      </c>
      <c r="V26" s="50">
        <v>-263948.38078641566</v>
      </c>
      <c r="W26" s="50">
        <v>-122684.57020029314</v>
      </c>
      <c r="X26" s="50">
        <v>-327009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-80.386428190911246</v>
      </c>
      <c r="D28" s="33">
        <f>IF(OR(P28="",P28=0),"",P28*M!$J$60)</f>
        <v>-382.6832151300236</v>
      </c>
      <c r="E28" s="33">
        <f>IF(OR(Q28="",Q28=0),"",Q28*M!$J$61)</f>
        <v>-581.16134099052681</v>
      </c>
      <c r="F28" s="33">
        <f>IF(OR(R28="",R28=0),"",R28*M!$J$62)</f>
        <v>-389.87894726008216</v>
      </c>
      <c r="G28" s="33">
        <f>IF(OR(S28="",S28=0),"",S28*M!$J$63)</f>
        <v>-2020.2460900134047</v>
      </c>
      <c r="H28" s="33">
        <f>IF(OR(T28="",T28=0),"",T28*M!$J$64)</f>
        <v>-2135.0826034798538</v>
      </c>
      <c r="I28" s="33">
        <f>IF(OR(U28="",U28=0),"",U28*M!$J$65)</f>
        <v>-5447.7855100810639</v>
      </c>
      <c r="J28" s="33">
        <f>IF(OR(V28="",V28=0),"",V28*M!$J$66)</f>
        <v>-4295.0635251694148</v>
      </c>
      <c r="K28" s="33">
        <f>IF(OR(W28="",W28=0),"",W28*M!$J$67)</f>
        <v>-18170.123814118018</v>
      </c>
      <c r="L28" s="33">
        <f>IF(OR(X28="",X28=0),"",X28*M!$J$68)</f>
        <v>-9602.7052982345504</v>
      </c>
      <c r="N28" s="46" t="str">
        <f>'2.3'!N28</f>
        <v>Consorcio Nacional de Seguros</v>
      </c>
      <c r="O28" s="50">
        <v>-1795.574719801863</v>
      </c>
      <c r="P28" s="50">
        <v>-8556.1719382871197</v>
      </c>
      <c r="Q28" s="50">
        <v>-12976.665569014731</v>
      </c>
      <c r="R28" s="50">
        <v>-8720.2854932048776</v>
      </c>
      <c r="S28" s="50">
        <v>-45136.599306504082</v>
      </c>
      <c r="T28" s="50">
        <v>-47515.056869113942</v>
      </c>
      <c r="U28" s="50">
        <v>-121725.19009261363</v>
      </c>
      <c r="V28" s="50">
        <v>-95860.418206449816</v>
      </c>
      <c r="W28" s="50">
        <v>-405162.13483146066</v>
      </c>
      <c r="X28" s="50">
        <v>-214083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-95879.269857120045</v>
      </c>
      <c r="D30" s="33">
        <f>IF(OR(P30="",P30=0),"",P30*M!$J$60)</f>
        <v>-99157.092198581551</v>
      </c>
      <c r="E30" s="33">
        <f>IF(OR(Q30="",Q30=0),"",Q30*M!$J$61)</f>
        <v>-54849.6424044511</v>
      </c>
      <c r="F30" s="33">
        <f>IF(OR(R30="",R30=0),"",R30*M!$J$62)</f>
        <v>-84317.219486603717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-2141635.061824657</v>
      </c>
      <c r="P30" s="50">
        <v>-2216990.7019919623</v>
      </c>
      <c r="Q30" s="50">
        <v>-1224729.5473052002</v>
      </c>
      <c r="R30" s="50">
        <v>-1885893.6372009711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-8661.0702742216417</v>
      </c>
      <c r="D33" s="33">
        <f>IF(OR(P33="",P33=0),"",P33*M!$J$60)</f>
        <v>-6522.2813238770677</v>
      </c>
      <c r="E33" s="33">
        <f>IF(OR(Q33="",Q33=0),"",Q33*M!$J$61)</f>
        <v>-2175.1972766724125</v>
      </c>
      <c r="F33" s="33">
        <f>IF(OR(R33="",R33=0),"",R33*M!$J$62)</f>
        <v>-6631.6695419868111</v>
      </c>
      <c r="G33" s="33">
        <f>IF(OR(S33="",S33=0),"",S33*M!$J$63)</f>
        <v>-6359.3250139885831</v>
      </c>
      <c r="H33" s="33">
        <f>IF(OR(T33="",T33=0),"",T33*M!$J$64)</f>
        <v>-7091.6990866681663</v>
      </c>
      <c r="I33" s="33">
        <f>IF(OR(U33="",U33=0),"",U33*M!$J$65)</f>
        <v>-15981.768151787835</v>
      </c>
      <c r="J33" s="33">
        <f>IF(OR(V33="",V33=0),"",V33*M!$J$66)</f>
        <v>-4195.1727747091154</v>
      </c>
      <c r="K33" s="33">
        <f>IF(OR(W33="",W33=0),"",W33*M!$J$67)</f>
        <v>-16077.518404328945</v>
      </c>
      <c r="L33" s="33">
        <f>IF(OR(X33="",X33=0),"",X33*M!$J$68)</f>
        <v>-11375.736015426552</v>
      </c>
      <c r="N33" s="46" t="str">
        <f>'2.3'!N33</f>
        <v>HDI Seguros</v>
      </c>
      <c r="O33" s="50">
        <v>-193460.50298299093</v>
      </c>
      <c r="P33" s="50">
        <v>-145827.56240827052</v>
      </c>
      <c r="Q33" s="50">
        <v>-48569.658053820232</v>
      </c>
      <c r="R33" s="50">
        <v>-148328.22369385001</v>
      </c>
      <c r="S33" s="50">
        <v>-142080.86155203328</v>
      </c>
      <c r="T33" s="50">
        <v>-157821.75586672136</v>
      </c>
      <c r="U33" s="50">
        <v>-357096.24813468568</v>
      </c>
      <c r="V33" s="50">
        <v>-93630.982237000964</v>
      </c>
      <c r="W33" s="50">
        <v>-358500.67650219833</v>
      </c>
      <c r="X33" s="50">
        <v>-253611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-114839.47797794096</v>
      </c>
      <c r="D35" s="33">
        <f>IF(OR(P35="",P35=0),"",P35*M!$J$60)</f>
        <v>-15425.531914893612</v>
      </c>
      <c r="E35" s="33">
        <f>IF(OR(Q35="",Q35=0),"",Q35*M!$J$61)</f>
        <v>-17557.493914956645</v>
      </c>
      <c r="F35" s="33">
        <f>IF(OR(R35="",R35=0),"",R35*M!$J$62)</f>
        <v>-44449.704892569076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-2565145.238232485</v>
      </c>
      <c r="P35" s="50">
        <v>-344889.71056261589</v>
      </c>
      <c r="Q35" s="50">
        <v>-392038.68305499939</v>
      </c>
      <c r="R35" s="50">
        <v>-994190.93920282042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550853.85197908315</v>
      </c>
      <c r="D36" s="33">
        <f>IF(OR(P36="",P36=0),"",P36*M!$J$60)</f>
        <v>630339.06619385327</v>
      </c>
      <c r="E36" s="33">
        <f>IF(OR(Q36="",Q36=0),"",Q36*M!$J$61)</f>
        <v>92948.452536661847</v>
      </c>
      <c r="F36" s="33">
        <f>IF(OR(R36="",R36=0),"",R36*M!$J$62)</f>
        <v>-21131.405561449599</v>
      </c>
      <c r="G36" s="33">
        <f>IF(OR(S36="",S36=0),"",S36*M!$J$63)</f>
        <v>-220396.39230862353</v>
      </c>
      <c r="H36" s="33">
        <f>IF(OR(T36="",T36=0),"",T36*M!$J$64)</f>
        <v>-108314.11235785563</v>
      </c>
      <c r="I36" s="33">
        <f>IF(OR(U36="",U36=0),"",U36*M!$J$65)</f>
        <v>-171444.68005465035</v>
      </c>
      <c r="J36" s="33">
        <f>IF(OR(V36="",V36=0),"",V36*M!$J$66)</f>
        <v>-79812.805115628813</v>
      </c>
      <c r="K36" s="33">
        <f>IF(OR(W36="",W36=0),"",W36*M!$J$67)</f>
        <v>-373706.57009491709</v>
      </c>
      <c r="L36" s="33">
        <f>IF(OR(X36="",X36=0),"",X36*M!$J$68)</f>
        <v>-194307.98289945783</v>
      </c>
      <c r="N36" s="46" t="str">
        <f>'2.3'!N36</f>
        <v>Liberty Seguros</v>
      </c>
      <c r="O36" s="50">
        <v>12304306.500222757</v>
      </c>
      <c r="P36" s="50">
        <v>14093352.455872636</v>
      </c>
      <c r="Q36" s="50">
        <v>2075432.2399867971</v>
      </c>
      <c r="R36" s="50">
        <v>-472638.72713191895</v>
      </c>
      <c r="S36" s="50">
        <v>-4924124.6882786499</v>
      </c>
      <c r="T36" s="50">
        <v>-2410469.3654582854</v>
      </c>
      <c r="U36" s="50">
        <v>-3830755.8605972179</v>
      </c>
      <c r="V36" s="50">
        <v>-1781321.4709815667</v>
      </c>
      <c r="W36" s="50">
        <v>-8333006.0537371766</v>
      </c>
      <c r="X36" s="50">
        <v>-4331908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-160898.51243302133</v>
      </c>
      <c r="D38" s="33">
        <f>IF(OR(P38="",P38=0),"",P38*M!$J$60)</f>
        <v>-88904.964539007065</v>
      </c>
      <c r="E38" s="33">
        <f>IF(OR(Q38="",Q38=0),"",Q38*M!$J$61)</f>
        <v>-26141.28849890715</v>
      </c>
      <c r="F38" s="33">
        <f>IF(OR(R38="",R38=0),"",R38*M!$J$62)</f>
        <v>-127591.27912895876</v>
      </c>
      <c r="G38" s="33">
        <f>IF(OR(S38="",S38=0),"",S38*M!$J$63)</f>
        <v>-104810.65510204302</v>
      </c>
      <c r="H38" s="33">
        <f>IF(OR(T38="",T38=0),"",T38*M!$J$64)</f>
        <v>-137964.06807232043</v>
      </c>
      <c r="I38" s="33">
        <f>IF(OR(U38="",U38=0),"",U38*M!$J$65)</f>
        <v>-583358.59060242993</v>
      </c>
      <c r="J38" s="33">
        <f>IF(OR(V38="",V38=0),"",V38*M!$J$66)</f>
        <v>-68801.521089745089</v>
      </c>
      <c r="K38" s="33">
        <f>IF(OR(W38="",W38=0),"",W38*M!$J$67)</f>
        <v>-1176566.5760141313</v>
      </c>
      <c r="L38" s="33">
        <f>IF(OR(X38="",X38=0),"",X38*M!$J$68)</f>
        <v>-2967171.9738423252</v>
      </c>
      <c r="N38" s="46" t="str">
        <f>'2.3'!N38</f>
        <v>Mapfre Seguros Generales</v>
      </c>
      <c r="O38" s="50">
        <v>-3593956.1923603849</v>
      </c>
      <c r="P38" s="50">
        <v>-1987769.8647028634</v>
      </c>
      <c r="Q38" s="50">
        <v>-583704.96188764693</v>
      </c>
      <c r="R38" s="50">
        <v>-2853789.3319628094</v>
      </c>
      <c r="S38" s="50">
        <v>-2341693.2054855376</v>
      </c>
      <c r="T38" s="50">
        <v>-3070312.3755803984</v>
      </c>
      <c r="U38" s="50">
        <v>-13034550.497966159</v>
      </c>
      <c r="V38" s="50">
        <v>-1535563.4547087853</v>
      </c>
      <c r="W38" s="50">
        <v>-26235386.758280411</v>
      </c>
      <c r="X38" s="50">
        <v>-66150221.000000007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>
        <f>IF(OR(X40="",X40=0),"",X40*M!$J$68)</f>
        <v>-2573.2898000047549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>
        <v>-57369</v>
      </c>
    </row>
    <row r="41" spans="2:24">
      <c r="B41" s="46" t="str">
        <f t="shared" si="2"/>
        <v>Penta Security</v>
      </c>
      <c r="C41" s="33">
        <f>IF(OR(O41="",O41=0),"",O41*M!$J$59)</f>
        <v>-78339.261782643749</v>
      </c>
      <c r="D41" s="33">
        <f>IF(OR(P41="",P41=0),"",P41*M!$J$60)</f>
        <v>-46462.115839243481</v>
      </c>
      <c r="E41" s="33">
        <f>IF(OR(Q41="",Q41=0),"",Q41*M!$J$61)</f>
        <v>-149817.78074210102</v>
      </c>
      <c r="F41" s="33">
        <f>IF(OR(R41="",R41=0),"",R41*M!$J$62)</f>
        <v>-96626.668098299735</v>
      </c>
      <c r="G41" s="33">
        <f>IF(OR(S41="",S41=0),"",S41*M!$J$63)</f>
        <v>-211420.7384445566</v>
      </c>
      <c r="H41" s="33">
        <f>IF(OR(T41="",T41=0),"",T41*M!$J$64)</f>
        <v>-174502.84518001121</v>
      </c>
      <c r="I41" s="33">
        <f>IF(OR(U41="",U41=0),"",U41*M!$J$65)</f>
        <v>-243408.22568111826</v>
      </c>
      <c r="J41" s="33">
        <f>IF(OR(V41="",V41=0),"",V41*M!$J$66)</f>
        <v>-162626.34365474095</v>
      </c>
      <c r="K41" s="33">
        <f>IF(OR(W41="",W41=0),"",W41*M!$J$67)</f>
        <v>-824942.91686766339</v>
      </c>
      <c r="L41" s="33">
        <f>IF(OR(X41="",X41=0),"",X41*M!$J$68)</f>
        <v>-12856.491177234446</v>
      </c>
      <c r="N41" s="46" t="str">
        <f>'2.3'!N41</f>
        <v>Penta Security</v>
      </c>
      <c r="O41" s="50">
        <v>-1749847.5948053042</v>
      </c>
      <c r="P41" s="50">
        <v>-1038817.0581302079</v>
      </c>
      <c r="Q41" s="50">
        <v>-3345259.0526215178</v>
      </c>
      <c r="R41" s="50">
        <v>-2161214.7513885438</v>
      </c>
      <c r="S41" s="50">
        <v>-4723589.4693372902</v>
      </c>
      <c r="T41" s="50">
        <v>-3883462.2131417948</v>
      </c>
      <c r="U41" s="50">
        <v>-5438707.6154727386</v>
      </c>
      <c r="V41" s="50">
        <v>-3629615.5395080876</v>
      </c>
      <c r="W41" s="50">
        <v>-18394791.182022471</v>
      </c>
      <c r="X41" s="50">
        <v>-286623.00000000006</v>
      </c>
    </row>
    <row r="42" spans="2:24">
      <c r="B42" s="46" t="str">
        <f t="shared" si="2"/>
        <v>RSA Seguros</v>
      </c>
      <c r="C42" s="33">
        <f>IF(OR(O42="",O42=0),"",O42*M!$J$59)</f>
        <v>-109486.4346409367</v>
      </c>
      <c r="D42" s="33">
        <f>IF(OR(P42="",P42=0),"",P42*M!$J$60)</f>
        <v>106420.09456264775</v>
      </c>
      <c r="E42" s="33">
        <f>IF(OR(Q42="",Q42=0),"",Q42*M!$J$61)</f>
        <v>-36389.281084249342</v>
      </c>
      <c r="F42" s="33">
        <f>IF(OR(R42="",R42=0),"",R42*M!$J$62)</f>
        <v>-87143.6193205936</v>
      </c>
      <c r="G42" s="33">
        <f>IF(OR(S42="",S42=0),"",S42*M!$J$63)</f>
        <v>-285038.21364958613</v>
      </c>
      <c r="H42" s="33">
        <f>IF(OR(T42="",T42=0),"",T42*M!$J$64)</f>
        <v>-279709.733542751</v>
      </c>
      <c r="I42" s="33">
        <f>IF(OR(U42="",U42=0),"",U42*M!$J$65)</f>
        <v>-330012.2083274863</v>
      </c>
      <c r="J42" s="33">
        <f>IF(OR(V42="",V42=0),"",V42*M!$J$66)</f>
        <v>-277623.03942915215</v>
      </c>
      <c r="K42" s="33">
        <f>IF(OR(W42="",W42=0),"",W42*M!$J$67)</f>
        <v>-858545.50454311352</v>
      </c>
      <c r="L42" s="33">
        <f>IF(OR(X42="",X42=0),"",X42*M!$J$68)</f>
        <v>-510197.2142317922</v>
      </c>
      <c r="N42" s="46" t="str">
        <f>'2.3'!N42</f>
        <v>RSA Seguros</v>
      </c>
      <c r="O42" s="50">
        <v>-2445575.436386066</v>
      </c>
      <c r="P42" s="50">
        <v>2379379.5775898164</v>
      </c>
      <c r="Q42" s="50">
        <v>-812530.87158609671</v>
      </c>
      <c r="R42" s="50">
        <v>-1949110.7296948037</v>
      </c>
      <c r="S42" s="50">
        <v>-6368360.6171254646</v>
      </c>
      <c r="T42" s="50">
        <v>-6224782.0643881364</v>
      </c>
      <c r="U42" s="50">
        <v>-7373784.9475187454</v>
      </c>
      <c r="V42" s="50">
        <v>-6196197.2174496548</v>
      </c>
      <c r="W42" s="50">
        <v>-19144070.399804596</v>
      </c>
      <c r="X42" s="50">
        <v>-11374352.000000002</v>
      </c>
    </row>
    <row r="43" spans="2:24">
      <c r="B43" s="46" t="str">
        <f t="shared" si="2"/>
        <v>Renta Nacional</v>
      </c>
      <c r="C43" s="33">
        <f>IF(OR(O43="",O43=0),"",O43*M!$J$59)</f>
        <v>-5899.8621605674134</v>
      </c>
      <c r="D43" s="33">
        <f>IF(OR(P43="",P43=0),"",P43*M!$J$60)</f>
        <v>-2766.962174940898</v>
      </c>
      <c r="E43" s="33">
        <f>IF(OR(Q43="",Q43=0),"",Q43*M!$J$61)</f>
        <v>-7147.1180137494557</v>
      </c>
      <c r="F43" s="33">
        <f>IF(OR(R43="",R43=0),"",R43*M!$J$62)</f>
        <v>-10720.558381423776</v>
      </c>
      <c r="G43" s="33">
        <f>IF(OR(S43="",S43=0),"",S43*M!$J$63)</f>
        <v>-3350.7704356039735</v>
      </c>
      <c r="H43" s="33">
        <f>IF(OR(T43="",T43=0),"",T43*M!$J$64)</f>
        <v>-12544.833371214705</v>
      </c>
      <c r="I43" s="33">
        <f>IF(OR(U43="",U43=0),"",U43*M!$J$65)</f>
        <v>-32768.474826093021</v>
      </c>
      <c r="J43" s="33">
        <f>IF(OR(V43="",V43=0),"",V43*M!$J$66)</f>
        <v>-19573.286959577679</v>
      </c>
      <c r="K43" s="33">
        <f>IF(OR(W43="",W43=0),"",W43*M!$J$67)</f>
        <v>-34832.292810018851</v>
      </c>
      <c r="L43" s="33">
        <f>IF(OR(X43="",X43=0),"",X43*M!$J$68)</f>
        <v>-16963.55481714163</v>
      </c>
      <c r="N43" s="46" t="str">
        <f>'2.3'!N43</f>
        <v>Renta Nacional</v>
      </c>
      <c r="O43" s="50">
        <v>-131783.97876655753</v>
      </c>
      <c r="P43" s="50">
        <v>-61864.757009233675</v>
      </c>
      <c r="Q43" s="50">
        <v>-159586.94032991317</v>
      </c>
      <c r="R43" s="50">
        <v>-239782.96440362153</v>
      </c>
      <c r="S43" s="50">
        <v>-74863.34623666227</v>
      </c>
      <c r="T43" s="50">
        <v>-279178.17796619475</v>
      </c>
      <c r="U43" s="50">
        <v>-732178.02350515896</v>
      </c>
      <c r="V43" s="50">
        <v>-436851.15775929246</v>
      </c>
      <c r="W43" s="50">
        <v>-776699.50190522731</v>
      </c>
      <c r="X43" s="50">
        <v>-378186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-27300.688241603631</v>
      </c>
      <c r="D45" s="33">
        <f>IF(OR(P45="",P45=0),"",P45*M!$J$60)</f>
        <v>-51078.309692671384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-609809.7246390389</v>
      </c>
      <c r="P45" s="50">
        <v>-1142027.6164949732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-1477502.2515366599</v>
      </c>
      <c r="D47" s="51">
        <f t="shared" si="3"/>
        <v>188587.05673758869</v>
      </c>
      <c r="E47" s="51">
        <f t="shared" si="3"/>
        <v>-369794.85535931349</v>
      </c>
      <c r="F47" s="51">
        <f t="shared" si="3"/>
        <v>-955555.69154833863</v>
      </c>
      <c r="G47" s="51">
        <f t="shared" si="3"/>
        <v>-1160038.5135997396</v>
      </c>
      <c r="H47" s="51">
        <f t="shared" si="3"/>
        <v>-1298218.7430246458</v>
      </c>
      <c r="I47" s="51">
        <f t="shared" si="3"/>
        <v>-2155123.0924779586</v>
      </c>
      <c r="J47" s="51">
        <f t="shared" si="3"/>
        <v>-1112169.4819432669</v>
      </c>
      <c r="K47" s="51">
        <f t="shared" si="3"/>
        <v>-5422013.6048714658</v>
      </c>
      <c r="L47" s="51">
        <f t="shared" si="3"/>
        <v>-4106535.651024064</v>
      </c>
    </row>
    <row r="49" spans="2:2">
      <c r="B49" s="14" t="s">
        <v>705</v>
      </c>
    </row>
  </sheetData>
  <mergeCells count="2">
    <mergeCell ref="B15:L15"/>
    <mergeCell ref="N15:X15"/>
  </mergeCells>
  <conditionalFormatting sqref="C17:L47">
    <cfRule type="cellIs" dxfId="11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>
  <sheetPr codeName="Hoja7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-14352.919114292068</v>
      </c>
      <c r="D17" s="33">
        <f>IF(OR(P17="",P17=0),"",P17*M!$J$60)</f>
        <v>-18067.37588652482</v>
      </c>
      <c r="E17" s="33">
        <f>IF(OR(Q17="",Q17=0),"",Q17*M!$J$61)</f>
        <v>-8542.7367825351321</v>
      </c>
      <c r="F17" s="33">
        <f>IF(OR(R17="",R17=0),"",R17*M!$J$62)</f>
        <v>14.854120850234292</v>
      </c>
      <c r="G17" s="33">
        <f>IF(OR(S17="",S17=0),"",S17*M!$J$63)</f>
        <v>37.411964629877865</v>
      </c>
      <c r="H17" s="33">
        <f>IF(OR(T17="",T17=0),"",T17*M!$J$64)</f>
        <v>-222.65075173294542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-320598.13201026915</v>
      </c>
      <c r="P17" s="33">
        <v>-403957.0288083973</v>
      </c>
      <c r="Q17" s="33">
        <v>-190749.50526154551</v>
      </c>
      <c r="R17" s="33">
        <v>332.23690449282276</v>
      </c>
      <c r="S17" s="33">
        <v>835.86295012044593</v>
      </c>
      <c r="T17" s="33">
        <v>-4954.9666665352015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-129812.91342871415</v>
      </c>
      <c r="D20" s="33">
        <f>IF(OR(P20="",P20=0),"",P20*M!$J$60)</f>
        <v>-103698.16784869976</v>
      </c>
      <c r="E20" s="33">
        <f>IF(OR(Q20="",Q20=0),"",Q20*M!$J$61)</f>
        <v>-162918.79968008408</v>
      </c>
      <c r="F20" s="33">
        <f>IF(OR(R20="",R20=0),"",R20*M!$J$62)</f>
        <v>-175833.29114466292</v>
      </c>
      <c r="G20" s="33">
        <f>IF(OR(S20="",S20=0),"",S20*M!$J$63)</f>
        <v>-178537.36669942481</v>
      </c>
      <c r="H20" s="33">
        <f>IF(OR(T20="",T20=0),"",T20*M!$J$64)</f>
        <v>-226357.53766308943</v>
      </c>
      <c r="I20" s="33">
        <f>IF(OR(U20="",U20=0),"",U20*M!$J$65)</f>
        <v>-149438.69196091621</v>
      </c>
      <c r="J20" s="33">
        <f>IF(OR(V20="",V20=0),"",V20*M!$J$66)</f>
        <v>-174398.65004240113</v>
      </c>
      <c r="K20" s="33">
        <f>IF(OR(W20="",W20=0),"",W20*M!$J$67)</f>
        <v>-156727.79304189357</v>
      </c>
      <c r="L20" s="33">
        <f>IF(OR(X20="",X20=0),"",X20*M!$J$68)</f>
        <v>-203494.07442261447</v>
      </c>
      <c r="N20" s="46" t="str">
        <f>'2.3'!N20</f>
        <v>Aseguradora Magallanes</v>
      </c>
      <c r="O20" s="33">
        <v>-2899603.7129907049</v>
      </c>
      <c r="P20" s="33">
        <v>-2318521.7399654435</v>
      </c>
      <c r="Q20" s="33">
        <v>-3637789.7654899531</v>
      </c>
      <c r="R20" s="33">
        <v>-3932801.472782325</v>
      </c>
      <c r="S20" s="33">
        <v>-3988904.9268729691</v>
      </c>
      <c r="T20" s="33">
        <v>-5037459.0928166779</v>
      </c>
      <c r="U20" s="33">
        <v>-3339054.5851103785</v>
      </c>
      <c r="V20" s="33">
        <v>-3892358.6181523209</v>
      </c>
      <c r="W20" s="33">
        <v>-3494756.9904250125</v>
      </c>
      <c r="X20" s="33">
        <v>-4536703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-23077.175748859911</v>
      </c>
      <c r="D21" s="33">
        <f>IF(OR(P21="",P21=0),"",P21*M!$J$60)</f>
        <v>-43032.033096926709</v>
      </c>
      <c r="E21" s="33">
        <f>IF(OR(Q21="",Q21=0),"",Q21*M!$J$61)</f>
        <v>-201076.10707366437</v>
      </c>
      <c r="F21" s="33">
        <f>IF(OR(R21="",R21=0),"",R21*M!$J$62)</f>
        <v>-220250.8955588403</v>
      </c>
      <c r="G21" s="33">
        <f>IF(OR(S21="",S21=0),"",S21*M!$J$63)</f>
        <v>-218901.49527878451</v>
      </c>
      <c r="H21" s="33">
        <f>IF(OR(T21="",T21=0),"",T21*M!$J$64)</f>
        <v>-250608.37827287425</v>
      </c>
      <c r="I21" s="33">
        <f>IF(OR(U21="",U21=0),"",U21*M!$J$65)</f>
        <v>-348327.03028121952</v>
      </c>
      <c r="J21" s="33">
        <f>IF(OR(V21="",V21=0),"",V21*M!$J$66)</f>
        <v>-345869.33602255292</v>
      </c>
      <c r="K21" s="33">
        <f>IF(OR(W21="",W21=0),"",W21*M!$J$67)</f>
        <v>-339667.63844319992</v>
      </c>
      <c r="L21" s="33">
        <f>IF(OR(X21="",X21=0),"",X21*M!$J$68)</f>
        <v>-446187.88079140469</v>
      </c>
      <c r="N21" s="46" t="str">
        <f>'2.3'!N21</f>
        <v>BCI Seguros Generales</v>
      </c>
      <c r="O21" s="33">
        <v>-515470.0154193748</v>
      </c>
      <c r="P21" s="33">
        <v>-962126.00781632867</v>
      </c>
      <c r="Q21" s="33">
        <v>-4489798.6348628663</v>
      </c>
      <c r="R21" s="33">
        <v>-4926274.431858208</v>
      </c>
      <c r="S21" s="33">
        <v>-4890725.5055880509</v>
      </c>
      <c r="T21" s="33">
        <v>-5577147.8471626248</v>
      </c>
      <c r="U21" s="33">
        <v>-7783010.8944113171</v>
      </c>
      <c r="V21" s="33">
        <v>-7719368.7594181197</v>
      </c>
      <c r="W21" s="33">
        <v>-7573997.1247679535</v>
      </c>
      <c r="X21" s="33">
        <v>-9947326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-19.529243698683487</v>
      </c>
      <c r="D24" s="33">
        <f>IF(OR(P24="",P24=0),"",P24*M!$J$60)</f>
        <v>-36.05200945626477</v>
      </c>
      <c r="E24" s="33">
        <f>IF(OR(Q24="",Q24=0),"",Q24*M!$J$61)</f>
        <v>12.300016457768498</v>
      </c>
      <c r="F24" s="33">
        <f>IF(OR(R24="",R24=0),"",R24*M!$J$62)</f>
        <v>0.38943387996868933</v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>
        <v>-436.22060429064578</v>
      </c>
      <c r="P24" s="50">
        <v>-806.06407449500273</v>
      </c>
      <c r="Q24" s="50">
        <v>274.64524703896433</v>
      </c>
      <c r="R24" s="50">
        <v>8.7103308293998474</v>
      </c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>
        <f>IF(OR(O25="",O25=0),"",O25*M!$J$59)</f>
        <v>-30334.290485256926</v>
      </c>
      <c r="D25" s="33">
        <f>IF(OR(P25="",P25=0),"",P25*M!$J$60)</f>
        <v>-49348.167848699763</v>
      </c>
      <c r="E25" s="33">
        <f>IF(OR(Q25="",Q25=0),"",Q25*M!$J$61)</f>
        <v>-38206.449712855254</v>
      </c>
      <c r="F25" s="33">
        <f>IF(OR(R25="",R25=0),"",R25*M!$J$62)</f>
        <v>-18188.453730526213</v>
      </c>
      <c r="G25" s="33">
        <f>IF(OR(S25="",S25=0),"",S25*M!$J$63)</f>
        <v>-21621.279663706788</v>
      </c>
      <c r="H25" s="33">
        <f>IF(OR(T25="",T25=0),"",T25*M!$J$64)</f>
        <v>-81337.035855485403</v>
      </c>
      <c r="I25" s="33">
        <f>IF(OR(U25="",U25=0),"",U25*M!$J$65)</f>
        <v>-25637.720795224002</v>
      </c>
      <c r="J25" s="33">
        <f>IF(OR(V25="",V25=0),"",V25*M!$J$66)</f>
        <v>-49410.635022499308</v>
      </c>
      <c r="K25" s="33">
        <f>IF(OR(W25="",W25=0),"",W25*M!$J$67)</f>
        <v>-48236.610107874178</v>
      </c>
      <c r="L25" s="33">
        <f>IF(OR(X25="",X25=0),"",X25*M!$J$68)</f>
        <v>-46895.379615080812</v>
      </c>
      <c r="N25" s="46" t="str">
        <f>'2.3'!N25</f>
        <v>Chilena Consolidada</v>
      </c>
      <c r="O25" s="50">
        <v>-677570.65918015002</v>
      </c>
      <c r="P25" s="50">
        <v>-1103344.4694183066</v>
      </c>
      <c r="Q25" s="50">
        <v>-853106.16094676394</v>
      </c>
      <c r="R25" s="50">
        <v>-406814.75705414428</v>
      </c>
      <c r="S25" s="50">
        <v>-483065.42529584764</v>
      </c>
      <c r="T25" s="50">
        <v>-1810109.7718372261</v>
      </c>
      <c r="U25" s="50">
        <v>-572848.62474212167</v>
      </c>
      <c r="V25" s="50">
        <v>-1102783.2555552742</v>
      </c>
      <c r="W25" s="50">
        <v>-1075592.4466047876</v>
      </c>
      <c r="X25" s="50">
        <v>-1045487</v>
      </c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-12669.163861701905</v>
      </c>
      <c r="D28" s="33">
        <f>IF(OR(P28="",P28=0),"",P28*M!$J$60)</f>
        <v>-9943.4397163120539</v>
      </c>
      <c r="E28" s="33">
        <f>IF(OR(Q28="",Q28=0),"",Q28*M!$J$61)</f>
        <v>-10192.786877672585</v>
      </c>
      <c r="F28" s="33">
        <f>IF(OR(R28="",R28=0),"",R28*M!$J$62)</f>
        <v>-21821.204229696996</v>
      </c>
      <c r="G28" s="33">
        <f>IF(OR(S28="",S28=0),"",S28*M!$J$63)</f>
        <v>-34930.340667023687</v>
      </c>
      <c r="H28" s="33">
        <f>IF(OR(T28="",T28=0),"",T28*M!$J$64)</f>
        <v>-36846.227779516121</v>
      </c>
      <c r="I28" s="33">
        <f>IF(OR(U28="",U28=0),"",U28*M!$J$65)</f>
        <v>-62738.963210468333</v>
      </c>
      <c r="J28" s="33">
        <f>IF(OR(V28="",V28=0),"",V28*M!$J$66)</f>
        <v>-64047.351653640784</v>
      </c>
      <c r="K28" s="33">
        <f>IF(OR(W28="",W28=0),"",W28*M!$J$67)</f>
        <v>-50753.534633230083</v>
      </c>
      <c r="L28" s="33">
        <f>IF(OR(X28="",X28=0),"",X28*M!$J$68)</f>
        <v>-38546.552597264825</v>
      </c>
      <c r="N28" s="46" t="str">
        <f>'2.3'!N28</f>
        <v>Consorcio Nacional de Seguros</v>
      </c>
      <c r="O28" s="50">
        <v>-282988.44547581603</v>
      </c>
      <c r="P28" s="50">
        <v>-222319.07882829956</v>
      </c>
      <c r="Q28" s="50">
        <v>-227593.22962253785</v>
      </c>
      <c r="R28" s="50">
        <v>-488067.21169673733</v>
      </c>
      <c r="S28" s="50">
        <v>-780418.18673519685</v>
      </c>
      <c r="T28" s="50">
        <v>-819991.97853168868</v>
      </c>
      <c r="U28" s="50">
        <v>-1401837.9043880736</v>
      </c>
      <c r="V28" s="50">
        <v>-1429456.3697498257</v>
      </c>
      <c r="W28" s="50">
        <v>-1131715.4826575476</v>
      </c>
      <c r="X28" s="50">
        <v>-859358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-71658.528486417956</v>
      </c>
      <c r="D30" s="33">
        <f>IF(OR(P30="",P30=0),"",P30*M!$J$60)</f>
        <v>-67657.860520094546</v>
      </c>
      <c r="E30" s="33">
        <f>IF(OR(Q30="",Q30=0),"",Q30*M!$J$61)</f>
        <v>-41981.342087711244</v>
      </c>
      <c r="F30" s="33">
        <f>IF(OR(R30="",R30=0),"",R30*M!$J$62)</f>
        <v>-51723.05020192144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-1600621.4619069416</v>
      </c>
      <c r="P30" s="50">
        <v>-1512719.3059405226</v>
      </c>
      <c r="Q30" s="50">
        <v>-937395.1740873137</v>
      </c>
      <c r="R30" s="50">
        <v>-1156871.2994375702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-37.5654259525135</v>
      </c>
      <c r="D33" s="33">
        <f>IF(OR(P33="",P33=0),"",P33*M!$J$60)</f>
        <v>-44.858156028368782</v>
      </c>
      <c r="E33" s="33">
        <f>IF(OR(Q33="",Q33=0),"",Q33*M!$J$61)</f>
        <v>-844.7166232123833</v>
      </c>
      <c r="F33" s="33">
        <f>IF(OR(R33="",R33=0),"",R33*M!$J$62)</f>
        <v>-482.45294386978196</v>
      </c>
      <c r="G33" s="33">
        <f>IF(OR(S33="",S33=0),"",S33*M!$J$63)</f>
        <v>-1114.233016549613</v>
      </c>
      <c r="H33" s="33">
        <f>IF(OR(T33="",T33=0),"",T33*M!$J$64)</f>
        <v>-279.37089059281453</v>
      </c>
      <c r="I33" s="33">
        <f>IF(OR(U33="",U33=0),"",U33*M!$J$65)</f>
        <v>-36.219436645585958</v>
      </c>
      <c r="J33" s="33">
        <f>IF(OR(V33="",V33=0),"",V33*M!$J$66)</f>
        <v>-152.08032515107769</v>
      </c>
      <c r="K33" s="33">
        <f>IF(OR(W33="",W33=0),"",W33*M!$J$67)</f>
        <v>-284.21550601126512</v>
      </c>
      <c r="L33" s="33">
        <f>IF(OR(X33="",X33=0),"",X33*M!$J$68)</f>
        <v>-724.94744108624593</v>
      </c>
      <c r="N33" s="46" t="str">
        <f>'2.3'!N33</f>
        <v>HDI Seguros</v>
      </c>
      <c r="O33" s="50">
        <v>-839.09100947650211</v>
      </c>
      <c r="P33" s="50">
        <v>-1002.9551353142738</v>
      </c>
      <c r="Q33" s="50">
        <v>-18861.552458619582</v>
      </c>
      <c r="R33" s="50">
        <v>-10790.855564650783</v>
      </c>
      <c r="S33" s="50">
        <v>-24894.338096079926</v>
      </c>
      <c r="T33" s="50">
        <v>-6217.2413060073186</v>
      </c>
      <c r="U33" s="50">
        <v>-809.28623246507436</v>
      </c>
      <c r="V33" s="50">
        <v>-3394.2416647679593</v>
      </c>
      <c r="W33" s="50">
        <v>-6337.5110893991214</v>
      </c>
      <c r="X33" s="50">
        <v>-16162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-60100.321784602631</v>
      </c>
      <c r="D35" s="33">
        <f>IF(OR(P35="",P35=0),"",P35*M!$J$60)</f>
        <v>-38587.470449172572</v>
      </c>
      <c r="E35" s="33">
        <f>IF(OR(Q35="",Q35=0),"",Q35*M!$J$61)</f>
        <v>-14845.831131745879</v>
      </c>
      <c r="F35" s="33">
        <f>IF(OR(R35="",R35=0),"",R35*M!$J$62)</f>
        <v>687.62896520185723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-1342448.2325810175</v>
      </c>
      <c r="P35" s="50">
        <v>-862752.8430127661</v>
      </c>
      <c r="Q35" s="50">
        <v>-331490.36610450322</v>
      </c>
      <c r="R35" s="50">
        <v>15379.955578768875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-20995.907817191957</v>
      </c>
      <c r="D36" s="33">
        <f>IF(OR(P36="",P36=0),"",P36*M!$J$60)</f>
        <v>-16806.501182033095</v>
      </c>
      <c r="E36" s="33">
        <f>IF(OR(Q36="",Q36=0),"",Q36*M!$J$61)</f>
        <v>-57208.011757198823</v>
      </c>
      <c r="F36" s="33">
        <f>IF(OR(R36="",R36=0),"",R36*M!$J$62)</f>
        <v>-89768.626205228284</v>
      </c>
      <c r="G36" s="33">
        <f>IF(OR(S36="",S36=0),"",S36*M!$J$63)</f>
        <v>-63964.588430213589</v>
      </c>
      <c r="H36" s="33">
        <f>IF(OR(T36="",T36=0),"",T36*M!$J$64)</f>
        <v>-44903.545187043943</v>
      </c>
      <c r="I36" s="33">
        <f>IF(OR(U36="",U36=0),"",U36*M!$J$65)</f>
        <v>-29960.606118520926</v>
      </c>
      <c r="J36" s="33">
        <f>IF(OR(V36="",V36=0),"",V36*M!$J$66)</f>
        <v>-18935.456823512341</v>
      </c>
      <c r="K36" s="33">
        <f>IF(OR(W36="",W36=0),"",W36*M!$J$67)</f>
        <v>-19025.054123525148</v>
      </c>
      <c r="L36" s="33">
        <f>IF(OR(X36="",X36=0),"",X36*M!$J$68)</f>
        <v>-19142.164965239572</v>
      </c>
      <c r="N36" s="46" t="str">
        <f>'2.3'!N36</f>
        <v>Liberty Seguros</v>
      </c>
      <c r="O36" s="50">
        <v>-468981.17187526252</v>
      </c>
      <c r="P36" s="50">
        <v>-375765.92886532121</v>
      </c>
      <c r="Q36" s="50">
        <v>-1277389.2275355819</v>
      </c>
      <c r="R36" s="50">
        <v>-2007823.3368168615</v>
      </c>
      <c r="S36" s="50">
        <v>-1429105.1036068783</v>
      </c>
      <c r="T36" s="50">
        <v>-999303.0244871052</v>
      </c>
      <c r="U36" s="50">
        <v>-669439.07176929503</v>
      </c>
      <c r="V36" s="50">
        <v>-422615.5909906989</v>
      </c>
      <c r="W36" s="50">
        <v>-424225.59267220332</v>
      </c>
      <c r="X36" s="50">
        <v>-426756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-71939.642095254967</v>
      </c>
      <c r="D38" s="33">
        <f>IF(OR(P38="",P38=0),"",P38*M!$J$60)</f>
        <v>-51052.304964538991</v>
      </c>
      <c r="E38" s="33">
        <f>IF(OR(Q38="",Q38=0),"",Q38*M!$J$61)</f>
        <v>-85879.176880588784</v>
      </c>
      <c r="F38" s="33">
        <f>IF(OR(R38="",R38=0),"",R38*M!$J$62)</f>
        <v>-97460.668568958412</v>
      </c>
      <c r="G38" s="33">
        <f>IF(OR(S38="",S38=0),"",S38*M!$J$63)</f>
        <v>-159895.51918099425</v>
      </c>
      <c r="H38" s="33">
        <f>IF(OR(T38="",T38=0),"",T38*M!$J$64)</f>
        <v>-137372.35420682005</v>
      </c>
      <c r="I38" s="33">
        <f>IF(OR(U38="",U38=0),"",U38*M!$J$65)</f>
        <v>-91387.51207897214</v>
      </c>
      <c r="J38" s="33">
        <f>IF(OR(V38="",V38=0),"",V38*M!$J$66)</f>
        <v>-76089.105223350402</v>
      </c>
      <c r="K38" s="33">
        <f>IF(OR(W38="",W38=0),"",W38*M!$J$67)</f>
        <v>-53266.637303634721</v>
      </c>
      <c r="L38" s="33">
        <f>IF(OR(X38="",X38=0),"",X38*M!$J$68)</f>
        <v>-61434.518568423926</v>
      </c>
      <c r="N38" s="46" t="str">
        <f>'2.3'!N38</f>
        <v>Mapfre Seguros Generales</v>
      </c>
      <c r="O38" s="50">
        <v>-1606900.6373943915</v>
      </c>
      <c r="P38" s="50">
        <v>-1141446.1932281242</v>
      </c>
      <c r="Q38" s="50">
        <v>-1917583.4301404918</v>
      </c>
      <c r="R38" s="50">
        <v>-2179868.5470261918</v>
      </c>
      <c r="S38" s="50">
        <v>-3572406.3597272388</v>
      </c>
      <c r="T38" s="50">
        <v>-3057144.1178634977</v>
      </c>
      <c r="U38" s="50">
        <v>-2041960.4001146476</v>
      </c>
      <c r="V38" s="50">
        <v>-1698213.1707533316</v>
      </c>
      <c r="W38" s="50">
        <v>-1187753.2979970691</v>
      </c>
      <c r="X38" s="50">
        <v>-1369623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>
        <f>IF(OR(O41="",O41=0),"",O41*M!$J$59)</f>
        <v>-82755.25975685798</v>
      </c>
      <c r="D41" s="33">
        <f>IF(OR(P41="",P41=0),"",P41*M!$J$60)</f>
        <v>-83143.43971631203</v>
      </c>
      <c r="E41" s="33">
        <f>IF(OR(Q41="",Q41=0),"",Q41*M!$J$61)</f>
        <v>-205118.30825689132</v>
      </c>
      <c r="F41" s="33">
        <f>IF(OR(R41="",R41=0),"",R41*M!$J$62)</f>
        <v>-255491.71312520123</v>
      </c>
      <c r="G41" s="33">
        <f>IF(OR(S41="",S41=0),"",S41*M!$J$63)</f>
        <v>-253411.79665779171</v>
      </c>
      <c r="H41" s="33">
        <f>IF(OR(T41="",T41=0),"",T41*M!$J$64)</f>
        <v>-222911.98033294152</v>
      </c>
      <c r="I41" s="33">
        <f>IF(OR(U41="",U41=0),"",U41*M!$J$65)</f>
        <v>-266951.46548874961</v>
      </c>
      <c r="J41" s="33">
        <f>IF(OR(V41="",V41=0),"",V41*M!$J$66)</f>
        <v>-334365.42634059896</v>
      </c>
      <c r="K41" s="33">
        <f>IF(OR(W41="",W41=0),"",W41*M!$J$67)</f>
        <v>-352747.47093409393</v>
      </c>
      <c r="L41" s="33">
        <f>IF(OR(X41="",X41=0),"",X41*M!$J$68)</f>
        <v>-333845.74255977949</v>
      </c>
      <c r="N41" s="46" t="str">
        <f>'2.3'!N41</f>
        <v>Penta Security</v>
      </c>
      <c r="O41" s="50">
        <v>-1848486.8116935578</v>
      </c>
      <c r="P41" s="50">
        <v>-1858951.575682953</v>
      </c>
      <c r="Q41" s="50">
        <v>-4580056.346822869</v>
      </c>
      <c r="R41" s="50">
        <v>-5714493.4222711865</v>
      </c>
      <c r="S41" s="50">
        <v>-5661759.1202506125</v>
      </c>
      <c r="T41" s="50">
        <v>-4960780.1614156449</v>
      </c>
      <c r="U41" s="50">
        <v>-5964757.2067565322</v>
      </c>
      <c r="V41" s="50">
        <v>-7462615.9578218181</v>
      </c>
      <c r="W41" s="50">
        <v>-7865654.6230581347</v>
      </c>
      <c r="X41" s="50">
        <v>-7442767.0000000009</v>
      </c>
    </row>
    <row r="42" spans="2:24">
      <c r="B42" s="46" t="str">
        <f t="shared" si="2"/>
        <v>RSA Seguros</v>
      </c>
      <c r="C42" s="33">
        <f>IF(OR(O42="",O42=0),"",O42*M!$J$59)</f>
        <v>-1022.9262570980146</v>
      </c>
      <c r="D42" s="33">
        <f>IF(OR(P42="",P42=0),"",P42*M!$J$60)</f>
        <v>580.91016548463347</v>
      </c>
      <c r="E42" s="33" t="str">
        <f>IF(OR(Q42="",Q42=0),"",Q42*M!$J$61)</f>
        <v/>
      </c>
      <c r="F42" s="33" t="str">
        <f>IF(OR(R42="",R42=0),"",R42*M!$J$62)</f>
        <v/>
      </c>
      <c r="G42" s="33">
        <f>IF(OR(S42="",S42=0),"",S42*M!$J$63)</f>
        <v>-113439.18483364761</v>
      </c>
      <c r="H42" s="33">
        <f>IF(OR(T42="",T42=0),"",T42*M!$J$64)</f>
        <v>-153877.09923119491</v>
      </c>
      <c r="I42" s="33">
        <f>IF(OR(U42="",U42=0),"",U42*M!$J$65)</f>
        <v>-139340.22823372643</v>
      </c>
      <c r="J42" s="33">
        <f>IF(OR(V42="",V42=0),"",V42*M!$J$66)</f>
        <v>-112918.47157602017</v>
      </c>
      <c r="K42" s="33">
        <f>IF(OR(W42="",W42=0),"",W42*M!$J$67)</f>
        <v>-79794.50538438771</v>
      </c>
      <c r="L42" s="33">
        <f>IF(OR(X42="",X42=0),"",X42*M!$J$68)</f>
        <v>-8288.9006608495638</v>
      </c>
      <c r="N42" s="46" t="str">
        <f>'2.3'!N42</f>
        <v>RSA Seguros</v>
      </c>
      <c r="O42" s="50">
        <v>-22848.888410673335</v>
      </c>
      <c r="P42" s="50">
        <v>12988.202931494068</v>
      </c>
      <c r="Q42" s="50"/>
      <c r="R42" s="50"/>
      <c r="S42" s="50">
        <v>-2534472.9321856196</v>
      </c>
      <c r="T42" s="50">
        <v>-3424447.892043117</v>
      </c>
      <c r="U42" s="50">
        <v>-3113414.7513539195</v>
      </c>
      <c r="V42" s="50">
        <v>-2520198.3265389423</v>
      </c>
      <c r="W42" s="50">
        <v>-1779278.5828041038</v>
      </c>
      <c r="X42" s="50">
        <v>-184793</v>
      </c>
    </row>
    <row r="43" spans="2:24">
      <c r="B43" s="46" t="str">
        <f t="shared" si="2"/>
        <v>Renta Nacional</v>
      </c>
      <c r="C43" s="33">
        <f>IF(OR(O43="",O43=0),"",O43*M!$J$59)</f>
        <v>-24654.923638865479</v>
      </c>
      <c r="D43" s="33">
        <f>IF(OR(P43="",P43=0),"",P43*M!$J$60)</f>
        <v>-45539.539007092193</v>
      </c>
      <c r="E43" s="33">
        <f>IF(OR(Q43="",Q43=0),"",Q43*M!$J$61)</f>
        <v>-63977.236307569707</v>
      </c>
      <c r="F43" s="33">
        <f>IF(OR(R43="",R43=0),"",R43*M!$J$62)</f>
        <v>-70229.838312616354</v>
      </c>
      <c r="G43" s="33">
        <f>IF(OR(S43="",S43=0),"",S43*M!$J$63)</f>
        <v>-60977.084898982219</v>
      </c>
      <c r="H43" s="33">
        <f>IF(OR(T43="",T43=0),"",T43*M!$J$64)</f>
        <v>-83577.150090762385</v>
      </c>
      <c r="I43" s="33">
        <f>IF(OR(U43="",U43=0),"",U43*M!$J$65)</f>
        <v>-151757.1554363879</v>
      </c>
      <c r="J43" s="33">
        <f>IF(OR(V43="",V43=0),"",V43*M!$J$66)</f>
        <v>-163034.35821625305</v>
      </c>
      <c r="K43" s="33">
        <f>IF(OR(W43="",W43=0),"",W43*M!$J$67)</f>
        <v>-130617.76556648512</v>
      </c>
      <c r="L43" s="33">
        <f>IF(OR(X43="",X43=0),"",X43*M!$J$68)</f>
        <v>-68054.766231139016</v>
      </c>
      <c r="N43" s="46" t="str">
        <f>'2.3'!N43</f>
        <v>Renta Nacional</v>
      </c>
      <c r="O43" s="50">
        <v>-550711.83781738789</v>
      </c>
      <c r="P43" s="50">
        <v>-1018189.7463222295</v>
      </c>
      <c r="Q43" s="50">
        <v>-1428538.2406513027</v>
      </c>
      <c r="R43" s="50">
        <v>-1570806.1297782611</v>
      </c>
      <c r="S43" s="50">
        <v>-1362357.9135083386</v>
      </c>
      <c r="T43" s="50">
        <v>-1859962.2483217509</v>
      </c>
      <c r="U43" s="50">
        <v>-3390858.2779599479</v>
      </c>
      <c r="V43" s="50">
        <v>-3638721.9115725909</v>
      </c>
      <c r="W43" s="50">
        <v>-2912548.823839766</v>
      </c>
      <c r="X43" s="50">
        <v>-1517215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>
        <f>IF(OR(O45="",O45=0),"",O45*M!$J$59)</f>
        <v>-44796.203085023306</v>
      </c>
      <c r="D45" s="33">
        <f>IF(OR(P45="",P45=0),"",P45*M!$J$60)</f>
        <v>-61577.186761229299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-1000603.3557250689</v>
      </c>
      <c r="P45" s="50">
        <v>-1376765.367736558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-2749.2187336143788</v>
      </c>
      <c r="L46" s="33">
        <f>IF(OR(X46="",X46=0),"",X46*M!$J$68)</f>
        <v>-6672.2795295422138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-61302.792574499268</v>
      </c>
      <c r="X46" s="50">
        <v>-148752</v>
      </c>
    </row>
    <row r="47" spans="2:24">
      <c r="B47" s="51" t="s">
        <v>29</v>
      </c>
      <c r="C47" s="51">
        <f t="shared" ref="C47:L47" si="3">SUM(C17:C46)</f>
        <v>-588227.2702297885</v>
      </c>
      <c r="D47" s="51">
        <f t="shared" si="3"/>
        <v>-587953.4869976358</v>
      </c>
      <c r="E47" s="51">
        <f t="shared" si="3"/>
        <v>-890779.20315527171</v>
      </c>
      <c r="F47" s="51">
        <f t="shared" si="3"/>
        <v>-1000547.3215015898</v>
      </c>
      <c r="G47" s="51">
        <f t="shared" si="3"/>
        <v>-1106755.4773624889</v>
      </c>
      <c r="H47" s="51">
        <f t="shared" si="3"/>
        <v>-1238293.3302620538</v>
      </c>
      <c r="I47" s="51">
        <f t="shared" si="3"/>
        <v>-1265575.5930408309</v>
      </c>
      <c r="J47" s="51">
        <f t="shared" si="3"/>
        <v>-1339220.8712459803</v>
      </c>
      <c r="K47" s="51">
        <f t="shared" si="3"/>
        <v>-1233870.44377795</v>
      </c>
      <c r="L47" s="51">
        <f t="shared" si="3"/>
        <v>-1233287.207382425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1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>
  <sheetPr codeName="Hoja7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/>
      <c r="P17" s="33"/>
      <c r="Q17" s="33"/>
      <c r="R17" s="33"/>
      <c r="S17" s="33"/>
      <c r="T17" s="33"/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'2.3'!N18</f>
        <v>ACE Seguros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>
        <f>IF(OR(W19="",W19=0),"",W19*M!$J$67)</f>
        <v>-2781.0519888793337</v>
      </c>
      <c r="L19" s="33">
        <f>IF(OR(X19="",X19=0),"",X19*M!$J$68)</f>
        <v>-29497.179289702221</v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>
        <v>-62012.618759159755</v>
      </c>
      <c r="X19" s="33">
        <v>-657611</v>
      </c>
    </row>
    <row r="20" spans="2:24" s="16" customFormat="1">
      <c r="B20" s="46" t="str">
        <f t="shared" si="2"/>
        <v>Aseguradora Magallanes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'2.3'!N20</f>
        <v>Aseguradora Magallanes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</row>
    <row r="21" spans="2:24" s="16" customFormat="1">
      <c r="B21" s="46" t="str">
        <f t="shared" si="2"/>
        <v>BCI Seguros Generales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'2.3'!N21</f>
        <v>BCI Seguros Generales</v>
      </c>
      <c r="O21" s="33"/>
      <c r="P21" s="33"/>
      <c r="Q21" s="33"/>
      <c r="R21" s="33"/>
      <c r="S21" s="33"/>
      <c r="T21" s="33"/>
      <c r="U21" s="33"/>
      <c r="V21" s="33"/>
      <c r="W21" s="33"/>
      <c r="X21" s="33"/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>
        <f>IF(OR(V23="",V23=0),"",V23*M!$J$66)</f>
        <v>-1231.3970189391341</v>
      </c>
      <c r="K23" s="33">
        <f>IF(OR(W23="",W23=0),"",W23*M!$J$67)</f>
        <v>-5362.8082244454217</v>
      </c>
      <c r="L23" s="33">
        <f>IF(OR(X23="",X23=0),"",X23*M!$J$68)</f>
        <v>-35254.460499066343</v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>
        <v>-27483.23337290452</v>
      </c>
      <c r="W23" s="50">
        <v>-119581.2891060088</v>
      </c>
      <c r="X23" s="50">
        <v>-785964</v>
      </c>
    </row>
    <row r="24" spans="2:24">
      <c r="B24" s="46" t="str">
        <f t="shared" si="2"/>
        <v>Chartis Chile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'2.3'!N24</f>
        <v>Chartis Chile</v>
      </c>
      <c r="O24" s="50"/>
      <c r="P24" s="50"/>
      <c r="Q24" s="50"/>
      <c r="R24" s="50"/>
      <c r="S24" s="50"/>
      <c r="T24" s="50"/>
      <c r="U24" s="50"/>
      <c r="V24" s="50"/>
      <c r="W24" s="50"/>
      <c r="X24" s="50"/>
    </row>
    <row r="25" spans="2:24">
      <c r="B25" s="46" t="str">
        <f t="shared" si="2"/>
        <v>Chilena Consolidada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'2.3'!N25</f>
        <v>Chilena Consolidada</v>
      </c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si="2"/>
        <v>Chubb de Chile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'2.3'!N26</f>
        <v>Chubb de Chile</v>
      </c>
      <c r="O26" s="50"/>
      <c r="P26" s="50"/>
      <c r="Q26" s="50"/>
      <c r="R26" s="50"/>
      <c r="S26" s="50"/>
      <c r="T26" s="50"/>
      <c r="U26" s="50"/>
      <c r="V26" s="50"/>
      <c r="W26" s="50"/>
      <c r="X26" s="50"/>
    </row>
    <row r="27" spans="2:24">
      <c r="B27" s="46" t="str">
        <f t="shared" si="2"/>
        <v>Coface Chile</v>
      </c>
      <c r="C27" s="33">
        <f>IF(OR(O27="",O27=0),"",O27*M!$J$59)</f>
        <v>-63635.95100847345</v>
      </c>
      <c r="D27" s="33">
        <f>IF(OR(P27="",P27=0),"",P27*M!$J$60)</f>
        <v>-81219.799054373507</v>
      </c>
      <c r="E27" s="33">
        <f>IF(OR(Q27="",Q27=0),"",Q27*M!$J$61)</f>
        <v>-38391.527425283173</v>
      </c>
      <c r="F27" s="33">
        <f>IF(OR(R27="",R27=0),"",R27*M!$J$62)</f>
        <v>-102221.27521792993</v>
      </c>
      <c r="G27" s="33">
        <f>IF(OR(S27="",S27=0),"",S27*M!$J$63)</f>
        <v>-141798.87196927631</v>
      </c>
      <c r="H27" s="33">
        <f>IF(OR(T27="",T27=0),"",T27*M!$J$64)</f>
        <v>-167778.4255549451</v>
      </c>
      <c r="I27" s="33">
        <f>IF(OR(U27="",U27=0),"",U27*M!$J$65)</f>
        <v>-454360.99264563527</v>
      </c>
      <c r="J27" s="33">
        <f>IF(OR(V27="",V27=0),"",V27*M!$J$66)</f>
        <v>-407858.42252832488</v>
      </c>
      <c r="K27" s="33">
        <f>IF(OR(W27="",W27=0),"",W27*M!$J$67)</f>
        <v>-124510.48796232209</v>
      </c>
      <c r="L27" s="33">
        <f>IF(OR(X27="",X27=0),"",X27*M!$J$68)</f>
        <v>-197781.46885062952</v>
      </c>
      <c r="N27" s="46" t="str">
        <f>'2.3'!N27</f>
        <v>Coface Chile</v>
      </c>
      <c r="O27" s="50">
        <v>-1421422.8380691228</v>
      </c>
      <c r="P27" s="50">
        <v>-1815942.1109343246</v>
      </c>
      <c r="Q27" s="50">
        <v>-857238.73379540187</v>
      </c>
      <c r="R27" s="50">
        <v>-2286347.3640837022</v>
      </c>
      <c r="S27" s="50">
        <v>-3168088.7283138018</v>
      </c>
      <c r="T27" s="50">
        <v>-3733814.0541543867</v>
      </c>
      <c r="U27" s="50">
        <v>-10152231.231958983</v>
      </c>
      <c r="V27" s="50">
        <v>-9102887.2386808228</v>
      </c>
      <c r="W27" s="50">
        <v>-2776367.1633610167</v>
      </c>
      <c r="X27" s="50">
        <v>-4409346</v>
      </c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'2.3'!N28</f>
        <v>Consorcio Nacional de Seguros</v>
      </c>
      <c r="O28" s="50"/>
      <c r="P28" s="50"/>
      <c r="Q28" s="50"/>
      <c r="R28" s="50"/>
      <c r="S28" s="50"/>
      <c r="T28" s="50"/>
      <c r="U28" s="50"/>
      <c r="V28" s="50"/>
      <c r="W28" s="50"/>
      <c r="X28" s="50"/>
    </row>
    <row r="29" spans="2:24">
      <c r="B29" s="46" t="str">
        <f t="shared" si="2"/>
        <v>Continental Crédito</v>
      </c>
      <c r="C29" s="33">
        <f>IF(OR(O29="",O29=0),"",O29*M!$J$59)</f>
        <v>-238519.67138314841</v>
      </c>
      <c r="D29" s="33">
        <f>IF(OR(P29="",P29=0),"",P29*M!$J$60)</f>
        <v>-162060.57919621747</v>
      </c>
      <c r="E29" s="33">
        <f>IF(OR(Q29="",Q29=0),"",Q29*M!$J$61)</f>
        <v>-129440.58023739612</v>
      </c>
      <c r="F29" s="33">
        <f>IF(OR(R29="",R29=0),"",R29*M!$J$62)</f>
        <v>-151003.98835926491</v>
      </c>
      <c r="G29" s="33">
        <f>IF(OR(S29="",S29=0),"",S29*M!$J$63)</f>
        <v>-198357.25481256383</v>
      </c>
      <c r="H29" s="33">
        <f>IF(OR(T29="",T29=0),"",T29*M!$J$64)</f>
        <v>-261103.13280666326</v>
      </c>
      <c r="I29" s="33">
        <f>IF(OR(U29="",U29=0),"",U29*M!$J$65)</f>
        <v>-588583.69882955612</v>
      </c>
      <c r="J29" s="33">
        <f>IF(OR(V29="",V29=0),"",V29*M!$J$66)</f>
        <v>-741750.22728488198</v>
      </c>
      <c r="K29" s="33">
        <f>IF(OR(W29="",W29=0),"",W29*M!$J$67)</f>
        <v>-351049.63517597999</v>
      </c>
      <c r="L29" s="33">
        <f>IF(OR(X29="",X29=0),"",X29*M!$J$68)</f>
        <v>-501269.98124610039</v>
      </c>
      <c r="N29" s="46" t="str">
        <f>'2.3'!N29</f>
        <v>Continental Crédito</v>
      </c>
      <c r="O29" s="50">
        <v>-5327763.6754042506</v>
      </c>
      <c r="P29" s="50">
        <v>-3623409.9777543275</v>
      </c>
      <c r="Q29" s="50">
        <v>-2890259.5584507175</v>
      </c>
      <c r="R29" s="50">
        <v>-3377453.1770933522</v>
      </c>
      <c r="S29" s="50">
        <v>-4431723.4292746065</v>
      </c>
      <c r="T29" s="50">
        <v>-5810702.6790401544</v>
      </c>
      <c r="U29" s="50">
        <v>-13151300.192135368</v>
      </c>
      <c r="V29" s="50">
        <v>-16554932.558175221</v>
      </c>
      <c r="W29" s="50">
        <v>-7827795.840840254</v>
      </c>
      <c r="X29" s="50">
        <v>-11175328</v>
      </c>
    </row>
    <row r="30" spans="2:24">
      <c r="B30" s="46" t="str">
        <f t="shared" si="2"/>
        <v>Cruz del Sur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/>
      <c r="P30" s="50"/>
      <c r="Q30" s="50"/>
      <c r="R30" s="50"/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>
        <f>IF(OR(X31="",X31=0),"",X31*M!$J$68)</f>
        <v>-3436.4356735861575</v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>
        <v>-76612</v>
      </c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'2.3'!N33</f>
        <v>HDI Seguros</v>
      </c>
      <c r="O33" s="50"/>
      <c r="P33" s="50"/>
      <c r="Q33" s="50"/>
      <c r="R33" s="50"/>
      <c r="S33" s="50"/>
      <c r="T33" s="50"/>
      <c r="U33" s="50"/>
      <c r="V33" s="50"/>
      <c r="W33" s="50"/>
      <c r="X33" s="50"/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/>
      <c r="P35" s="50"/>
      <c r="Q35" s="50"/>
      <c r="R35" s="50"/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'2.3'!N36</f>
        <v>Liberty Seguros</v>
      </c>
      <c r="O36" s="50"/>
      <c r="P36" s="50"/>
      <c r="Q36" s="50"/>
      <c r="R36" s="50"/>
      <c r="S36" s="50"/>
      <c r="T36" s="50"/>
      <c r="U36" s="50"/>
      <c r="V36" s="50"/>
      <c r="W36" s="50"/>
      <c r="X36" s="50"/>
    </row>
    <row r="37" spans="2:24">
      <c r="B37" s="46" t="str">
        <f t="shared" si="2"/>
        <v>Mapfre Garantía y Crédito</v>
      </c>
      <c r="C37" s="33">
        <f>IF(OR(O37="",O37=0),"",O37*M!$J$59)</f>
        <v>-47225.832113004471</v>
      </c>
      <c r="D37" s="33">
        <f>IF(OR(P37="",P37=0),"",P37*M!$J$60)</f>
        <v>-100508.21513002363</v>
      </c>
      <c r="E37" s="33">
        <f>IF(OR(Q37="",Q37=0),"",Q37*M!$J$61)</f>
        <v>-67600.659465671124</v>
      </c>
      <c r="F37" s="33">
        <f>IF(OR(R37="",R37=0),"",R37*M!$J$62)</f>
        <v>-68346.869869556307</v>
      </c>
      <c r="G37" s="33">
        <f>IF(OR(S37="",S37=0),"",S37*M!$J$63)</f>
        <v>-114628.02363389064</v>
      </c>
      <c r="H37" s="33">
        <f>IF(OR(T37="",T37=0),"",T37*M!$J$64)</f>
        <v>-93727.965525570922</v>
      </c>
      <c r="I37" s="33">
        <f>IF(OR(U37="",U37=0),"",U37*M!$J$65)</f>
        <v>-260751.32256881049</v>
      </c>
      <c r="J37" s="33">
        <f>IF(OR(V37="",V37=0),"",V37*M!$J$66)</f>
        <v>-438843.3204984226</v>
      </c>
      <c r="K37" s="33">
        <f>IF(OR(W37="",W37=0),"",W37*M!$J$67)</f>
        <v>-99602.480477079327</v>
      </c>
      <c r="L37" s="33">
        <f>IF(OR(X37="",X37=0),"",X37*M!$J$68)</f>
        <v>-141471.55090398641</v>
      </c>
      <c r="N37" s="46" t="str">
        <f>'2.3'!N37</f>
        <v>Mapfre Garantía y Crédito</v>
      </c>
      <c r="O37" s="50">
        <v>-1054873.4677243107</v>
      </c>
      <c r="P37" s="50">
        <v>-2247199.604954307</v>
      </c>
      <c r="Q37" s="50">
        <v>-1509445.1200689268</v>
      </c>
      <c r="R37" s="50">
        <v>-1528690.4358851372</v>
      </c>
      <c r="S37" s="50">
        <v>-2561034.1223454969</v>
      </c>
      <c r="T37" s="50">
        <v>-2085862.9099011698</v>
      </c>
      <c r="U37" s="50">
        <v>-5826221.3605609769</v>
      </c>
      <c r="V37" s="50">
        <v>-9794431.2077262141</v>
      </c>
      <c r="W37" s="50">
        <v>-2220961.9503663899</v>
      </c>
      <c r="X37" s="50">
        <v>-3153971</v>
      </c>
    </row>
    <row r="38" spans="2:24">
      <c r="B38" s="46" t="str">
        <f t="shared" si="2"/>
        <v>Mapfre Seguros Generales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'2.3'!N38</f>
        <v>Mapfre Seguros Generales</v>
      </c>
      <c r="O38" s="50"/>
      <c r="P38" s="50"/>
      <c r="Q38" s="50"/>
      <c r="R38" s="50"/>
      <c r="S38" s="50"/>
      <c r="T38" s="50"/>
      <c r="U38" s="50"/>
      <c r="V38" s="50"/>
      <c r="W38" s="50"/>
      <c r="X38" s="50"/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2:24">
      <c r="B41" s="46" t="str">
        <f t="shared" si="2"/>
        <v>Penta Security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'2.3'!N41</f>
        <v>Penta Security</v>
      </c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 t="shared" si="2"/>
        <v>RSA Seguros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'2.3'!N42</f>
        <v>RSA Seguros</v>
      </c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2:24">
      <c r="B43" s="46" t="str">
        <f t="shared" si="2"/>
        <v>Renta Nacional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'2.3'!N43</f>
        <v>Renta Nacional</v>
      </c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2:24">
      <c r="B45" s="46" t="str">
        <f t="shared" si="2"/>
        <v>Security Previsión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-349381.45450462634</v>
      </c>
      <c r="D47" s="51">
        <f t="shared" si="3"/>
        <v>-343788.59338061465</v>
      </c>
      <c r="E47" s="51">
        <f t="shared" si="3"/>
        <v>-235432.76712835039</v>
      </c>
      <c r="F47" s="51">
        <f t="shared" si="3"/>
        <v>-321572.13344675116</v>
      </c>
      <c r="G47" s="51">
        <f t="shared" si="3"/>
        <v>-454784.15041573078</v>
      </c>
      <c r="H47" s="51">
        <f t="shared" si="3"/>
        <v>-522609.52388717927</v>
      </c>
      <c r="I47" s="51">
        <f t="shared" si="3"/>
        <v>-1303696.0140440019</v>
      </c>
      <c r="J47" s="51">
        <f t="shared" si="3"/>
        <v>-1589683.3673305688</v>
      </c>
      <c r="K47" s="51">
        <f t="shared" si="3"/>
        <v>-583306.46382870618</v>
      </c>
      <c r="L47" s="51">
        <f t="shared" si="3"/>
        <v>-908711.07646307105</v>
      </c>
    </row>
    <row r="49" spans="2:2">
      <c r="B49" s="14" t="s">
        <v>706</v>
      </c>
    </row>
  </sheetData>
  <mergeCells count="2">
    <mergeCell ref="B15:L15"/>
    <mergeCell ref="N15:X15"/>
  </mergeCells>
  <conditionalFormatting sqref="C17:L47">
    <cfRule type="cellIs" dxfId="11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>
  <sheetPr codeName="Hoja75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-1648.2203902026508</v>
      </c>
      <c r="D17" s="33">
        <f>IF(OR(P17="",P17=0),"",P17*M!$J$60)</f>
        <v>-7050.531914893616</v>
      </c>
      <c r="E17" s="33">
        <f>IF(OR(Q17="",Q17=0),"",Q17*M!$J$61)</f>
        <v>-2894.950352398359</v>
      </c>
      <c r="F17" s="33">
        <f>IF(OR(R17="",R17=0),"",R17*M!$J$62)</f>
        <v>-7386.4480347775552</v>
      </c>
      <c r="G17" s="33">
        <f>IF(OR(S17="",S17=0),"",S17*M!$J$63)</f>
        <v>1004.9420878057716</v>
      </c>
      <c r="H17" s="33">
        <f>IF(OR(T17="",T17=0),"",T17*M!$J$64)</f>
        <v>-75.677813303598981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-36815.951795759145</v>
      </c>
      <c r="P17" s="33">
        <v>-157638.38322439566</v>
      </c>
      <c r="Q17" s="33">
        <v>-64640.917955668359</v>
      </c>
      <c r="R17" s="33">
        <v>-165210.08917420256</v>
      </c>
      <c r="S17" s="33">
        <v>22452.546037710577</v>
      </c>
      <c r="T17" s="33">
        <v>-1684.1669718024204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-58227.783842925179</v>
      </c>
      <c r="D18" s="33">
        <f>IF(OR(P18="",P18=0),"",P18*M!$J$60)</f>
        <v>-52763.297872340416</v>
      </c>
      <c r="E18" s="33">
        <f>IF(OR(Q18="",Q18=0),"",Q18*M!$J$61)</f>
        <v>-78486.174030796246</v>
      </c>
      <c r="F18" s="33">
        <f>IF(OR(R18="",R18=0),"",R18*M!$J$62)</f>
        <v>-30011.94449343274</v>
      </c>
      <c r="G18" s="33">
        <f>IF(OR(S18="",S18=0),"",S18*M!$J$63)</f>
        <v>-59326.322861982553</v>
      </c>
      <c r="H18" s="33">
        <f>IF(OR(T18="",T18=0),"",T18*M!$J$64)</f>
        <v>-54329.841112265094</v>
      </c>
      <c r="I18" s="33">
        <f>IF(OR(U18="",U18=0),"",U18*M!$J$65)</f>
        <v>-48538.333635550312</v>
      </c>
      <c r="J18" s="33">
        <f>IF(OR(V18="",V18=0),"",V18*M!$J$66)</f>
        <v>-180638.04978111899</v>
      </c>
      <c r="K18" s="33">
        <f>IF(OR(W18="",W18=0),"",W18*M!$J$67)</f>
        <v>-95894.395622577824</v>
      </c>
      <c r="L18" s="33">
        <f>IF(OR(X18="",X18=0),"",X18*M!$J$68)</f>
        <v>-189868.54328266357</v>
      </c>
      <c r="N18" s="46" t="str">
        <f>'2.3'!N18</f>
        <v>ACE Seguros</v>
      </c>
      <c r="O18" s="33">
        <v>-1300621.7468717545</v>
      </c>
      <c r="P18" s="33">
        <v>-1179701.2013537479</v>
      </c>
      <c r="Q18" s="33">
        <v>-1752506.1636984101</v>
      </c>
      <c r="R18" s="33">
        <v>-671266.62269960181</v>
      </c>
      <c r="S18" s="33">
        <v>-1325476.3746786073</v>
      </c>
      <c r="T18" s="33">
        <v>-1209079.9137849652</v>
      </c>
      <c r="U18" s="33">
        <v>-1084539.3743260915</v>
      </c>
      <c r="V18" s="33">
        <v>-4031614.176261235</v>
      </c>
      <c r="W18" s="33">
        <v>-2138278.1122618467</v>
      </c>
      <c r="X18" s="33">
        <v>-4232935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/>
    </row>
    <row r="20" spans="2:24" s="16" customFormat="1">
      <c r="B20" s="46" t="str">
        <f t="shared" si="2"/>
        <v>Aseguradora Magallanes</v>
      </c>
      <c r="C20" s="33">
        <f>IF(OR(O20="",O20=0),"",O20*M!$J$59)</f>
        <v>-8825.9639801912599</v>
      </c>
      <c r="D20" s="33">
        <f>IF(OR(P20="",P20=0),"",P20*M!$J$60)</f>
        <v>-5518.0851063829778</v>
      </c>
      <c r="E20" s="33">
        <f>IF(OR(Q20="",Q20=0),"",Q20*M!$J$61)</f>
        <v>-17869.32531811134</v>
      </c>
      <c r="F20" s="33">
        <f>IF(OR(R20="",R20=0),"",R20*M!$J$62)</f>
        <v>-17966.698952589755</v>
      </c>
      <c r="G20" s="33">
        <f>IF(OR(S20="",S20=0),"",S20*M!$J$63)</f>
        <v>-38879.975218663647</v>
      </c>
      <c r="H20" s="33">
        <f>IF(OR(T20="",T20=0),"",T20*M!$J$64)</f>
        <v>-17353.916339578827</v>
      </c>
      <c r="I20" s="33">
        <f>IF(OR(U20="",U20=0),"",U20*M!$J$65)</f>
        <v>-22904.99459971457</v>
      </c>
      <c r="J20" s="33">
        <f>IF(OR(V20="",V20=0),"",V20*M!$J$66)</f>
        <v>-35572.184914395744</v>
      </c>
      <c r="K20" s="33">
        <f>IF(OR(W20="",W20=0),"",W20*M!$J$67)</f>
        <v>-71019.945888126837</v>
      </c>
      <c r="L20" s="33">
        <f>IF(OR(X20="",X20=0),"",X20*M!$J$68)</f>
        <v>-100376.69277380536</v>
      </c>
      <c r="N20" s="46" t="str">
        <f>'2.3'!N20</f>
        <v>Aseguradora Magallanes</v>
      </c>
      <c r="O20" s="33">
        <v>-197143.69897212385</v>
      </c>
      <c r="P20" s="33">
        <v>-123375.37439229578</v>
      </c>
      <c r="Q20" s="33">
        <v>-399001.52030387457</v>
      </c>
      <c r="R20" s="33">
        <v>-401854.84581328888</v>
      </c>
      <c r="S20" s="33">
        <v>-868661.43246934109</v>
      </c>
      <c r="T20" s="33">
        <v>-386201.6019581671</v>
      </c>
      <c r="U20" s="33">
        <v>-511788.65551170666</v>
      </c>
      <c r="V20" s="33">
        <v>-793926.44658885186</v>
      </c>
      <c r="W20" s="33">
        <v>-1583621.1787005374</v>
      </c>
      <c r="X20" s="33">
        <v>-2237801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-20612.549360611378</v>
      </c>
      <c r="D21" s="33">
        <f>IF(OR(P21="",P21=0),"",P21*M!$J$60)</f>
        <v>-8422.0449172576809</v>
      </c>
      <c r="E21" s="33">
        <f>IF(OR(Q21="",Q21=0),"",Q21*M!$J$61)</f>
        <v>-18650.001010564731</v>
      </c>
      <c r="F21" s="33">
        <f>IF(OR(R21="",R21=0),"",R21*M!$J$62)</f>
        <v>-20133.898494615507</v>
      </c>
      <c r="G21" s="33">
        <f>IF(OR(S21="",S21=0),"",S21*M!$J$63)</f>
        <v>1138.9925383309026</v>
      </c>
      <c r="H21" s="33">
        <f>IF(OR(T21="",T21=0),"",T21*M!$J$64)</f>
        <v>-21224.594422978324</v>
      </c>
      <c r="I21" s="33">
        <f>IF(OR(U21="",U21=0),"",U21*M!$J$65)</f>
        <v>-13498.988699256048</v>
      </c>
      <c r="J21" s="33">
        <f>IF(OR(V21="",V21=0),"",V21*M!$J$66)</f>
        <v>1777.405972817493</v>
      </c>
      <c r="K21" s="33">
        <f>IF(OR(W21="",W21=0),"",W21*M!$J$67)</f>
        <v>-26747.531524477348</v>
      </c>
      <c r="L21" s="33">
        <f>IF(OR(X21="",X21=0),"",X21*M!$J$68)</f>
        <v>-26747.609113291765</v>
      </c>
      <c r="N21" s="46" t="str">
        <f>'2.3'!N21</f>
        <v>BCI Seguros Generales</v>
      </c>
      <c r="O21" s="33">
        <v>-460418.17475311679</v>
      </c>
      <c r="P21" s="33">
        <v>-188303.17488461046</v>
      </c>
      <c r="Q21" s="33">
        <v>-416433.11229786405</v>
      </c>
      <c r="R21" s="33">
        <v>-450327.83687889896</v>
      </c>
      <c r="S21" s="33">
        <v>25447.518532457016</v>
      </c>
      <c r="T21" s="33">
        <v>-472341.35549978947</v>
      </c>
      <c r="U21" s="33">
        <v>-301621.08299497556</v>
      </c>
      <c r="V21" s="33">
        <v>39669.466790996077</v>
      </c>
      <c r="W21" s="33">
        <v>-596423.39726428932</v>
      </c>
      <c r="X21" s="33">
        <v>-596312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'2.3'!N22</f>
        <v>Cardif</v>
      </c>
      <c r="O22" s="33"/>
      <c r="P22" s="33"/>
      <c r="Q22" s="33"/>
      <c r="R22" s="33"/>
      <c r="S22" s="33"/>
      <c r="T22" s="33"/>
      <c r="U22" s="33"/>
      <c r="V22" s="33"/>
      <c r="W22" s="33"/>
      <c r="X22" s="33"/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2:24">
      <c r="B24" s="46" t="str">
        <f t="shared" si="2"/>
        <v>Chartis Chile</v>
      </c>
      <c r="C24" s="33">
        <f>IF(OR(O24="",O24=0),"",O24*M!$J$59)</f>
        <v>-80296.187557184283</v>
      </c>
      <c r="D24" s="33">
        <f>IF(OR(P24="",P24=0),"",P24*M!$J$60)</f>
        <v>-68817.730496453893</v>
      </c>
      <c r="E24" s="33">
        <f>IF(OR(Q24="",Q24=0),"",Q24*M!$J$61)</f>
        <v>-33958.439803546215</v>
      </c>
      <c r="F24" s="33">
        <f>IF(OR(R24="",R24=0),"",R24*M!$J$62)</f>
        <v>-41901.193948642547</v>
      </c>
      <c r="G24" s="33">
        <f>IF(OR(S24="",S24=0),"",S24*M!$J$63)</f>
        <v>-48563.729591118841</v>
      </c>
      <c r="H24" s="33">
        <f>IF(OR(T24="",T24=0),"",T24*M!$J$64)</f>
        <v>-19096.646428160089</v>
      </c>
      <c r="I24" s="33">
        <f>IF(OR(U24="",U24=0),"",U24*M!$J$65)</f>
        <v>-74215.723337576623</v>
      </c>
      <c r="J24" s="33">
        <f>IF(OR(V24="",V24=0),"",V24*M!$J$66)</f>
        <v>-91132.499446112517</v>
      </c>
      <c r="K24" s="33">
        <f>IF(OR(W24="",W24=0),"",W24*M!$J$67)</f>
        <v>-110712.51960448461</v>
      </c>
      <c r="L24" s="33">
        <f>IF(OR(X24="",X24=0),"",X24*M!$J$68)</f>
        <v>-307651.19630681397</v>
      </c>
      <c r="N24" s="46" t="str">
        <f>'2.3'!N24</f>
        <v>Chartis Chile</v>
      </c>
      <c r="O24" s="50">
        <v>-1793559.0337679693</v>
      </c>
      <c r="P24" s="50">
        <v>-1538652.1050584971</v>
      </c>
      <c r="Q24" s="50">
        <v>-758252.97640250414</v>
      </c>
      <c r="R24" s="50">
        <v>-937189.28992225218</v>
      </c>
      <c r="S24" s="50">
        <v>-1085017.1245074417</v>
      </c>
      <c r="T24" s="50">
        <v>-424985.07531488588</v>
      </c>
      <c r="U24" s="50">
        <v>-1658274.3601799605</v>
      </c>
      <c r="V24" s="50">
        <v>-2033962.8175252236</v>
      </c>
      <c r="W24" s="50">
        <v>-2468696.485197851</v>
      </c>
      <c r="X24" s="50">
        <v>-6858785</v>
      </c>
    </row>
    <row r="25" spans="2:24">
      <c r="B25" s="46" t="str">
        <f t="shared" si="2"/>
        <v>Chilena Consolidada</v>
      </c>
      <c r="C25" s="33">
        <f>IF(OR(O25="",O25=0),"",O25*M!$J$59)</f>
        <v>-31459.222700267332</v>
      </c>
      <c r="D25" s="33">
        <f>IF(OR(P25="",P25=0),"",P25*M!$J$60)</f>
        <v>-116037.64775413711</v>
      </c>
      <c r="E25" s="33">
        <f>IF(OR(Q25="",Q25=0),"",Q25*M!$J$61)</f>
        <v>-134117.70480537968</v>
      </c>
      <c r="F25" s="33">
        <f>IF(OR(R25="",R25=0),"",R25*M!$J$62)</f>
        <v>-129633.74856257168</v>
      </c>
      <c r="G25" s="33">
        <f>IF(OR(S25="",S25=0),"",S25*M!$J$63)</f>
        <v>-50478.229617841665</v>
      </c>
      <c r="H25" s="33">
        <f>IF(OR(T25="",T25=0),"",T25*M!$J$64)</f>
        <v>-217751.4669265023</v>
      </c>
      <c r="I25" s="33">
        <f>IF(OR(U25="",U25=0),"",U25*M!$J$65)</f>
        <v>-145196.54288507122</v>
      </c>
      <c r="J25" s="33">
        <f>IF(OR(V25="",V25=0),"",V25*M!$J$66)</f>
        <v>-217695.41724920366</v>
      </c>
      <c r="K25" s="33">
        <f>IF(OR(W25="",W25=0),"",W25*M!$J$67)</f>
        <v>-215349.64146805837</v>
      </c>
      <c r="L25" s="33">
        <f>IF(OR(X25="",X25=0),"",X25*M!$J$68)</f>
        <v>-177831.2400225531</v>
      </c>
      <c r="N25" s="46" t="str">
        <f>'2.3'!N25</f>
        <v>Chilena Consolidada</v>
      </c>
      <c r="O25" s="50">
        <v>-702698.03319366265</v>
      </c>
      <c r="P25" s="50">
        <v>-2594412.3657512874</v>
      </c>
      <c r="Q25" s="50">
        <v>-2994694.3806980122</v>
      </c>
      <c r="R25" s="50">
        <v>-2899472.5284970603</v>
      </c>
      <c r="S25" s="50">
        <v>-1127791.1315977888</v>
      </c>
      <c r="T25" s="50">
        <v>-4845935.851607142</v>
      </c>
      <c r="U25" s="50">
        <v>-3244268.1068793819</v>
      </c>
      <c r="V25" s="50">
        <v>-4858688.0303040724</v>
      </c>
      <c r="W25" s="50">
        <v>-4801922.1753786039</v>
      </c>
      <c r="X25" s="50">
        <v>-3964574.9999999995</v>
      </c>
    </row>
    <row r="26" spans="2:24">
      <c r="B26" s="46" t="str">
        <f t="shared" si="2"/>
        <v>Chubb de Chile</v>
      </c>
      <c r="C26" s="33">
        <f>IF(OR(O26="",O26=0),"",O26*M!$J$59)</f>
        <v>-3904.5348456652268</v>
      </c>
      <c r="D26" s="33">
        <f>IF(OR(P26="",P26=0),"",P26*M!$J$60)</f>
        <v>-26783.747044917254</v>
      </c>
      <c r="E26" s="33">
        <f>IF(OR(Q26="",Q26=0),"",Q26*M!$J$61)</f>
        <v>-54592.49698996076</v>
      </c>
      <c r="F26" s="33">
        <f>IF(OR(R26="",R26=0),"",R26*M!$J$62)</f>
        <v>-41080.879297194217</v>
      </c>
      <c r="G26" s="33">
        <f>IF(OR(S26="",S26=0),"",S26*M!$J$63)</f>
        <v>-114728.9159583298</v>
      </c>
      <c r="H26" s="33">
        <f>IF(OR(T26="",T26=0),"",T26*M!$J$64)</f>
        <v>-59285.795096077672</v>
      </c>
      <c r="I26" s="33">
        <f>IF(OR(U26="",U26=0),"",U26*M!$J$65)</f>
        <v>-56534.718217910347</v>
      </c>
      <c r="J26" s="33">
        <f>IF(OR(V26="",V26=0),"",V26*M!$J$66)</f>
        <v>-119211.1113657721</v>
      </c>
      <c r="K26" s="33">
        <f>IF(OR(W26="",W26=0),"",W26*M!$J$67)</f>
        <v>-102117.26103502356</v>
      </c>
      <c r="L26" s="33">
        <f>IF(OR(X26="",X26=0),"",X26*M!$J$68)</f>
        <v>-71276.525599005647</v>
      </c>
      <c r="N26" s="46" t="str">
        <f>'2.3'!N26</f>
        <v>Chubb de Chile</v>
      </c>
      <c r="O26" s="50">
        <v>-87214.772682916941</v>
      </c>
      <c r="P26" s="50">
        <v>-598840.85794052435</v>
      </c>
      <c r="Q26" s="50">
        <v>-1218987.7854034889</v>
      </c>
      <c r="R26" s="50">
        <v>-918841.60019660927</v>
      </c>
      <c r="S26" s="50">
        <v>-2563288.2717007776</v>
      </c>
      <c r="T26" s="50">
        <v>-1319371.8692333242</v>
      </c>
      <c r="U26" s="50">
        <v>-1263210.4015793169</v>
      </c>
      <c r="V26" s="50">
        <v>-2660642.1356545184</v>
      </c>
      <c r="W26" s="50">
        <v>-2277037.1796775772</v>
      </c>
      <c r="X26" s="50">
        <v>-1589041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 t="str">
        <f>IF(OR(O28="",O28=0),"",O28*M!$J$59)</f>
        <v/>
      </c>
      <c r="D28" s="33">
        <f>IF(OR(P28="",P28=0),"",P28*M!$J$60)</f>
        <v>-628.84160756501171</v>
      </c>
      <c r="E28" s="33">
        <f>IF(OR(Q28="",Q28=0),"",Q28*M!$J$61)</f>
        <v>-1250.0397007573463</v>
      </c>
      <c r="F28" s="33">
        <f>IF(OR(R28="",R28=0),"",R28*M!$J$62)</f>
        <v>-3135.0540005707976</v>
      </c>
      <c r="G28" s="33">
        <f>IF(OR(S28="",S28=0),"",S28*M!$J$63)</f>
        <v>418.62134183519311</v>
      </c>
      <c r="H28" s="33">
        <f>IF(OR(T28="",T28=0),"",T28*M!$J$64)</f>
        <v>-1237.5488338482139</v>
      </c>
      <c r="I28" s="33">
        <f>IF(OR(U28="",U28=0),"",U28*M!$J$65)</f>
        <v>-13082.395256139444</v>
      </c>
      <c r="J28" s="33">
        <f>IF(OR(V28="",V28=0),"",V28*M!$J$66)</f>
        <v>931.05628261251593</v>
      </c>
      <c r="K28" s="33">
        <f>IF(OR(W28="",W28=0),"",W28*M!$J$67)</f>
        <v>-7085.6724716914732</v>
      </c>
      <c r="L28" s="33">
        <f>IF(OR(X28="",X28=0),"",X28*M!$J$68)</f>
        <v>-312.95373694213202</v>
      </c>
      <c r="N28" s="46" t="str">
        <f>'2.3'!N28</f>
        <v>Consorcio Nacional de Seguros</v>
      </c>
      <c r="O28" s="50"/>
      <c r="P28" s="50">
        <v>-14059.871725617753</v>
      </c>
      <c r="Q28" s="50">
        <v>-27911.951467851934</v>
      </c>
      <c r="R28" s="50">
        <v>-70120.651842620035</v>
      </c>
      <c r="S28" s="50">
        <v>9352.8921357500622</v>
      </c>
      <c r="T28" s="50">
        <v>-27540.949995454528</v>
      </c>
      <c r="U28" s="50">
        <v>-292312.72899299307</v>
      </c>
      <c r="V28" s="50">
        <v>20780.005720976587</v>
      </c>
      <c r="W28" s="50">
        <v>-157998.16306790427</v>
      </c>
      <c r="X28" s="50">
        <v>-6977</v>
      </c>
    </row>
    <row r="29" spans="2:24">
      <c r="B29" s="46" t="str">
        <f t="shared" si="2"/>
        <v>Continental Crédito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'2.3'!N29</f>
        <v>Continental Crédito</v>
      </c>
      <c r="O29" s="50"/>
      <c r="P29" s="50"/>
      <c r="Q29" s="50"/>
      <c r="R29" s="50"/>
      <c r="S29" s="50"/>
      <c r="T29" s="50"/>
      <c r="U29" s="50"/>
      <c r="V29" s="50"/>
      <c r="W29" s="50"/>
      <c r="X29" s="50"/>
    </row>
    <row r="30" spans="2:24">
      <c r="B30" s="46" t="str">
        <f t="shared" si="2"/>
        <v>Cruz del Sur</v>
      </c>
      <c r="C30" s="33">
        <f>IF(OR(O30="",O30=0),"",O30*M!$J$59)</f>
        <v>-141453.47739982759</v>
      </c>
      <c r="D30" s="33">
        <f>IF(OR(P30="",P30=0),"",P30*M!$J$60)</f>
        <v>-53564.716312056735</v>
      </c>
      <c r="E30" s="33">
        <f>IF(OR(Q30="",Q30=0),"",Q30*M!$J$61)</f>
        <v>-350990.32456451881</v>
      </c>
      <c r="F30" s="33">
        <f>IF(OR(R30="",R30=0),"",R30*M!$J$62)</f>
        <v>-21394.996664776976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-3159616.5392992496</v>
      </c>
      <c r="P30" s="50">
        <v>-1197619.6093048172</v>
      </c>
      <c r="Q30" s="50">
        <v>-7837211.0093743149</v>
      </c>
      <c r="R30" s="50">
        <v>-478534.37677044701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 t="shared" si="2"/>
        <v>HDI Seguros</v>
      </c>
      <c r="C33" s="33">
        <f>IF(OR(O33="",O33=0),"",O33*M!$J$59)</f>
        <v>-19836.8740787811</v>
      </c>
      <c r="D33" s="33">
        <f>IF(OR(P33="",P33=0),"",P33*M!$J$60)</f>
        <v>-16227.895981087466</v>
      </c>
      <c r="E33" s="33">
        <f>IF(OR(Q33="",Q33=0),"",Q33*M!$J$61)</f>
        <v>-10586.964869882571</v>
      </c>
      <c r="F33" s="33">
        <f>IF(OR(R33="",R33=0),"",R33*M!$J$62)</f>
        <v>-10248.341985256029</v>
      </c>
      <c r="G33" s="33">
        <f>IF(OR(S33="",S33=0),"",S33*M!$J$63)</f>
        <v>-22692.210785334937</v>
      </c>
      <c r="H33" s="33">
        <f>IF(OR(T33="",T33=0),"",T33*M!$J$64)</f>
        <v>-9935.1973687563222</v>
      </c>
      <c r="I33" s="33">
        <f>IF(OR(U33="",U33=0),"",U33*M!$J$65)</f>
        <v>-18774.114243654676</v>
      </c>
      <c r="J33" s="33">
        <f>IF(OR(V33="",V33=0),"",V33*M!$J$66)</f>
        <v>-16502.553612492655</v>
      </c>
      <c r="K33" s="33">
        <f>IF(OR(W33="",W33=0),"",W33*M!$J$67)</f>
        <v>-16147.98968099163</v>
      </c>
      <c r="L33" s="33">
        <f>IF(OR(X33="",X33=0),"",X33*M!$J$68)</f>
        <v>-16056.94439273653</v>
      </c>
      <c r="N33" s="46" t="str">
        <f>'2.3'!N33</f>
        <v>HDI Seguros</v>
      </c>
      <c r="O33" s="50">
        <v>-443092.0793141966</v>
      </c>
      <c r="P33" s="50">
        <v>-362829.26117793418</v>
      </c>
      <c r="Q33" s="50">
        <v>-236394.77167083815</v>
      </c>
      <c r="R33" s="50">
        <v>-229221.0661064864</v>
      </c>
      <c r="S33" s="50">
        <v>-506992.3068578231</v>
      </c>
      <c r="T33" s="50">
        <v>-221102.20335874805</v>
      </c>
      <c r="U33" s="50">
        <v>-419488.36291377881</v>
      </c>
      <c r="V33" s="50">
        <v>-368316.2499221724</v>
      </c>
      <c r="W33" s="50">
        <v>-360072.06331216422</v>
      </c>
      <c r="X33" s="50">
        <v>-357974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'2.3'!N34</f>
        <v>Huelen Generales</v>
      </c>
      <c r="O34" s="50"/>
      <c r="P34" s="50"/>
      <c r="Q34" s="50"/>
      <c r="R34" s="50"/>
      <c r="S34" s="50"/>
      <c r="T34" s="50"/>
      <c r="U34" s="50"/>
      <c r="V34" s="50"/>
      <c r="W34" s="50"/>
      <c r="X34" s="50"/>
    </row>
    <row r="35" spans="2:24">
      <c r="B35" s="46" t="str">
        <f t="shared" si="2"/>
        <v>ING Generales</v>
      </c>
      <c r="C35" s="33">
        <f>IF(OR(O35="",O35=0),"",O35*M!$J$59)</f>
        <v>-21137.211152332889</v>
      </c>
      <c r="D35" s="33">
        <f>IF(OR(P35="",P35=0),"",P35*M!$J$60)</f>
        <v>-16130.851063829785</v>
      </c>
      <c r="E35" s="33">
        <f>IF(OR(Q35="",Q35=0),"",Q35*M!$J$61)</f>
        <v>-34824.002933525051</v>
      </c>
      <c r="F35" s="33">
        <f>IF(OR(R35="",R35=0),"",R35*M!$J$62)</f>
        <v>-11629.66395750497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-472137.43471853982</v>
      </c>
      <c r="P35" s="50">
        <v>-360659.49525937554</v>
      </c>
      <c r="Q35" s="50">
        <v>-777580.0074253541</v>
      </c>
      <c r="R35" s="50">
        <v>-260116.60955836767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67756.322816606698</v>
      </c>
      <c r="D36" s="33">
        <f>IF(OR(P36="",P36=0),"",P36*M!$J$60)</f>
        <v>-32392.553191489358</v>
      </c>
      <c r="E36" s="33">
        <f>IF(OR(Q36="",Q36=0),"",Q36*M!$J$61)</f>
        <v>3740.1289480598602</v>
      </c>
      <c r="F36" s="33">
        <f>IF(OR(R36="",R36=0),"",R36*M!$J$62)</f>
        <v>-165592.73783700625</v>
      </c>
      <c r="G36" s="33">
        <f>IF(OR(S36="",S36=0),"",S36*M!$J$63)</f>
        <v>-51573.211288160455</v>
      </c>
      <c r="H36" s="33">
        <f>IF(OR(T36="",T36=0),"",T36*M!$J$64)</f>
        <v>-84404.713734019722</v>
      </c>
      <c r="I36" s="33">
        <f>IF(OR(U36="",U36=0),"",U36*M!$J$65)</f>
        <v>-56910.337549300486</v>
      </c>
      <c r="J36" s="33">
        <f>IF(OR(V36="",V36=0),"",V36*M!$J$66)</f>
        <v>-35493.733431123146</v>
      </c>
      <c r="K36" s="33">
        <f>IF(OR(W36="",W36=0),"",W36*M!$J$67)</f>
        <v>-38949.129712358801</v>
      </c>
      <c r="L36" s="33">
        <f>IF(OR(X36="",X36=0),"",X36*M!$J$68)</f>
        <v>-23507.818012266067</v>
      </c>
      <c r="N36" s="46" t="str">
        <f>'2.3'!N36</f>
        <v>Liberty Seguros</v>
      </c>
      <c r="O36" s="50">
        <v>1513458.7155346281</v>
      </c>
      <c r="P36" s="50">
        <v>-724244.60668421327</v>
      </c>
      <c r="Q36" s="50">
        <v>83512.785728730727</v>
      </c>
      <c r="R36" s="50">
        <v>-3703754.6132924263</v>
      </c>
      <c r="S36" s="50">
        <v>-1152255.353627699</v>
      </c>
      <c r="T36" s="50">
        <v>-1878379.209570976</v>
      </c>
      <c r="U36" s="50">
        <v>-1271603.2310017154</v>
      </c>
      <c r="V36" s="50">
        <v>-792175.50810997782</v>
      </c>
      <c r="W36" s="50">
        <v>-868497.79921836848</v>
      </c>
      <c r="X36" s="50">
        <v>-524084.00000000006</v>
      </c>
    </row>
    <row r="37" spans="2:24">
      <c r="B37" s="46" t="str">
        <f t="shared" si="2"/>
        <v>Mapfre Garantía y Crédito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'2.3'!N37</f>
        <v>Mapfre Garantía y Crédito</v>
      </c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si="2"/>
        <v>Mapfre Seguros Generales</v>
      </c>
      <c r="C38" s="33">
        <f>IF(OR(O38="",O38=0),"",O38*M!$J$59)</f>
        <v>-45092.784810428995</v>
      </c>
      <c r="D38" s="33">
        <f>IF(OR(P38="",P38=0),"",P38*M!$J$60)</f>
        <v>-25813.947990543733</v>
      </c>
      <c r="E38" s="33">
        <f>IF(OR(Q38="",Q38=0),"",Q38*M!$J$61)</f>
        <v>-137456.3219485998</v>
      </c>
      <c r="F38" s="33">
        <f>IF(OR(R38="",R38=0),"",R38*M!$J$62)</f>
        <v>-134774.6095786269</v>
      </c>
      <c r="G38" s="33">
        <f>IF(OR(S38="",S38=0),"",S38*M!$J$63)</f>
        <v>-250316.96550791373</v>
      </c>
      <c r="H38" s="33">
        <f>IF(OR(T38="",T38=0),"",T38*M!$J$64)</f>
        <v>-915089.44251187122</v>
      </c>
      <c r="I38" s="33">
        <f>IF(OR(U38="",U38=0),"",U38*M!$J$65)</f>
        <v>1452.6464661343571</v>
      </c>
      <c r="J38" s="33">
        <f>IF(OR(V38="",V38=0),"",V38*M!$J$66)</f>
        <v>-80473.936726944943</v>
      </c>
      <c r="K38" s="33">
        <f>IF(OR(W38="",W38=0),"",W38*M!$J$67)</f>
        <v>-87775.33085844919</v>
      </c>
      <c r="L38" s="33">
        <f>IF(OR(X38="",X38=0),"",X38*M!$J$68)</f>
        <v>-74888.658533248585</v>
      </c>
      <c r="N38" s="46" t="str">
        <f>'2.3'!N38</f>
        <v>Mapfre Seguros Generales</v>
      </c>
      <c r="O38" s="50">
        <v>-1007228.0392752442</v>
      </c>
      <c r="P38" s="50">
        <v>-577157.73433660879</v>
      </c>
      <c r="Q38" s="50">
        <v>-3069241.8687616638</v>
      </c>
      <c r="R38" s="50">
        <v>-3014456.3614429915</v>
      </c>
      <c r="S38" s="50">
        <v>-5592614.0026216991</v>
      </c>
      <c r="T38" s="50">
        <v>-20364798.453423213</v>
      </c>
      <c r="U38" s="50">
        <v>32457.898149689983</v>
      </c>
      <c r="V38" s="50">
        <v>-1796077.0973835692</v>
      </c>
      <c r="W38" s="50">
        <v>-1957237.0997557403</v>
      </c>
      <c r="X38" s="50">
        <v>-1669570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>
        <f>IF(OR(X40="",X40=0),"",X40*M!$J$68)</f>
        <v>-7372.1529934246973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>
        <v>-164355</v>
      </c>
    </row>
    <row r="41" spans="2:24">
      <c r="B41" s="46" t="str">
        <f t="shared" si="2"/>
        <v>Penta Security</v>
      </c>
      <c r="C41" s="33">
        <f>IF(OR(O41="",O41=0),"",O41*M!$J$59)</f>
        <v>-9876.4222903323716</v>
      </c>
      <c r="D41" s="33">
        <f>IF(OR(P41="",P41=0),"",P41*M!$J$60)</f>
        <v>-13808.037825059098</v>
      </c>
      <c r="E41" s="33">
        <f>IF(OR(Q41="",Q41=0),"",Q41*M!$J$61)</f>
        <v>-50380.809664463639</v>
      </c>
      <c r="F41" s="33">
        <f>IF(OR(R41="",R41=0),"",R41*M!$J$62)</f>
        <v>-84392.769659317622</v>
      </c>
      <c r="G41" s="33">
        <f>IF(OR(S41="",S41=0),"",S41*M!$J$63)</f>
        <v>-29748.292738261309</v>
      </c>
      <c r="H41" s="33">
        <f>IF(OR(T41="",T41=0),"",T41*M!$J$64)</f>
        <v>-144431.6927470587</v>
      </c>
      <c r="I41" s="33">
        <f>IF(OR(U41="",U41=0),"",U41*M!$J$65)</f>
        <v>-92040.394227824232</v>
      </c>
      <c r="J41" s="33">
        <f>IF(OR(V41="",V41=0),"",V41*M!$J$66)</f>
        <v>-43432.278655084709</v>
      </c>
      <c r="K41" s="33">
        <f>IF(OR(W41="",W41=0),"",W41*M!$J$67)</f>
        <v>-450626.06178820855</v>
      </c>
      <c r="L41" s="33">
        <f>IF(OR(X41="",X41=0),"",X41*M!$J$68)</f>
        <v>-134659.36844975987</v>
      </c>
      <c r="N41" s="46" t="str">
        <f>'2.3'!N41</f>
        <v>Penta Security</v>
      </c>
      <c r="O41" s="50">
        <v>-220607.5650542895</v>
      </c>
      <c r="P41" s="50">
        <v>-308725.18336461717</v>
      </c>
      <c r="Q41" s="50">
        <v>-1124945.6424572926</v>
      </c>
      <c r="R41" s="50">
        <v>-1887583.4413818745</v>
      </c>
      <c r="S41" s="50">
        <v>-664640.20201151655</v>
      </c>
      <c r="T41" s="50">
        <v>-3214245.7080554077</v>
      </c>
      <c r="U41" s="50">
        <v>-2056548.3833474736</v>
      </c>
      <c r="V41" s="50">
        <v>-969353.85731489514</v>
      </c>
      <c r="W41" s="50">
        <v>-10048176.835368833</v>
      </c>
      <c r="X41" s="50">
        <v>-3002100</v>
      </c>
    </row>
    <row r="42" spans="2:24">
      <c r="B42" s="46" t="str">
        <f t="shared" si="2"/>
        <v>RSA Seguros</v>
      </c>
      <c r="C42" s="33">
        <f>IF(OR(O42="",O42=0),"",O42*M!$J$59)</f>
        <v>-5968.7818768618508</v>
      </c>
      <c r="D42" s="33">
        <f>IF(OR(P42="",P42=0),"",P42*M!$J$60)</f>
        <v>-74554.491725768312</v>
      </c>
      <c r="E42" s="33">
        <f>IF(OR(Q42="",Q42=0),"",Q42*M!$J$61)</f>
        <v>-68918.378130224257</v>
      </c>
      <c r="F42" s="33">
        <f>IF(OR(R42="",R42=0),"",R42*M!$J$62)</f>
        <v>-30796.208694278259</v>
      </c>
      <c r="G42" s="33">
        <f>IF(OR(S42="",S42=0),"",S42*M!$J$63)</f>
        <v>-25988.33575656699</v>
      </c>
      <c r="H42" s="33">
        <f>IF(OR(T42="",T42=0),"",T42*M!$J$64)</f>
        <v>-56870.984871571934</v>
      </c>
      <c r="I42" s="33">
        <f>IF(OR(U42="",U42=0),"",U42*M!$J$65)</f>
        <v>-70674.655763854695</v>
      </c>
      <c r="J42" s="33">
        <f>IF(OR(V42="",V42=0),"",V42*M!$J$66)</f>
        <v>-82158.662036930968</v>
      </c>
      <c r="K42" s="33">
        <f>IF(OR(W42="",W42=0),"",W42*M!$J$67)</f>
        <v>-62628.410830764064</v>
      </c>
      <c r="L42" s="33">
        <f>IF(OR(X42="",X42=0),"",X42*M!$J$68)</f>
        <v>-9578.3490019525398</v>
      </c>
      <c r="N42" s="46" t="str">
        <f>'2.3'!N42</f>
        <v>RSA Seguros</v>
      </c>
      <c r="O42" s="50">
        <v>-133323.42395723463</v>
      </c>
      <c r="P42" s="50">
        <v>-1666916.7205583856</v>
      </c>
      <c r="Q42" s="50">
        <v>-1538868.2651026456</v>
      </c>
      <c r="R42" s="50">
        <v>-688807.98465703754</v>
      </c>
      <c r="S42" s="50">
        <v>-580634.75706530071</v>
      </c>
      <c r="T42" s="50">
        <v>-1265631.6322239926</v>
      </c>
      <c r="U42" s="50">
        <v>-1579152.8303868982</v>
      </c>
      <c r="V42" s="50">
        <v>-1833678.0482966017</v>
      </c>
      <c r="W42" s="50">
        <v>-1396504.552906693</v>
      </c>
      <c r="X42" s="50">
        <v>-213540</v>
      </c>
    </row>
    <row r="43" spans="2:24">
      <c r="B43" s="46" t="str">
        <f t="shared" si="2"/>
        <v>Renta Nacional</v>
      </c>
      <c r="C43" s="33">
        <f>IF(OR(O43="",O43=0),"",O43*M!$J$59)</f>
        <v>-531.29098453666143</v>
      </c>
      <c r="D43" s="33">
        <f>IF(OR(P43="",P43=0),"",P43*M!$J$60)</f>
        <v>-546.5130023640661</v>
      </c>
      <c r="E43" s="33">
        <f>IF(OR(Q43="",Q43=0),"",Q43*M!$J$61)</f>
        <v>-5899.0416959008608</v>
      </c>
      <c r="F43" s="33">
        <f>IF(OR(R43="",R43=0),"",R43*M!$J$62)</f>
        <v>-1739.1560745287425</v>
      </c>
      <c r="G43" s="33">
        <f>IF(OR(S43="",S43=0),"",S43*M!$J$63)</f>
        <v>131.10548537933875</v>
      </c>
      <c r="H43" s="33">
        <f>IF(OR(T43="",T43=0),"",T43*M!$J$64)</f>
        <v>353.72370514497004</v>
      </c>
      <c r="I43" s="33">
        <f>IF(OR(U43="",U43=0),"",U43*M!$J$65)</f>
        <v>-1060.106085191655</v>
      </c>
      <c r="J43" s="33">
        <f>IF(OR(V43="",V43=0),"",V43*M!$J$66)</f>
        <v>-2133.5174531869552</v>
      </c>
      <c r="K43" s="33">
        <f>IF(OR(W43="",W43=0),"",W43*M!$J$67)</f>
        <v>89.673767393518219</v>
      </c>
      <c r="L43" s="33">
        <f>IF(OR(X43="",X43=0),"",X43*M!$J$68)</f>
        <v>-1674.1701702204582</v>
      </c>
      <c r="N43" s="46" t="str">
        <f>'2.3'!N43</f>
        <v>Renta Nacional</v>
      </c>
      <c r="O43" s="50">
        <v>-11867.334849448271</v>
      </c>
      <c r="P43" s="50">
        <v>-12219.138519434902</v>
      </c>
      <c r="Q43" s="50">
        <v>-131718.82894844303</v>
      </c>
      <c r="R43" s="50">
        <v>-38899.093151124092</v>
      </c>
      <c r="S43" s="50">
        <v>2929.1757027544486</v>
      </c>
      <c r="T43" s="50">
        <v>7871.9211793135346</v>
      </c>
      <c r="U43" s="50">
        <v>-23686.985197838767</v>
      </c>
      <c r="V43" s="50">
        <v>-47617.427336000612</v>
      </c>
      <c r="W43" s="50">
        <v>1999.568930141671</v>
      </c>
      <c r="X43" s="50">
        <v>-37324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>
        <f>IF(OR(U44="",U44=0),"",U44*M!$J$65)</f>
        <v>-107.86586408994326</v>
      </c>
      <c r="J44" s="33">
        <f>IF(OR(V44="",V44=0),"",V44*M!$J$66)</f>
        <v>-4.4883989212562954</v>
      </c>
      <c r="K44" s="33" t="str">
        <f>IF(OR(W44="",W44=0),"",W44*M!$J$67)</f>
        <v/>
      </c>
      <c r="L44" s="33">
        <f>IF(OR(X44="",X44=0),"",X44*M!$J$68)</f>
        <v>-1745.8036972229786</v>
      </c>
      <c r="N44" s="46" t="str">
        <f>'2.3'!N44</f>
        <v>Santander Generales</v>
      </c>
      <c r="O44" s="50"/>
      <c r="P44" s="50"/>
      <c r="Q44" s="50"/>
      <c r="R44" s="50"/>
      <c r="S44" s="50"/>
      <c r="T44" s="50"/>
      <c r="U44" s="50">
        <v>-2410.1523062087285</v>
      </c>
      <c r="V44" s="50">
        <v>-100.17542118938404</v>
      </c>
      <c r="W44" s="50"/>
      <c r="X44" s="50">
        <v>-38921</v>
      </c>
    </row>
    <row r="45" spans="2:24">
      <c r="B45" s="46" t="str">
        <f t="shared" si="2"/>
        <v>Security Previsión</v>
      </c>
      <c r="C45" s="33">
        <f>IF(OR(O45="",O45=0),"",O45*M!$J$59)</f>
        <v>-23133.434304101989</v>
      </c>
      <c r="D45" s="33">
        <f>IF(OR(P45="",P45=0),"",P45*M!$J$60)</f>
        <v>-35834.278959810865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-516726.65092164325</v>
      </c>
      <c r="P45" s="50">
        <v>-801195.97605165909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2:24">
      <c r="B47" s="51" t="s">
        <v>29</v>
      </c>
      <c r="C47" s="51">
        <f t="shared" ref="C47:L47" si="3">SUM(C17:C46)</f>
        <v>-404248.4167576441</v>
      </c>
      <c r="D47" s="51">
        <f t="shared" si="3"/>
        <v>-554895.21276595746</v>
      </c>
      <c r="E47" s="51">
        <f t="shared" si="3"/>
        <v>-997134.84687056975</v>
      </c>
      <c r="F47" s="51">
        <f t="shared" si="3"/>
        <v>-751818.35023569048</v>
      </c>
      <c r="G47" s="51">
        <f t="shared" si="3"/>
        <v>-689602.5278708227</v>
      </c>
      <c r="H47" s="51">
        <f t="shared" si="3"/>
        <v>-1600733.7945008469</v>
      </c>
      <c r="I47" s="51">
        <f t="shared" si="3"/>
        <v>-612086.52389899979</v>
      </c>
      <c r="J47" s="51">
        <f t="shared" si="3"/>
        <v>-901739.97081585764</v>
      </c>
      <c r="K47" s="51">
        <f t="shared" si="3"/>
        <v>-1284964.216717819</v>
      </c>
      <c r="L47" s="51">
        <f t="shared" si="3"/>
        <v>-1143548.0260859074</v>
      </c>
    </row>
    <row r="49" spans="2:2">
      <c r="B49" s="14"/>
    </row>
  </sheetData>
  <mergeCells count="2">
    <mergeCell ref="B15:L15"/>
    <mergeCell ref="N15:X15"/>
  </mergeCells>
  <conditionalFormatting sqref="C17:L47">
    <cfRule type="cellIs" dxfId="11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>
  <sheetPr codeName="Hoja7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43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ABN Amro</v>
      </c>
      <c r="C17" s="33">
        <f>IF(OR(O17="",O17=0),"",O17*M!$J$59)</f>
        <v>-9925.6933180125379</v>
      </c>
      <c r="D17" s="33">
        <f>IF(OR(P17="",P17=0),"",P17*M!$J$60)</f>
        <v>-35498.817966903065</v>
      </c>
      <c r="E17" s="33">
        <f>IF(OR(Q17="",Q17=0),"",Q17*M!$J$61)</f>
        <v>-50200.236183414621</v>
      </c>
      <c r="F17" s="33">
        <f>IF(OR(R17="",R17=0),"",R17*M!$J$62)</f>
        <v>-33764.473727399607</v>
      </c>
      <c r="G17" s="33">
        <f>IF(OR(S17="",S17=0),"",S17*M!$J$63)</f>
        <v>-9687.8991382159384</v>
      </c>
      <c r="H17" s="33">
        <f>IF(OR(T17="",T17=0),"",T17*M!$J$64)</f>
        <v>-82.812421965217752</v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'2.3'!N17</f>
        <v>ABN Amro</v>
      </c>
      <c r="O17" s="33">
        <v>-221708.12162474758</v>
      </c>
      <c r="P17" s="33">
        <v>-793695.61590930889</v>
      </c>
      <c r="Q17" s="33">
        <v>-1120913.6439244719</v>
      </c>
      <c r="R17" s="33">
        <v>-755198.12623872317</v>
      </c>
      <c r="S17" s="33">
        <v>-216448.29493053371</v>
      </c>
      <c r="T17" s="33">
        <v>-1842.9436560127497</v>
      </c>
      <c r="U17" s="33"/>
      <c r="V17" s="33"/>
      <c r="W17" s="33"/>
      <c r="X17" s="33"/>
    </row>
    <row r="18" spans="2:24" s="16" customFormat="1">
      <c r="B18" s="46" t="str">
        <f t="shared" ref="B18:B46" si="2">N18</f>
        <v>ACE Seguros</v>
      </c>
      <c r="C18" s="33">
        <f>IF(OR(O18="",O18=0),"",O18*M!$J$59)</f>
        <v>-33311.992508414914</v>
      </c>
      <c r="D18" s="33">
        <f>IF(OR(P18="",P18=0),"",P18*M!$J$60)</f>
        <v>-70563.297872340409</v>
      </c>
      <c r="E18" s="33">
        <f>IF(OR(Q18="",Q18=0),"",Q18*M!$J$61)</f>
        <v>-69333.864601649839</v>
      </c>
      <c r="F18" s="33">
        <f>IF(OR(R18="",R18=0),"",R18*M!$J$62)</f>
        <v>-156796.03845603924</v>
      </c>
      <c r="G18" s="33">
        <f>IF(OR(S18="",S18=0),"",S18*M!$J$63)</f>
        <v>-256094.38722365038</v>
      </c>
      <c r="H18" s="33">
        <f>IF(OR(T18="",T18=0),"",T18*M!$J$64)</f>
        <v>-326703.87195212056</v>
      </c>
      <c r="I18" s="33">
        <f>IF(OR(U18="",U18=0),"",U18*M!$J$65)</f>
        <v>-389193.089685757</v>
      </c>
      <c r="J18" s="33">
        <f>IF(OR(V18="",V18=0),"",V18*M!$J$66)</f>
        <v>-380416.59026838728</v>
      </c>
      <c r="K18" s="33">
        <f>IF(OR(W18="",W18=0),"",W18*M!$J$67)</f>
        <v>-495500.46491467231</v>
      </c>
      <c r="L18" s="33">
        <f>IF(OR(X18="",X18=0),"",X18*M!$J$68)</f>
        <v>-507920.99947833567</v>
      </c>
      <c r="N18" s="46" t="str">
        <f>'2.3'!N18</f>
        <v>ACE Seguros</v>
      </c>
      <c r="O18" s="33">
        <v>-744082.96226677799</v>
      </c>
      <c r="P18" s="33">
        <v>-1577680.1418457264</v>
      </c>
      <c r="Q18" s="33">
        <v>-1548145.6010296196</v>
      </c>
      <c r="R18" s="33">
        <v>-3507001.9275190164</v>
      </c>
      <c r="S18" s="33">
        <v>-5721693.9054597588</v>
      </c>
      <c r="T18" s="33">
        <v>-7270610.0597063862</v>
      </c>
      <c r="U18" s="33">
        <v>-8696121.1554794591</v>
      </c>
      <c r="V18" s="33">
        <v>-8490420.0420087781</v>
      </c>
      <c r="W18" s="33">
        <v>-11048797.918417197</v>
      </c>
      <c r="X18" s="33">
        <v>-11323606</v>
      </c>
    </row>
    <row r="19" spans="2:24" s="16" customFormat="1">
      <c r="B19" s="46" t="str">
        <f t="shared" si="2"/>
        <v>Aseguradora Magallanes de Garantía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>
        <f>IF(OR(X19="",X19=0),"",X19*M!$J$68)</f>
        <v>-4044.8945300602895</v>
      </c>
      <c r="N19" s="46" t="str">
        <f>'2.3'!N19</f>
        <v>Aseguradora Magallanes de Garantía</v>
      </c>
      <c r="O19" s="33"/>
      <c r="P19" s="33"/>
      <c r="Q19" s="33"/>
      <c r="R19" s="33"/>
      <c r="S19" s="33"/>
      <c r="T19" s="33"/>
      <c r="U19" s="33"/>
      <c r="V19" s="33"/>
      <c r="W19" s="33"/>
      <c r="X19" s="33">
        <v>-90177</v>
      </c>
    </row>
    <row r="20" spans="2:24" s="16" customFormat="1">
      <c r="B20" s="46" t="str">
        <f t="shared" si="2"/>
        <v>Aseguradora Magallanes</v>
      </c>
      <c r="C20" s="33">
        <f>IF(OR(O20="",O20=0),"",O20*M!$J$59)</f>
        <v>-31418.671151425111</v>
      </c>
      <c r="D20" s="33">
        <f>IF(OR(P20="",P20=0),"",P20*M!$J$60)</f>
        <v>-59857.269503546086</v>
      </c>
      <c r="E20" s="33">
        <f>IF(OR(Q20="",Q20=0),"",Q20*M!$J$61)</f>
        <v>-64794.292330391138</v>
      </c>
      <c r="F20" s="33">
        <f>IF(OR(R20="",R20=0),"",R20*M!$J$62)</f>
        <v>-102581.89099078094</v>
      </c>
      <c r="G20" s="33">
        <f>IF(OR(S20="",S20=0),"",S20*M!$J$63)</f>
        <v>-76483.635264975936</v>
      </c>
      <c r="H20" s="33">
        <f>IF(OR(T20="",T20=0),"",T20*M!$J$64)</f>
        <v>-136767.74708423828</v>
      </c>
      <c r="I20" s="33">
        <f>IF(OR(U20="",U20=0),"",U20*M!$J$65)</f>
        <v>-363743.69131530542</v>
      </c>
      <c r="J20" s="33">
        <f>IF(OR(V20="",V20=0),"",V20*M!$J$66)</f>
        <v>-281483.11025035731</v>
      </c>
      <c r="K20" s="33">
        <f>IF(OR(W20="",W20=0),"",W20*M!$J$67)</f>
        <v>-425420.74195254827</v>
      </c>
      <c r="L20" s="33">
        <f>IF(OR(X20="",X20=0),"",X20*M!$J$68)</f>
        <v>-379203.80478540668</v>
      </c>
      <c r="N20" s="46" t="str">
        <f>'2.3'!N20</f>
        <v>Aseguradora Magallanes</v>
      </c>
      <c r="O20" s="33">
        <v>-701792.24178597657</v>
      </c>
      <c r="P20" s="33">
        <v>-1338310.8257170841</v>
      </c>
      <c r="Q20" s="33">
        <v>-1446782.1636576608</v>
      </c>
      <c r="R20" s="33">
        <v>-2294413.1304317266</v>
      </c>
      <c r="S20" s="33">
        <v>-1708807.266364821</v>
      </c>
      <c r="T20" s="33">
        <v>-3043688.9279958452</v>
      </c>
      <c r="U20" s="33">
        <v>-8127480.4025251875</v>
      </c>
      <c r="V20" s="33">
        <v>-6282349.145368495</v>
      </c>
      <c r="W20" s="33">
        <v>-9486142.0744504146</v>
      </c>
      <c r="X20" s="33">
        <v>-8453981</v>
      </c>
    </row>
    <row r="21" spans="2:24" s="16" customFormat="1">
      <c r="B21" s="46" t="str">
        <f t="shared" si="2"/>
        <v>BCI Seguros Generales</v>
      </c>
      <c r="C21" s="33">
        <f>IF(OR(O21="",O21=0),"",O21*M!$J$59)</f>
        <v>-29702.486604252732</v>
      </c>
      <c r="D21" s="33">
        <f>IF(OR(P21="",P21=0),"",P21*M!$J$60)</f>
        <v>-38647.872340425522</v>
      </c>
      <c r="E21" s="33">
        <f>IF(OR(Q21="",Q21=0),"",Q21*M!$J$61)</f>
        <v>-54347.824831596612</v>
      </c>
      <c r="F21" s="33">
        <f>IF(OR(R21="",R21=0),"",R21*M!$J$62)</f>
        <v>14011.942268096287</v>
      </c>
      <c r="G21" s="33">
        <f>IF(OR(S21="",S21=0),"",S21*M!$J$63)</f>
        <v>-18024.386492862817</v>
      </c>
      <c r="H21" s="33">
        <f>IF(OR(T21="",T21=0),"",T21*M!$J$64)</f>
        <v>-39825.844202569875</v>
      </c>
      <c r="I21" s="33">
        <f>IF(OR(U21="",U21=0),"",U21*M!$J$65)</f>
        <v>-53158.8056815569</v>
      </c>
      <c r="J21" s="33">
        <f>IF(OR(V21="",V21=0),"",V21*M!$J$66)</f>
        <v>-120587.42637115817</v>
      </c>
      <c r="K21" s="33">
        <f>IF(OR(W21="",W21=0),"",W21*M!$J$67)</f>
        <v>-258142.25223776596</v>
      </c>
      <c r="L21" s="33">
        <f>IF(OR(X21="",X21=0),"",X21*M!$J$68)</f>
        <v>-200191.62080610817</v>
      </c>
      <c r="N21" s="46" t="str">
        <f>'2.3'!N21</f>
        <v>BCI Seguros Generales</v>
      </c>
      <c r="O21" s="33">
        <v>-663458.18892696744</v>
      </c>
      <c r="P21" s="33">
        <v>-864103.33069167403</v>
      </c>
      <c r="Q21" s="33">
        <v>-1213524.5369917329</v>
      </c>
      <c r="R21" s="33">
        <v>313400.19190775772</v>
      </c>
      <c r="S21" s="33">
        <v>-402703.17309141048</v>
      </c>
      <c r="T21" s="33">
        <v>-886301.65833461389</v>
      </c>
      <c r="U21" s="33">
        <v>-1187779.0920200045</v>
      </c>
      <c r="V21" s="33">
        <v>-2691359.7562966757</v>
      </c>
      <c r="W21" s="33">
        <v>-5756122.9123595515</v>
      </c>
      <c r="X21" s="33">
        <v>-4463078</v>
      </c>
    </row>
    <row r="22" spans="2:24" s="16" customFormat="1">
      <c r="B22" s="46" t="str">
        <f t="shared" si="2"/>
        <v>Cardif</v>
      </c>
      <c r="C22" s="33">
        <f>IF(OR(O22="",O22=0),"",O22*M!$J$59)</f>
        <v>-183537.0267293833</v>
      </c>
      <c r="D22" s="33">
        <f>IF(OR(P22="",P22=0),"",P22*M!$J$60)</f>
        <v>-335195.44917257677</v>
      </c>
      <c r="E22" s="33">
        <f>IF(OR(Q22="",Q22=0),"",Q22*M!$J$61)</f>
        <v>-391018.04291146586</v>
      </c>
      <c r="F22" s="33">
        <f>IF(OR(R22="",R22=0),"",R22*M!$J$62)</f>
        <v>-488429.41872542724</v>
      </c>
      <c r="G22" s="33">
        <f>IF(OR(S22="",S22=0),"",S22*M!$J$63)</f>
        <v>-649350.30796700309</v>
      </c>
      <c r="H22" s="33">
        <f>IF(OR(T22="",T22=0),"",T22*M!$J$64)</f>
        <v>-791165.51986325986</v>
      </c>
      <c r="I22" s="33">
        <f>IF(OR(U22="",U22=0),"",U22*M!$J$65)</f>
        <v>-1030016.7299302577</v>
      </c>
      <c r="J22" s="33">
        <f>IF(OR(V22="",V22=0),"",V22*M!$J$66)</f>
        <v>-1646481.2384925098</v>
      </c>
      <c r="K22" s="33">
        <f>IF(OR(W22="",W22=0),"",W22*M!$J$67)</f>
        <v>-1232570.127542757</v>
      </c>
      <c r="L22" s="33">
        <f>IF(OR(X22="",X22=0),"",X22*M!$J$68)</f>
        <v>-1479500.0724409181</v>
      </c>
      <c r="N22" s="46" t="str">
        <f>'2.3'!N22</f>
        <v>Cardif</v>
      </c>
      <c r="O22" s="33">
        <v>-4099627.9192827726</v>
      </c>
      <c r="P22" s="33">
        <v>-7494423.017945786</v>
      </c>
      <c r="Q22" s="33">
        <v>-8730984.0080974251</v>
      </c>
      <c r="R22" s="33">
        <v>-10924529.278890656</v>
      </c>
      <c r="S22" s="33">
        <v>-14507868.524109937</v>
      </c>
      <c r="T22" s="33">
        <v>-17606941.580581147</v>
      </c>
      <c r="U22" s="33">
        <v>-23014669.35827788</v>
      </c>
      <c r="V22" s="33">
        <v>-36747391.317044578</v>
      </c>
      <c r="W22" s="33">
        <v>-27484168.479726434</v>
      </c>
      <c r="X22" s="33">
        <v>-32984019</v>
      </c>
    </row>
    <row r="23" spans="2:24">
      <c r="B23" s="46" t="str">
        <f t="shared" si="2"/>
        <v>CESCE Chile Aseguradora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>
        <f>IF(OR(U23="",U23=0),"",U23*M!$J$65)</f>
        <v>-3045.1363170007053</v>
      </c>
      <c r="J23" s="33">
        <f>IF(OR(V23="",V23=0),"",V23*M!$J$66)</f>
        <v>-2653.3599963328834</v>
      </c>
      <c r="K23" s="33">
        <f>IF(OR(W23="",W23=0),"",W23*M!$J$67)</f>
        <v>-16998.911703498623</v>
      </c>
      <c r="L23" s="33">
        <f>IF(OR(X23="",X23=0),"",X23*M!$J$68)</f>
        <v>-29632.103302991876</v>
      </c>
      <c r="N23" s="46" t="str">
        <f>'2.3'!N23</f>
        <v>CESCE Chile Aseguradora</v>
      </c>
      <c r="O23" s="50"/>
      <c r="P23" s="50"/>
      <c r="Q23" s="50"/>
      <c r="R23" s="50"/>
      <c r="S23" s="50"/>
      <c r="T23" s="50"/>
      <c r="U23" s="50">
        <v>-68040.45356758486</v>
      </c>
      <c r="V23" s="50">
        <v>-59219.659362477454</v>
      </c>
      <c r="W23" s="50">
        <v>-379046.14333170495</v>
      </c>
      <c r="X23" s="50">
        <v>-660619</v>
      </c>
    </row>
    <row r="24" spans="2:24">
      <c r="B24" s="46" t="str">
        <f t="shared" si="2"/>
        <v>Chartis Chile</v>
      </c>
      <c r="C24" s="33">
        <f>IF(OR(O24="",O24=0),"",O24*M!$J$59)</f>
        <v>-81811.94353599954</v>
      </c>
      <c r="D24" s="33">
        <f>IF(OR(P24="",P24=0),"",P24*M!$J$60)</f>
        <v>-106168.43971631204</v>
      </c>
      <c r="E24" s="33">
        <f>IF(OR(Q24="",Q24=0),"",Q24*M!$J$61)</f>
        <v>-193444.6686935708</v>
      </c>
      <c r="F24" s="33">
        <f>IF(OR(R24="",R24=0),"",R24*M!$J$62)</f>
        <v>-208280.81075683128</v>
      </c>
      <c r="G24" s="33">
        <f>IF(OR(S24="",S24=0),"",S24*M!$J$63)</f>
        <v>-277465.61753192282</v>
      </c>
      <c r="H24" s="33">
        <f>IF(OR(T24="",T24=0),"",T24*M!$J$64)</f>
        <v>-300918.17317325983</v>
      </c>
      <c r="I24" s="33">
        <f>IF(OR(U24="",U24=0),"",U24*M!$J$65)</f>
        <v>-417473.61738010775</v>
      </c>
      <c r="J24" s="33">
        <f>IF(OR(V24="",V24=0),"",V24*M!$J$66)</f>
        <v>-394999.0641210762</v>
      </c>
      <c r="K24" s="33">
        <f>IF(OR(W24="",W24=0),"",W24*M!$J$67)</f>
        <v>-191009.55230697882</v>
      </c>
      <c r="L24" s="33">
        <f>IF(OR(X24="",X24=0),"",X24*M!$J$68)</f>
        <v>-168511.70470300794</v>
      </c>
      <c r="N24" s="46" t="str">
        <f>'2.3'!N24</f>
        <v>Chartis Chile</v>
      </c>
      <c r="O24" s="50">
        <v>-1827416.1558991517</v>
      </c>
      <c r="P24" s="50">
        <v>-2373752.9860665379</v>
      </c>
      <c r="Q24" s="50">
        <v>-4319397.3767540064</v>
      </c>
      <c r="R24" s="50">
        <v>-4658543.7488219701</v>
      </c>
      <c r="S24" s="50">
        <v>-6199172.6957318429</v>
      </c>
      <c r="T24" s="50">
        <v>-6696763.9041101076</v>
      </c>
      <c r="U24" s="50">
        <v>-9328020.5948285405</v>
      </c>
      <c r="V24" s="50">
        <v>-8815882.5255812965</v>
      </c>
      <c r="W24" s="50">
        <v>-4259180.5525158774</v>
      </c>
      <c r="X24" s="50">
        <v>-3756805.0000000005</v>
      </c>
    </row>
    <row r="25" spans="2:24">
      <c r="B25" s="46" t="str">
        <f t="shared" si="2"/>
        <v>Chilena Consolidada</v>
      </c>
      <c r="C25" s="33">
        <f>IF(OR(O25="",O25=0),"",O25*M!$J$59)</f>
        <v>-190895.90853386154</v>
      </c>
      <c r="D25" s="33">
        <f>IF(OR(P25="",P25=0),"",P25*M!$J$60)</f>
        <v>-21734.042553191488</v>
      </c>
      <c r="E25" s="33">
        <f>IF(OR(Q25="",Q25=0),"",Q25*M!$J$61)</f>
        <v>-49134.407996743095</v>
      </c>
      <c r="F25" s="33">
        <f>IF(OR(R25="",R25=0),"",R25*M!$J$62)</f>
        <v>-62377.349190339126</v>
      </c>
      <c r="G25" s="33">
        <f>IF(OR(S25="",S25=0),"",S25*M!$J$63)</f>
        <v>-117726.23604004714</v>
      </c>
      <c r="H25" s="33">
        <f>IF(OR(T25="",T25=0),"",T25*M!$J$64)</f>
        <v>-173199.19929306215</v>
      </c>
      <c r="I25" s="33">
        <f>IF(OR(U25="",U25=0),"",U25*M!$J$65)</f>
        <v>-350027.89875525312</v>
      </c>
      <c r="J25" s="33">
        <f>IF(OR(V25="",V25=0),"",V25*M!$J$66)</f>
        <v>-63439.794335831575</v>
      </c>
      <c r="K25" s="33">
        <f>IF(OR(W25="",W25=0),"",W25*M!$J$67)</f>
        <v>22384.371409728483</v>
      </c>
      <c r="L25" s="33">
        <f>IF(OR(X25="",X25=0),"",X25*M!$J$68)</f>
        <v>-46075.160031631785</v>
      </c>
      <c r="N25" s="46" t="str">
        <f>'2.3'!N25</f>
        <v>Chilena Consolidada</v>
      </c>
      <c r="O25" s="50">
        <v>-4264001.7126145307</v>
      </c>
      <c r="P25" s="50">
        <v>-485937.70943408582</v>
      </c>
      <c r="Q25" s="50">
        <v>-1097114.9240906776</v>
      </c>
      <c r="R25" s="50">
        <v>-1395172.2632672184</v>
      </c>
      <c r="S25" s="50">
        <v>-2630254.7844392904</v>
      </c>
      <c r="T25" s="50">
        <v>-3854450.3105790489</v>
      </c>
      <c r="U25" s="50">
        <v>-7821015.05921207</v>
      </c>
      <c r="V25" s="50">
        <v>-1415896.4542262752</v>
      </c>
      <c r="W25" s="50">
        <v>499132.52105520281</v>
      </c>
      <c r="X25" s="50">
        <v>-1027201</v>
      </c>
    </row>
    <row r="26" spans="2:24">
      <c r="B26" s="46" t="str">
        <f t="shared" si="2"/>
        <v>Chubb de Chile</v>
      </c>
      <c r="C26" s="33">
        <f>IF(OR(O26="",O26=0),"",O26*M!$J$59)</f>
        <v>-5869.821764296963</v>
      </c>
      <c r="D26" s="33">
        <f>IF(OR(P26="",P26=0),"",P26*M!$J$60)</f>
        <v>-23847.340425531904</v>
      </c>
      <c r="E26" s="33">
        <f>IF(OR(Q26="",Q26=0),"",Q26*M!$J$61)</f>
        <v>-46744.047051893947</v>
      </c>
      <c r="F26" s="33">
        <f>IF(OR(R26="",R26=0),"",R26*M!$J$62)</f>
        <v>-18588.235425019782</v>
      </c>
      <c r="G26" s="33">
        <f>IF(OR(S26="",S26=0),"",S26*M!$J$63)</f>
        <v>-62237.911736122383</v>
      </c>
      <c r="H26" s="33">
        <f>IF(OR(T26="",T26=0),"",T26*M!$J$64)</f>
        <v>-19778.969823663043</v>
      </c>
      <c r="I26" s="33">
        <f>IF(OR(U26="",U26=0),"",U26*M!$J$65)</f>
        <v>-7966.8776281815926</v>
      </c>
      <c r="J26" s="33">
        <f>IF(OR(V26="",V26=0),"",V26*M!$J$66)</f>
        <v>-41077.444935940061</v>
      </c>
      <c r="K26" s="33">
        <f>IF(OR(W26="",W26=0),"",W26*M!$J$67)</f>
        <v>-72809.832420981969</v>
      </c>
      <c r="L26" s="33">
        <f>IF(OR(X26="",X26=0),"",X26*M!$J$68)</f>
        <v>-173803.03157392357</v>
      </c>
      <c r="N26" s="46" t="str">
        <f>'2.3'!N26</f>
        <v>Chubb de Chile</v>
      </c>
      <c r="O26" s="50">
        <v>-131112.97276056919</v>
      </c>
      <c r="P26" s="50">
        <v>-533187.59978116397</v>
      </c>
      <c r="Q26" s="50">
        <v>-1043740.9083351336</v>
      </c>
      <c r="R26" s="50">
        <v>-415756.53381701099</v>
      </c>
      <c r="S26" s="50">
        <v>-1390527.4696946866</v>
      </c>
      <c r="T26" s="50">
        <v>-440169.79692125798</v>
      </c>
      <c r="U26" s="50">
        <v>-178011.72456963433</v>
      </c>
      <c r="V26" s="50">
        <v>-916796.92915748188</v>
      </c>
      <c r="W26" s="50">
        <v>-1623532.5329750858</v>
      </c>
      <c r="X26" s="50">
        <v>-3874769.9999999995</v>
      </c>
    </row>
    <row r="27" spans="2:24">
      <c r="B27" s="46" t="str">
        <f t="shared" si="2"/>
        <v>Coface Chile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'2.3'!N27</f>
        <v>Coface Chile</v>
      </c>
      <c r="O27" s="50"/>
      <c r="P27" s="50"/>
      <c r="Q27" s="50"/>
      <c r="R27" s="50"/>
      <c r="S27" s="50"/>
      <c r="T27" s="50"/>
      <c r="U27" s="50"/>
      <c r="V27" s="50"/>
      <c r="W27" s="50"/>
      <c r="X27" s="50"/>
    </row>
    <row r="28" spans="2:24">
      <c r="B28" s="46" t="str">
        <f t="shared" si="2"/>
        <v>Consorcio Nacional de Seguros</v>
      </c>
      <c r="C28" s="33">
        <f>IF(OR(O28="",O28=0),"",O28*M!$J$59)</f>
        <v>-32765.113962393985</v>
      </c>
      <c r="D28" s="33">
        <f>IF(OR(P28="",P28=0),"",P28*M!$J$60)</f>
        <v>-26679.728132387707</v>
      </c>
      <c r="E28" s="33">
        <f>IF(OR(Q28="",Q28=0),"",Q28*M!$J$61)</f>
        <v>-24561.34272292336</v>
      </c>
      <c r="F28" s="33">
        <f>IF(OR(R28="",R28=0),"",R28*M!$J$62)</f>
        <v>-19457.396211698473</v>
      </c>
      <c r="G28" s="33">
        <f>IF(OR(S28="",S28=0),"",S28*M!$J$63)</f>
        <v>-19403.066472226245</v>
      </c>
      <c r="H28" s="33">
        <f>IF(OR(T28="",T28=0),"",T28*M!$J$64)</f>
        <v>-37606.573216882913</v>
      </c>
      <c r="I28" s="33">
        <f>IF(OR(U28="",U28=0),"",U28*M!$J$65)</f>
        <v>-62124.771064725428</v>
      </c>
      <c r="J28" s="33">
        <f>IF(OR(V28="",V28=0),"",V28*M!$J$66)</f>
        <v>-47242.1176075115</v>
      </c>
      <c r="K28" s="33">
        <f>IF(OR(W28="",W28=0),"",W28*M!$J$67)</f>
        <v>-59357.508896299536</v>
      </c>
      <c r="L28" s="33">
        <f>IF(OR(X28="",X28=0),"",X28*M!$J$68)</f>
        <v>-57080.438126260706</v>
      </c>
      <c r="N28" s="46" t="str">
        <f>'2.3'!N28</f>
        <v>Consorcio Nacional de Seguros</v>
      </c>
      <c r="O28" s="50">
        <v>-731867.4513386758</v>
      </c>
      <c r="P28" s="50">
        <v>-596515.16487312899</v>
      </c>
      <c r="Q28" s="50">
        <v>-548426.58649334603</v>
      </c>
      <c r="R28" s="50">
        <v>-435196.74789525586</v>
      </c>
      <c r="S28" s="50">
        <v>-433505.81941654877</v>
      </c>
      <c r="T28" s="50">
        <v>-836913.03659181797</v>
      </c>
      <c r="U28" s="50">
        <v>-1388114.4096661177</v>
      </c>
      <c r="V28" s="50">
        <v>-1054384.6730731905</v>
      </c>
      <c r="W28" s="50">
        <v>-1323569.1329750854</v>
      </c>
      <c r="X28" s="50">
        <v>-1272553</v>
      </c>
    </row>
    <row r="29" spans="2:24">
      <c r="B29" s="46" t="str">
        <f t="shared" si="2"/>
        <v>Continental Crédito</v>
      </c>
      <c r="C29" s="33">
        <f>IF(OR(O29="",O29=0),"",O29*M!$J$59)</f>
        <v>-9890.8751251185549</v>
      </c>
      <c r="D29" s="33">
        <f>IF(OR(P29="",P29=0),"",P29*M!$J$60)</f>
        <v>-20026.536643026004</v>
      </c>
      <c r="E29" s="33">
        <f>IF(OR(Q29="",Q29=0),"",Q29*M!$J$61)</f>
        <v>103.13534926560817</v>
      </c>
      <c r="F29" s="33">
        <f>IF(OR(R29="",R29=0),"",R29*M!$J$62)</f>
        <v>-111003.34301169243</v>
      </c>
      <c r="G29" s="33">
        <f>IF(OR(S29="",S29=0),"",S29*M!$J$63)</f>
        <v>-27690.85282918438</v>
      </c>
      <c r="H29" s="33">
        <f>IF(OR(T29="",T29=0),"",T29*M!$J$64)</f>
        <v>-16883.490821325951</v>
      </c>
      <c r="I29" s="33">
        <f>IF(OR(U29="",U29=0),"",U29*M!$J$65)</f>
        <v>-54060.655669693515</v>
      </c>
      <c r="J29" s="33">
        <f>IF(OR(V29="",V29=0),"",V29*M!$J$66)</f>
        <v>-16323.638391663428</v>
      </c>
      <c r="K29" s="33">
        <f>IF(OR(W29="",W29=0),"",W29*M!$J$67)</f>
        <v>-29405.351995171415</v>
      </c>
      <c r="L29" s="33">
        <f>IF(OR(X29="",X29=0),"",X29*M!$J$68)</f>
        <v>-16967.771192556931</v>
      </c>
      <c r="N29" s="46" t="str">
        <f>'2.3'!N29</f>
        <v>Continental Crédito</v>
      </c>
      <c r="O29" s="50">
        <v>-220930.39498162389</v>
      </c>
      <c r="P29" s="50">
        <v>-447760.66488288069</v>
      </c>
      <c r="Q29" s="50">
        <v>2302.8939493501894</v>
      </c>
      <c r="R29" s="50">
        <v>-2482772.7902845228</v>
      </c>
      <c r="S29" s="50">
        <v>-618672.61359133583</v>
      </c>
      <c r="T29" s="50">
        <v>-375732.54787284177</v>
      </c>
      <c r="U29" s="50">
        <v>-1207930.0067426581</v>
      </c>
      <c r="V29" s="50">
        <v>-364323.08712220832</v>
      </c>
      <c r="W29" s="50">
        <v>-655688.16765999049</v>
      </c>
      <c r="X29" s="50">
        <v>-378280</v>
      </c>
    </row>
    <row r="30" spans="2:24">
      <c r="B30" s="46" t="str">
        <f t="shared" si="2"/>
        <v>Cruz del Sur</v>
      </c>
      <c r="C30" s="33">
        <f>IF(OR(O30="",O30=0),"",O30*M!$J$59)</f>
        <v>-757146.86707930942</v>
      </c>
      <c r="D30" s="33">
        <f>IF(OR(P30="",P30=0),"",P30*M!$J$60)</f>
        <v>-554817.25768321508</v>
      </c>
      <c r="E30" s="33">
        <f>IF(OR(Q30="",Q30=0),"",Q30*M!$J$61)</f>
        <v>-600120.74804888829</v>
      </c>
      <c r="F30" s="33">
        <f>IF(OR(R30="",R30=0),"",R30*M!$J$62)</f>
        <v>-423250.70473623904</v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'2.3'!N30</f>
        <v>Cruz del Sur</v>
      </c>
      <c r="O30" s="50">
        <v>-16912230.140093483</v>
      </c>
      <c r="P30" s="50">
        <v>-12404808.111203991</v>
      </c>
      <c r="Q30" s="50">
        <v>-13400007.363160644</v>
      </c>
      <c r="R30" s="50">
        <v>-9466699.8729686383</v>
      </c>
      <c r="S30" s="50"/>
      <c r="T30" s="50"/>
      <c r="U30" s="50"/>
      <c r="V30" s="50"/>
      <c r="W30" s="50"/>
      <c r="X30" s="50"/>
    </row>
    <row r="31" spans="2:24">
      <c r="B31" s="46" t="str">
        <f t="shared" si="2"/>
        <v>Euler Hermes Seg. de Crédito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'2.3'!N31</f>
        <v>Euler Hermes Seg. de Crédito</v>
      </c>
      <c r="O31" s="50"/>
      <c r="P31" s="50"/>
      <c r="Q31" s="50"/>
      <c r="R31" s="50"/>
      <c r="S31" s="50"/>
      <c r="T31" s="50"/>
      <c r="U31" s="50"/>
      <c r="V31" s="50"/>
      <c r="W31" s="50"/>
      <c r="X31" s="50"/>
    </row>
    <row r="32" spans="2:24">
      <c r="B32" s="46" t="str">
        <f t="shared" si="2"/>
        <v>FAF International Seguros Generales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>
        <f>IF(OR(X32="",X32=0),"",X32*M!$J$68)</f>
        <v>-725.2165714319035</v>
      </c>
      <c r="N32" s="46" t="str">
        <f>'2.3'!N32</f>
        <v>FAF International Seguros Generales</v>
      </c>
      <c r="O32" s="50"/>
      <c r="P32" s="50"/>
      <c r="Q32" s="50"/>
      <c r="R32" s="50"/>
      <c r="S32" s="50"/>
      <c r="T32" s="50"/>
      <c r="U32" s="50"/>
      <c r="V32" s="50"/>
      <c r="W32" s="50"/>
      <c r="X32" s="50">
        <v>-16168</v>
      </c>
    </row>
    <row r="33" spans="2:24">
      <c r="B33" s="46" t="str">
        <f t="shared" si="2"/>
        <v>HDI Seguros</v>
      </c>
      <c r="C33" s="33">
        <f>IF(OR(O33="",O33=0),"",O33*M!$J$59)</f>
        <v>-63111.707273956497</v>
      </c>
      <c r="D33" s="33">
        <f>IF(OR(P33="",P33=0),"",P33*M!$J$60)</f>
        <v>-35121.867612293143</v>
      </c>
      <c r="E33" s="33">
        <f>IF(OR(Q33="",Q33=0),"",Q33*M!$J$61)</f>
        <v>-33221.247267866063</v>
      </c>
      <c r="F33" s="33">
        <f>IF(OR(R33="",R33=0),"",R33*M!$J$62)</f>
        <v>-45953.142202893912</v>
      </c>
      <c r="G33" s="33">
        <f>IF(OR(S33="",S33=0),"",S33*M!$J$63)</f>
        <v>-47411.97553715617</v>
      </c>
      <c r="H33" s="33">
        <f>IF(OR(T33="",T33=0),"",T33*M!$J$64)</f>
        <v>-68422.018217713572</v>
      </c>
      <c r="I33" s="33">
        <f>IF(OR(U33="",U33=0),"",U33*M!$J$65)</f>
        <v>-66439.871772938932</v>
      </c>
      <c r="J33" s="33">
        <f>IF(OR(V33="",V33=0),"",V33*M!$J$66)</f>
        <v>-70768.156051125756</v>
      </c>
      <c r="K33" s="33">
        <f>IF(OR(W33="",W33=0),"",W33*M!$J$67)</f>
        <v>-72935.720594438244</v>
      </c>
      <c r="L33" s="33">
        <f>IF(OR(X33="",X33=0),"",X33*M!$J$68)</f>
        <v>-54720.030429671075</v>
      </c>
      <c r="N33" s="46" t="str">
        <f>'2.3'!N33</f>
        <v>HDI Seguros</v>
      </c>
      <c r="O33" s="50">
        <v>-1409712.9161594491</v>
      </c>
      <c r="P33" s="50">
        <v>-785267.62137303175</v>
      </c>
      <c r="Q33" s="50">
        <v>-741792.31338044116</v>
      </c>
      <c r="R33" s="50">
        <v>-1027817.7935362064</v>
      </c>
      <c r="S33" s="50">
        <v>-1059284.4865430193</v>
      </c>
      <c r="T33" s="50">
        <v>-1522693.3521988613</v>
      </c>
      <c r="U33" s="50">
        <v>-1484530.9174386943</v>
      </c>
      <c r="V33" s="50">
        <v>-1579456.274629287</v>
      </c>
      <c r="W33" s="50">
        <v>-1626339.620127015</v>
      </c>
      <c r="X33" s="50">
        <v>-1219929.9999999998</v>
      </c>
    </row>
    <row r="34" spans="2:24">
      <c r="B34" s="46" t="str">
        <f t="shared" si="2"/>
        <v>Huelen Generales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>
        <f>IF(OR(R34="",R34=0),"",R34*M!$J$62)</f>
        <v>-21.25196316400562</v>
      </c>
      <c r="G34" s="33">
        <f>IF(OR(S34="",S34=0),"",S34*M!$J$63)</f>
        <v>-43.683649662583328</v>
      </c>
      <c r="H34" s="33">
        <f>IF(OR(T34="",T34=0),"",T34*M!$J$64)</f>
        <v>-34.908620951491791</v>
      </c>
      <c r="I34" s="33" t="str">
        <f>IF(OR(U34="",U34=0),"",U34*M!$J$65)</f>
        <v/>
      </c>
      <c r="J34" s="33">
        <f>IF(OR(V34="",V34=0),"",V34*M!$J$66)</f>
        <v>-494.63111090738261</v>
      </c>
      <c r="K34" s="33">
        <f>IF(OR(W34="",W34=0),"",W34*M!$J$67)</f>
        <v>-1303.1593224130816</v>
      </c>
      <c r="L34" s="33">
        <f>IF(OR(X34="",X34=0),"",X34*M!$J$68)</f>
        <v>-1116.307818729947</v>
      </c>
      <c r="N34" s="46" t="str">
        <f>'2.3'!N34</f>
        <v>Huelen Generales</v>
      </c>
      <c r="O34" s="50"/>
      <c r="P34" s="50"/>
      <c r="Q34" s="50"/>
      <c r="R34" s="50">
        <v>-475.33519669010599</v>
      </c>
      <c r="S34" s="50">
        <v>-975.98574788116184</v>
      </c>
      <c r="T34" s="50">
        <v>-776.87163345768215</v>
      </c>
      <c r="U34" s="50"/>
      <c r="V34" s="50">
        <v>-11039.544554264141</v>
      </c>
      <c r="W34" s="50">
        <v>-29058.18466047875</v>
      </c>
      <c r="X34" s="50">
        <v>-24887</v>
      </c>
    </row>
    <row r="35" spans="2:24">
      <c r="B35" s="46" t="str">
        <f t="shared" si="2"/>
        <v>ING Generales</v>
      </c>
      <c r="C35" s="33">
        <f>IF(OR(O35="",O35=0),"",O35*M!$J$59)</f>
        <v>-44498.844967666279</v>
      </c>
      <c r="D35" s="33">
        <f>IF(OR(P35="",P35=0),"",P35*M!$J$60)</f>
        <v>-9221.5721040189128</v>
      </c>
      <c r="E35" s="33">
        <f>IF(OR(Q35="",Q35=0),"",Q35*M!$J$61)</f>
        <v>-19764.625037174344</v>
      </c>
      <c r="F35" s="33">
        <f>IF(OR(R35="",R35=0),"",R35*M!$J$62)</f>
        <v>-22129.969663100735</v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'2.3'!N35</f>
        <v>ING Generales</v>
      </c>
      <c r="O35" s="50">
        <v>-993961.33007135894</v>
      </c>
      <c r="P35" s="50">
        <v>-206179.29750718165</v>
      </c>
      <c r="Q35" s="50">
        <v>-441321.38721967669</v>
      </c>
      <c r="R35" s="50">
        <v>-494973.25971147569</v>
      </c>
      <c r="S35" s="50"/>
      <c r="T35" s="50"/>
      <c r="U35" s="50"/>
      <c r="V35" s="50"/>
      <c r="W35" s="50"/>
      <c r="X35" s="50"/>
    </row>
    <row r="36" spans="2:24">
      <c r="B36" s="46" t="str">
        <f t="shared" si="2"/>
        <v>Liberty Seguros</v>
      </c>
      <c r="C36" s="33">
        <f>IF(OR(O36="",O36=0),"",O36*M!$J$59)</f>
        <v>4233.008363532992</v>
      </c>
      <c r="D36" s="33">
        <f>IF(OR(P36="",P36=0),"",P36*M!$J$60)</f>
        <v>21242.257683215124</v>
      </c>
      <c r="E36" s="33">
        <f>IF(OR(Q36="",Q36=0),"",Q36*M!$J$61)</f>
        <v>-37737.43218388813</v>
      </c>
      <c r="F36" s="33">
        <f>IF(OR(R36="",R36=0),"",R36*M!$J$62)</f>
        <v>-26422.810588818455</v>
      </c>
      <c r="G36" s="33">
        <f>IF(OR(S36="",S36=0),"",S36*M!$J$63)</f>
        <v>-72327.744080347344</v>
      </c>
      <c r="H36" s="33">
        <f>IF(OR(T36="",T36=0),"",T36*M!$J$64)</f>
        <v>-90683.729932639078</v>
      </c>
      <c r="I36" s="33">
        <f>IF(OR(U36="",U36=0),"",U36*M!$J$65)</f>
        <v>-144101.42933923498</v>
      </c>
      <c r="J36" s="33">
        <f>IF(OR(V36="",V36=0),"",V36*M!$J$66)</f>
        <v>-91234.968638506281</v>
      </c>
      <c r="K36" s="33">
        <f>IF(OR(W36="",W36=0),"",W36*M!$J$67)</f>
        <v>-110835.0520028617</v>
      </c>
      <c r="L36" s="33">
        <f>IF(OR(X36="",X36=0),"",X36*M!$J$68)</f>
        <v>-128559.26003508562</v>
      </c>
      <c r="N36" s="46" t="str">
        <f>'2.3'!N36</f>
        <v>Liberty Seguros</v>
      </c>
      <c r="O36" s="50">
        <v>94551.81648597063</v>
      </c>
      <c r="P36" s="50">
        <v>474942.20260806452</v>
      </c>
      <c r="Q36" s="50">
        <v>-842633.5379587335</v>
      </c>
      <c r="R36" s="50">
        <v>-590989.72510990163</v>
      </c>
      <c r="S36" s="50">
        <v>-1615955.8082730155</v>
      </c>
      <c r="T36" s="50">
        <v>-2018115.1669869681</v>
      </c>
      <c r="U36" s="50">
        <v>-3219798.9158120691</v>
      </c>
      <c r="V36" s="50">
        <v>-2036249.8010770574</v>
      </c>
      <c r="W36" s="50">
        <v>-2471428.7444064487</v>
      </c>
      <c r="X36" s="50">
        <v>-2866104</v>
      </c>
    </row>
    <row r="37" spans="2:24">
      <c r="B37" s="46" t="str">
        <f t="shared" si="2"/>
        <v>Mapfre Garantía y Crédito</v>
      </c>
      <c r="C37" s="33">
        <f>IF(OR(O37="",O37=0),"",O37*M!$J$59)</f>
        <v>-10965.52103066629</v>
      </c>
      <c r="D37" s="33">
        <f>IF(OR(P37="",P37=0),"",P37*M!$J$60)</f>
        <v>-10316.0756501182</v>
      </c>
      <c r="E37" s="33">
        <f>IF(OR(Q37="",Q37=0),"",Q37*M!$J$61)</f>
        <v>-9404.0266673596252</v>
      </c>
      <c r="F37" s="33">
        <f>IF(OR(R37="",R37=0),"",R37*M!$J$62)</f>
        <v>-25255.176549849468</v>
      </c>
      <c r="G37" s="33">
        <f>IF(OR(S37="",S37=0),"",S37*M!$J$63)</f>
        <v>7413.7316089653441</v>
      </c>
      <c r="H37" s="33">
        <f>IF(OR(T37="",T37=0),"",T37*M!$J$64)</f>
        <v>-11098.087619109738</v>
      </c>
      <c r="I37" s="33">
        <f>IF(OR(U37="",U37=0),"",U37*M!$J$65)</f>
        <v>-47191.082467042288</v>
      </c>
      <c r="J37" s="33">
        <f>IF(OR(V37="",V37=0),"",V37*M!$J$66)</f>
        <v>-76299.152743080253</v>
      </c>
      <c r="K37" s="33">
        <f>IF(OR(W37="",W37=0),"",W37*M!$J$67)</f>
        <v>-11489.288319339284</v>
      </c>
      <c r="L37" s="33">
        <f>IF(OR(X37="",X37=0),"",X37*M!$J$68)</f>
        <v>-8716.0553744657191</v>
      </c>
      <c r="N37" s="46" t="str">
        <f>'2.3'!N37</f>
        <v>Mapfre Garantía y Crédito</v>
      </c>
      <c r="O37" s="50">
        <v>-244934.53428928705</v>
      </c>
      <c r="P37" s="50">
        <v>-230650.60995894053</v>
      </c>
      <c r="Q37" s="50">
        <v>-209981.11962579974</v>
      </c>
      <c r="R37" s="50">
        <v>-564873.66461740946</v>
      </c>
      <c r="S37" s="50">
        <v>165638.55000338706</v>
      </c>
      <c r="T37" s="50">
        <v>-246981.66876585872</v>
      </c>
      <c r="U37" s="50">
        <v>-1054436.426204205</v>
      </c>
      <c r="V37" s="50">
        <v>-1702901.1673258008</v>
      </c>
      <c r="W37" s="50">
        <v>-256191.13170493409</v>
      </c>
      <c r="X37" s="50">
        <v>-194315.99999999997</v>
      </c>
    </row>
    <row r="38" spans="2:24">
      <c r="B38" s="46" t="str">
        <f t="shared" si="2"/>
        <v>Mapfre Seguros Generales</v>
      </c>
      <c r="C38" s="33">
        <f>IF(OR(O38="",O38=0),"",O38*M!$J$59)</f>
        <v>-200602.2412643962</v>
      </c>
      <c r="D38" s="33">
        <f>IF(OR(P38="",P38=0),"",P38*M!$J$60)</f>
        <v>-62732.446808510627</v>
      </c>
      <c r="E38" s="33">
        <f>IF(OR(Q38="",Q38=0),"",Q38*M!$J$61)</f>
        <v>-107223.80544030305</v>
      </c>
      <c r="F38" s="33">
        <f>IF(OR(R38="",R38=0),"",R38*M!$J$62)</f>
        <v>-151809.44888986304</v>
      </c>
      <c r="G38" s="33">
        <f>IF(OR(S38="",S38=0),"",S38*M!$J$63)</f>
        <v>-309075.89175180695</v>
      </c>
      <c r="H38" s="33">
        <f>IF(OR(T38="",T38=0),"",T38*M!$J$64)</f>
        <v>-424930.8707382179</v>
      </c>
      <c r="I38" s="33">
        <f>IF(OR(U38="",U38=0),"",U38*M!$J$65)</f>
        <v>-168730.69287269501</v>
      </c>
      <c r="J38" s="33">
        <f>IF(OR(V38="",V38=0),"",V38*M!$J$66)</f>
        <v>-113903.81838600998</v>
      </c>
      <c r="K38" s="33">
        <f>IF(OR(W38="",W38=0),"",W38*M!$J$67)</f>
        <v>-168358.86285832804</v>
      </c>
      <c r="L38" s="33">
        <f>IF(OR(X38="",X38=0),"",X38*M!$J$68)</f>
        <v>-188120.67625279055</v>
      </c>
      <c r="N38" s="46" t="str">
        <f>'2.3'!N38</f>
        <v>Mapfre Seguros Generales</v>
      </c>
      <c r="O38" s="50">
        <v>-4480810.0229868023</v>
      </c>
      <c r="P38" s="50">
        <v>-1402595.0963663184</v>
      </c>
      <c r="Q38" s="50">
        <v>-2394184.4821687746</v>
      </c>
      <c r="R38" s="50">
        <v>-3395468.6299145026</v>
      </c>
      <c r="S38" s="50">
        <v>-6905413.5287098493</v>
      </c>
      <c r="T38" s="50">
        <v>-9456596.4125514179</v>
      </c>
      <c r="U38" s="50">
        <v>-3770114.5954407426</v>
      </c>
      <c r="V38" s="50">
        <v>-2542190.0285779219</v>
      </c>
      <c r="W38" s="50">
        <v>-3754109.6027357122</v>
      </c>
      <c r="X38" s="50">
        <v>-4193968</v>
      </c>
    </row>
    <row r="39" spans="2:24">
      <c r="B39" s="46" t="str">
        <f t="shared" si="2"/>
        <v>Mutualidad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'2.3'!N39</f>
        <v>Mutualidad de Carabineros</v>
      </c>
      <c r="O39" s="50"/>
      <c r="P39" s="50"/>
      <c r="Q39" s="50"/>
      <c r="R39" s="50"/>
      <c r="S39" s="50"/>
      <c r="T39" s="50"/>
      <c r="U39" s="50"/>
      <c r="V39" s="50"/>
      <c r="W39" s="50"/>
      <c r="X39" s="50"/>
    </row>
    <row r="40" spans="2:24">
      <c r="B40" s="46" t="str">
        <f t="shared" si="2"/>
        <v>Orion Seguros Generales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>
        <f>IF(OR(X40="",X40=0),"",X40*M!$J$68)</f>
        <v>-857.09044080410763</v>
      </c>
      <c r="N40" s="46" t="str">
        <f>'2.3'!N40</f>
        <v>Orion Seguros Generales</v>
      </c>
      <c r="O40" s="50"/>
      <c r="P40" s="50"/>
      <c r="Q40" s="50"/>
      <c r="R40" s="50"/>
      <c r="S40" s="50"/>
      <c r="T40" s="50"/>
      <c r="U40" s="50"/>
      <c r="V40" s="50"/>
      <c r="W40" s="50"/>
      <c r="X40" s="50">
        <v>-19108</v>
      </c>
    </row>
    <row r="41" spans="2:24">
      <c r="B41" s="46" t="str">
        <f t="shared" si="2"/>
        <v>Penta Security</v>
      </c>
      <c r="C41" s="33">
        <f>IF(OR(O41="",O41=0),"",O41*M!$J$59)</f>
        <v>-27829.650050286324</v>
      </c>
      <c r="D41" s="33">
        <f>IF(OR(P41="",P41=0),"",P41*M!$J$60)</f>
        <v>-40430.496453900705</v>
      </c>
      <c r="E41" s="33">
        <f>IF(OR(Q41="",Q41=0),"",Q41*M!$J$61)</f>
        <v>-93948.103169997208</v>
      </c>
      <c r="F41" s="33">
        <f>IF(OR(R41="",R41=0),"",R41*M!$J$62)</f>
        <v>-169197.33782999642</v>
      </c>
      <c r="G41" s="33">
        <f>IF(OR(S41="",S41=0),"",S41*M!$J$63)</f>
        <v>-4255.2019537116903</v>
      </c>
      <c r="H41" s="33">
        <f>IF(OR(T41="",T41=0),"",T41*M!$J$64)</f>
        <v>-111507.15550287267</v>
      </c>
      <c r="I41" s="33">
        <f>IF(OR(U41="",U41=0),"",U41*M!$J$65)</f>
        <v>-54872.772819293772</v>
      </c>
      <c r="J41" s="33">
        <f>IF(OR(V41="",V41=0),"",V41*M!$J$66)</f>
        <v>-231562.75545674725</v>
      </c>
      <c r="K41" s="33">
        <f>IF(OR(W41="",W41=0),"",W41*M!$J$67)</f>
        <v>-157137.05777759134</v>
      </c>
      <c r="L41" s="33">
        <f>IF(OR(X41="",X41=0),"",X41*M!$J$68)</f>
        <v>-120019.75416737127</v>
      </c>
      <c r="N41" s="46" t="str">
        <f>'2.3'!N41</f>
        <v>Penta Security</v>
      </c>
      <c r="O41" s="50">
        <v>-621625.03317788371</v>
      </c>
      <c r="P41" s="50">
        <v>-903959.89563416305</v>
      </c>
      <c r="Q41" s="50">
        <v>-2097753.2910266635</v>
      </c>
      <c r="R41" s="50">
        <v>-3784377.4354493516</v>
      </c>
      <c r="S41" s="50">
        <v>-95070.272132868471</v>
      </c>
      <c r="T41" s="50">
        <v>-2481528.7363574454</v>
      </c>
      <c r="U41" s="50">
        <v>-1226075.9330515468</v>
      </c>
      <c r="V41" s="50">
        <v>-5168189.5853324058</v>
      </c>
      <c r="W41" s="50">
        <v>-3503882.8816805086</v>
      </c>
      <c r="X41" s="50">
        <v>-2675724</v>
      </c>
    </row>
    <row r="42" spans="2:24">
      <c r="B42" s="46" t="str">
        <f t="shared" si="2"/>
        <v>RSA Seguros</v>
      </c>
      <c r="C42" s="33">
        <f>IF(OR(O42="",O42=0),"",O42*M!$J$59)</f>
        <v>-53778.102402515062</v>
      </c>
      <c r="D42" s="33">
        <f>IF(OR(P42="",P42=0),"",P42*M!$J$60)</f>
        <v>-44699.290780141848</v>
      </c>
      <c r="E42" s="33">
        <f>IF(OR(Q42="",Q42=0),"",Q42*M!$J$61)</f>
        <v>-41283.76368954296</v>
      </c>
      <c r="F42" s="33">
        <f>IF(OR(R42="",R42=0),"",R42*M!$J$62)</f>
        <v>-65422.610864871414</v>
      </c>
      <c r="G42" s="33">
        <f>IF(OR(S42="",S42=0),"",S42*M!$J$63)</f>
        <v>-443563.77867387113</v>
      </c>
      <c r="H42" s="33">
        <f>IF(OR(T42="",T42=0),"",T42*M!$J$64)</f>
        <v>-564819.60141999077</v>
      </c>
      <c r="I42" s="33">
        <f>IF(OR(U42="",U42=0),"",U42*M!$J$65)</f>
        <v>-974145.70841628546</v>
      </c>
      <c r="J42" s="33">
        <f>IF(OR(V42="",V42=0),"",V42*M!$J$66)</f>
        <v>-442532.59341599647</v>
      </c>
      <c r="K42" s="33">
        <f>IF(OR(W42="",W42=0),"",W42*M!$J$67)</f>
        <v>-147502.8139572278</v>
      </c>
      <c r="L42" s="33">
        <f>IF(OR(X42="",X42=0),"",X42*M!$J$68)</f>
        <v>-248487.15104447244</v>
      </c>
      <c r="N42" s="46" t="str">
        <f>'2.3'!N42</f>
        <v>RSA Seguros</v>
      </c>
      <c r="O42" s="50">
        <v>-1201230.1494916971</v>
      </c>
      <c r="P42" s="50">
        <v>-999403.16772043379</v>
      </c>
      <c r="Q42" s="50">
        <v>-921819.04927871877</v>
      </c>
      <c r="R42" s="50">
        <v>-1463284.5616871736</v>
      </c>
      <c r="S42" s="50">
        <v>-9910159.2839853186</v>
      </c>
      <c r="T42" s="50">
        <v>-12569741.066935897</v>
      </c>
      <c r="U42" s="50">
        <v>-21766288.580093466</v>
      </c>
      <c r="V42" s="50">
        <v>-9876771.1411600057</v>
      </c>
      <c r="W42" s="50">
        <v>-3289056.0134831462</v>
      </c>
      <c r="X42" s="50">
        <v>-5539780</v>
      </c>
    </row>
    <row r="43" spans="2:24">
      <c r="B43" s="46" t="str">
        <f t="shared" si="2"/>
        <v>Renta Nacional</v>
      </c>
      <c r="C43" s="33">
        <f>IF(OR(O43="",O43=0),"",O43*M!$J$59)</f>
        <v>-6904.5730680382167</v>
      </c>
      <c r="D43" s="33">
        <f>IF(OR(P43="",P43=0),"",P43*M!$J$60)</f>
        <v>-6718.8534278959805</v>
      </c>
      <c r="E43" s="33">
        <f>IF(OR(Q43="",Q43=0),"",Q43*M!$J$61)</f>
        <v>-5638.8934604912492</v>
      </c>
      <c r="F43" s="33">
        <f>IF(OR(R43="",R43=0),"",R43*M!$J$62)</f>
        <v>-2701.1133914628294</v>
      </c>
      <c r="G43" s="33">
        <f>IF(OR(S43="",S43=0),"",S43*M!$J$63)</f>
        <v>-5436.7874138734023</v>
      </c>
      <c r="H43" s="33">
        <f>IF(OR(T43="",T43=0),"",T43*M!$J$64)</f>
        <v>-13761.844724415543</v>
      </c>
      <c r="I43" s="33">
        <f>IF(OR(U43="",U43=0),"",U43*M!$J$65)</f>
        <v>-926.74211061891174</v>
      </c>
      <c r="J43" s="33">
        <f>IF(OR(V43="",V43=0),"",V43*M!$J$66)</f>
        <v>-12351.78733774916</v>
      </c>
      <c r="K43" s="33">
        <f>IF(OR(W43="",W43=0),"",W43*M!$J$67)</f>
        <v>-6870.5300027265648</v>
      </c>
      <c r="L43" s="33">
        <f>IF(OR(X43="",X43=0),"",X43*M!$J$68)</f>
        <v>-725.48570177756108</v>
      </c>
      <c r="N43" s="46" t="str">
        <f>'2.3'!N43</f>
        <v>Renta Nacional</v>
      </c>
      <c r="O43" s="50">
        <v>-154225.99474815244</v>
      </c>
      <c r="P43" s="50">
        <v>-150222.59373904165</v>
      </c>
      <c r="Q43" s="50">
        <v>-125910.01750285365</v>
      </c>
      <c r="R43" s="50">
        <v>-60414.854632717346</v>
      </c>
      <c r="S43" s="50">
        <v>-121469.40723098742</v>
      </c>
      <c r="T43" s="50">
        <v>-306262.0779349581</v>
      </c>
      <c r="U43" s="50">
        <v>-20707.103716394005</v>
      </c>
      <c r="V43" s="50">
        <v>-275676.36493736424</v>
      </c>
      <c r="W43" s="50">
        <v>-153200.86047874938</v>
      </c>
      <c r="X43" s="50">
        <v>-16174</v>
      </c>
    </row>
    <row r="44" spans="2:24">
      <c r="B44" s="46" t="str">
        <f t="shared" si="2"/>
        <v>Santander Generales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>
        <f>IF(OR(S44="",S44=0),"",S44*M!$J$63)</f>
        <v>-2246.6811878898666</v>
      </c>
      <c r="H44" s="33">
        <f>IF(OR(T44="",T44=0),"",T44*M!$J$64)</f>
        <v>-145451.94178567021</v>
      </c>
      <c r="I44" s="33">
        <f>IF(OR(U44="",U44=0),"",U44*M!$J$65)</f>
        <v>-384964.9249483851</v>
      </c>
      <c r="J44" s="33">
        <f>IF(OR(V44="",V44=0),"",V44*M!$J$66)</f>
        <v>-582874.03642669995</v>
      </c>
      <c r="K44" s="33">
        <f>IF(OR(W44="",W44=0),"",W44*M!$J$67)</f>
        <v>-598190.77115245233</v>
      </c>
      <c r="L44" s="33">
        <f>IF(OR(X44="",X44=0),"",X44*M!$J$68)</f>
        <v>-622623.09685597441</v>
      </c>
      <c r="N44" s="46" t="str">
        <f>'2.3'!N44</f>
        <v>Santander Generales</v>
      </c>
      <c r="O44" s="50"/>
      <c r="P44" s="50"/>
      <c r="Q44" s="50"/>
      <c r="R44" s="50"/>
      <c r="S44" s="50">
        <v>-50195.64153522141</v>
      </c>
      <c r="T44" s="50">
        <v>-3236950.7738974849</v>
      </c>
      <c r="U44" s="50">
        <v>-8601647.1429752819</v>
      </c>
      <c r="V44" s="50">
        <v>-13009015.714462804</v>
      </c>
      <c r="W44" s="50">
        <v>-13338613.008695655</v>
      </c>
      <c r="X44" s="50">
        <v>-13880778</v>
      </c>
    </row>
    <row r="45" spans="2:24">
      <c r="B45" s="46" t="str">
        <f t="shared" si="2"/>
        <v>Security Previsión</v>
      </c>
      <c r="C45" s="33">
        <f>IF(OR(O45="",O45=0),"",O45*M!$J$59)</f>
        <v>-29286.9974653789</v>
      </c>
      <c r="D45" s="33">
        <f>IF(OR(P45="",P45=0),"",P45*M!$J$60)</f>
        <v>-17506.087470449165</v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'2.3'!N45</f>
        <v>Security Previsión</v>
      </c>
      <c r="O45" s="50">
        <v>-654177.49552008649</v>
      </c>
      <c r="P45" s="50">
        <v>-391407.53616007091</v>
      </c>
      <c r="Q45" s="50"/>
      <c r="R45" s="50"/>
      <c r="S45" s="50"/>
      <c r="T45" s="50"/>
      <c r="U45" s="50"/>
      <c r="V45" s="50"/>
      <c r="W45" s="50"/>
      <c r="X45" s="50"/>
    </row>
    <row r="46" spans="2:24">
      <c r="B46" s="46" t="str">
        <f t="shared" si="2"/>
        <v>Zenit Seguros Generales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-5669.1159163945913</v>
      </c>
      <c r="L46" s="33">
        <f>IF(OR(X46="",X46=0),"",X46*M!$J$68)</f>
        <v>-9965.4032940657198</v>
      </c>
      <c r="N46" s="46" t="str">
        <f>'2.3'!N46</f>
        <v>Zenit Seguros Generales</v>
      </c>
      <c r="O46" s="50"/>
      <c r="P46" s="50"/>
      <c r="Q46" s="50"/>
      <c r="R46" s="50"/>
      <c r="S46" s="50"/>
      <c r="T46" s="50"/>
      <c r="U46" s="50"/>
      <c r="V46" s="50"/>
      <c r="W46" s="50">
        <v>-126411.41748900831</v>
      </c>
      <c r="X46" s="50">
        <v>-222169</v>
      </c>
    </row>
    <row r="47" spans="2:24">
      <c r="B47" s="51" t="s">
        <v>29</v>
      </c>
      <c r="C47" s="51">
        <f t="shared" ref="C47:L47" si="3">SUM(C17:C46)</f>
        <v>-1799021.0294718391</v>
      </c>
      <c r="D47" s="51">
        <f t="shared" si="3"/>
        <v>-1498540.4846335701</v>
      </c>
      <c r="E47" s="51">
        <f t="shared" si="3"/>
        <v>-1891818.2369398943</v>
      </c>
      <c r="F47" s="51">
        <f t="shared" si="3"/>
        <v>-2119430.5809073914</v>
      </c>
      <c r="G47" s="51">
        <f t="shared" si="3"/>
        <v>-2391112.3133355649</v>
      </c>
      <c r="H47" s="51">
        <f t="shared" si="3"/>
        <v>-3273642.360413929</v>
      </c>
      <c r="I47" s="51">
        <f t="shared" si="3"/>
        <v>-4572184.4981743339</v>
      </c>
      <c r="J47" s="51">
        <f t="shared" si="3"/>
        <v>-4616725.6843375908</v>
      </c>
      <c r="K47" s="51">
        <f t="shared" si="3"/>
        <v>-4039122.7444647187</v>
      </c>
      <c r="L47" s="51">
        <f t="shared" si="3"/>
        <v>-4447567.1289578434</v>
      </c>
    </row>
    <row r="49" spans="2:2">
      <c r="B49" s="14" t="s">
        <v>710</v>
      </c>
    </row>
  </sheetData>
  <mergeCells count="2">
    <mergeCell ref="B15:L15"/>
    <mergeCell ref="N15:X15"/>
  </mergeCells>
  <conditionalFormatting sqref="C17:L47">
    <cfRule type="cellIs" dxfId="11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>
  <sheetPr codeName="Hoja77">
    <pageSetUpPr fitToPage="1"/>
  </sheetPr>
  <dimension ref="B3:L28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6384" width="11.42578125" style="10"/>
  </cols>
  <sheetData>
    <row r="3" spans="2:12">
      <c r="C3" s="11" t="s">
        <v>1</v>
      </c>
      <c r="E3" s="11"/>
    </row>
    <row r="8" spans="2:12">
      <c r="B8" s="12"/>
    </row>
    <row r="9" spans="2:12">
      <c r="B9" s="12"/>
    </row>
    <row r="10" spans="2:12">
      <c r="B10" s="12"/>
    </row>
    <row r="11" spans="2:12" ht="21">
      <c r="B11" s="13" t="s">
        <v>165</v>
      </c>
    </row>
    <row r="12" spans="2:12">
      <c r="B12" s="14" t="s">
        <v>7</v>
      </c>
    </row>
    <row r="13" spans="2:12">
      <c r="B13" s="12"/>
    </row>
    <row r="14" spans="2:12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</row>
    <row r="15" spans="2:12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</row>
    <row r="16" spans="2:12" s="16" customFormat="1">
      <c r="B16" s="46" t="s">
        <v>34</v>
      </c>
      <c r="C16" s="192">
        <f>'2.8.1.1'!C46</f>
        <v>0.3855117605914869</v>
      </c>
      <c r="D16" s="192">
        <f>'2.8.1.1'!D46</f>
        <v>0.1917003637853264</v>
      </c>
      <c r="E16" s="192">
        <f>'2.8.1.1'!E46</f>
        <v>0.19898238600034027</v>
      </c>
      <c r="F16" s="192">
        <f>'2.8.1.1'!F46</f>
        <v>0.67949182768484173</v>
      </c>
      <c r="G16" s="192">
        <f>'2.8.1.1'!G46</f>
        <v>0.66445207771684489</v>
      </c>
      <c r="H16" s="192">
        <f>'2.8.1.1'!H46</f>
        <v>0.48825418887326</v>
      </c>
      <c r="I16" s="192">
        <f>'2.8.1.1'!I46</f>
        <v>0.49945370377435216</v>
      </c>
      <c r="J16" s="192">
        <f>'2.8.1.1'!J46</f>
        <v>0.17539573117906612</v>
      </c>
      <c r="K16" s="192">
        <f>'2.8.1.1'!K46</f>
        <v>9.5210136129076037</v>
      </c>
      <c r="L16" s="192">
        <f>'2.8.1.1'!L46</f>
        <v>0.1887683316581161</v>
      </c>
    </row>
    <row r="17" spans="2:12" s="16" customFormat="1">
      <c r="B17" s="46" t="s">
        <v>35</v>
      </c>
      <c r="C17" s="192">
        <f>'2.8.1.2'!C46</f>
        <v>0.77200585038715586</v>
      </c>
      <c r="D17" s="192">
        <f>'2.8.1.2'!D46</f>
        <v>0.74446517687189173</v>
      </c>
      <c r="E17" s="192">
        <f>'2.8.1.2'!E46</f>
        <v>0.71439187039919039</v>
      </c>
      <c r="F17" s="192">
        <f>'2.8.1.2'!F46</f>
        <v>0.7000369014588963</v>
      </c>
      <c r="G17" s="192">
        <f>'2.8.1.2'!G46</f>
        <v>0.63663342825497105</v>
      </c>
      <c r="H17" s="192">
        <f>'2.8.1.2'!H46</f>
        <v>0.63203215262984835</v>
      </c>
      <c r="I17" s="192">
        <f>'2.8.1.2'!I46</f>
        <v>0.63955852510274669</v>
      </c>
      <c r="J17" s="192">
        <f>'2.8.1.2'!J46</f>
        <v>0.68627128068439658</v>
      </c>
      <c r="K17" s="192">
        <f>'2.8.1.2'!K46</f>
        <v>0.71972387409613825</v>
      </c>
      <c r="L17" s="192">
        <f>'2.8.1.2'!L46</f>
        <v>0.65885541346622845</v>
      </c>
    </row>
    <row r="18" spans="2:12" s="16" customFormat="1">
      <c r="B18" s="46" t="s">
        <v>36</v>
      </c>
      <c r="C18" s="192">
        <f>'2.8.1.3'!C46</f>
        <v>0.852659892060458</v>
      </c>
      <c r="D18" s="192">
        <f>'2.8.1.3'!D46</f>
        <v>0.5533479764383783</v>
      </c>
      <c r="E18" s="192">
        <f>'2.8.1.3'!E46</f>
        <v>0.51350031652293882</v>
      </c>
      <c r="F18" s="192">
        <f>'2.8.1.3'!F46</f>
        <v>0.56038317078618882</v>
      </c>
      <c r="G18" s="192">
        <f>'2.8.1.3'!G46</f>
        <v>0.42126337732251828</v>
      </c>
      <c r="H18" s="192">
        <f>'2.8.1.3'!H46</f>
        <v>0.47417699171294003</v>
      </c>
      <c r="I18" s="192">
        <f>'2.8.1.3'!I46</f>
        <v>0.353621505706679</v>
      </c>
      <c r="J18" s="192">
        <f>'2.8.1.3'!J46</f>
        <v>0.37010401853409136</v>
      </c>
      <c r="K18" s="192">
        <f>'2.8.1.3'!K46</f>
        <v>0.53901035295894684</v>
      </c>
      <c r="L18" s="192">
        <f>'2.8.1.3'!L46</f>
        <v>0.43342974023691405</v>
      </c>
    </row>
    <row r="19" spans="2:12" s="16" customFormat="1">
      <c r="B19" s="46" t="s">
        <v>37</v>
      </c>
      <c r="C19" s="192">
        <f>'2.8.1.4'!C46</f>
        <v>0.47256956387872778</v>
      </c>
      <c r="D19" s="192">
        <f>'2.8.1.4'!D46</f>
        <v>0.57015030556160873</v>
      </c>
      <c r="E19" s="192">
        <f>'2.8.1.4'!E46</f>
        <v>0.40699899177429294</v>
      </c>
      <c r="F19" s="192">
        <f>'2.8.1.4'!F46</f>
        <v>0.59032082765398231</v>
      </c>
      <c r="G19" s="192">
        <f>'2.8.1.4'!G46</f>
        <v>0.53058405151428489</v>
      </c>
      <c r="H19" s="192">
        <f>'2.8.1.4'!H46</f>
        <v>0.55031392229365028</v>
      </c>
      <c r="I19" s="192">
        <f>'2.8.1.4'!I46</f>
        <v>0.46276191241933717</v>
      </c>
      <c r="J19" s="192">
        <f>'2.8.1.4'!J46</f>
        <v>0.5229330729769408</v>
      </c>
      <c r="K19" s="192">
        <f>'2.8.1.4'!K46</f>
        <v>1.0179362528867815</v>
      </c>
      <c r="L19" s="192">
        <f>'2.8.1.4'!L46</f>
        <v>0.34283274121826612</v>
      </c>
    </row>
    <row r="20" spans="2:12" s="16" customFormat="1">
      <c r="B20" s="46" t="s">
        <v>38</v>
      </c>
      <c r="C20" s="192">
        <f>'2.8.1.5'!C46</f>
        <v>0.26948579056893168</v>
      </c>
      <c r="D20" s="192">
        <f>'2.8.1.5'!D46</f>
        <v>0.46137937108000976</v>
      </c>
      <c r="E20" s="192">
        <f>'2.8.1.5'!E46</f>
        <v>0.32245694946598635</v>
      </c>
      <c r="F20" s="192">
        <f>'2.8.1.5'!F46</f>
        <v>0.35358968904805921</v>
      </c>
      <c r="G20" s="192">
        <f>'2.8.1.5'!G46</f>
        <v>0.35332318591024392</v>
      </c>
      <c r="H20" s="192">
        <f>'2.8.1.5'!H46</f>
        <v>0.2333754413344197</v>
      </c>
      <c r="I20" s="192">
        <f>'2.8.1.5'!I46</f>
        <v>0.43998221322450265</v>
      </c>
      <c r="J20" s="192">
        <f>'2.8.1.5'!J46</f>
        <v>0.3694276085734704</v>
      </c>
      <c r="K20" s="192">
        <f>'2.8.1.5'!K46</f>
        <v>2.140885973223563</v>
      </c>
      <c r="L20" s="192">
        <f>'2.8.1.5'!L46</f>
        <v>-0.26186737624298745</v>
      </c>
    </row>
    <row r="21" spans="2:12" s="16" customFormat="1">
      <c r="B21" s="46" t="s">
        <v>39</v>
      </c>
      <c r="C21" s="192">
        <f>'2.8.1.6'!C46</f>
        <v>0.96820596940999049</v>
      </c>
      <c r="D21" s="192">
        <f>'2.8.1.6'!D46</f>
        <v>-0.10332765049977766</v>
      </c>
      <c r="E21" s="192">
        <f>'2.8.1.6'!E46</f>
        <v>0.20266460947709608</v>
      </c>
      <c r="F21" s="192">
        <f>'2.8.1.6'!F46</f>
        <v>0.50708880540050594</v>
      </c>
      <c r="G21" s="192">
        <f>'2.8.1.6'!G46</f>
        <v>0.5628663701604959</v>
      </c>
      <c r="H21" s="192">
        <f>'2.8.1.6'!H46</f>
        <v>0.54559241961543603</v>
      </c>
      <c r="I21" s="192">
        <f>'2.8.1.6'!I46</f>
        <v>0.71328881960755519</v>
      </c>
      <c r="J21" s="192">
        <f>'2.8.1.6'!J46</f>
        <v>0.36777462488681961</v>
      </c>
      <c r="K21" s="192">
        <f>'2.8.1.6'!K46</f>
        <v>1.9595420539232584</v>
      </c>
      <c r="L21" s="192">
        <f>'2.8.1.6'!L46</f>
        <v>1.0929906074387754</v>
      </c>
    </row>
    <row r="22" spans="2:12">
      <c r="B22" s="46" t="s">
        <v>119</v>
      </c>
      <c r="C22" s="192">
        <f>'2.8.1.7'!C46</f>
        <v>0.66916463905417711</v>
      </c>
      <c r="D22" s="192">
        <f>'2.8.1.7'!D46</f>
        <v>0.75922413039134751</v>
      </c>
      <c r="E22" s="192">
        <f>'2.8.1.7'!E46</f>
        <v>0.63333093834436061</v>
      </c>
      <c r="F22" s="192">
        <f>'2.8.1.7'!F46</f>
        <v>0.60453955739241416</v>
      </c>
      <c r="G22" s="192">
        <f>'2.8.1.7'!G46</f>
        <v>0.68263925913691625</v>
      </c>
      <c r="H22" s="192">
        <f>'2.8.1.7'!H46</f>
        <v>0.7353128806804845</v>
      </c>
      <c r="I22" s="192">
        <f>'2.8.1.7'!I46</f>
        <v>0.70200289650850056</v>
      </c>
      <c r="J22" s="192">
        <f>'2.8.1.7'!J46</f>
        <v>0.69165552548020193</v>
      </c>
      <c r="K22" s="192">
        <f>'2.8.1.7'!K46</f>
        <v>0.61721148562969774</v>
      </c>
      <c r="L22" s="192">
        <f>'2.8.1.7'!L46</f>
        <v>0.56776371844039364</v>
      </c>
    </row>
    <row r="23" spans="2:12">
      <c r="B23" s="46" t="s">
        <v>40</v>
      </c>
      <c r="C23" s="192">
        <f>'2.8.1.8'!C46</f>
        <v>0.81225177217571387</v>
      </c>
      <c r="D23" s="192">
        <f>'2.8.1.8'!D46</f>
        <v>0.71760532208766048</v>
      </c>
      <c r="E23" s="192">
        <f>'2.8.1.8'!E46</f>
        <v>0.41489419946097228</v>
      </c>
      <c r="F23" s="192">
        <f>'2.8.1.8'!F46</f>
        <v>0.5436730383340328</v>
      </c>
      <c r="G23" s="192">
        <f>'2.8.1.8'!G46</f>
        <v>0.65795709922414791</v>
      </c>
      <c r="H23" s="192">
        <f>'2.8.1.8'!H46</f>
        <v>0.69375652955483536</v>
      </c>
      <c r="I23" s="192">
        <f>'2.8.1.8'!I46</f>
        <v>1.3875939973659748</v>
      </c>
      <c r="J23" s="192">
        <f>'2.8.1.8'!J46</f>
        <v>1.6299397555943307</v>
      </c>
      <c r="K23" s="192">
        <f>'2.8.1.8'!K46</f>
        <v>0.52753870467751518</v>
      </c>
      <c r="L23" s="192">
        <f>'2.8.1.8'!L46</f>
        <v>0.67278808497331832</v>
      </c>
    </row>
    <row r="24" spans="2:12">
      <c r="B24" s="46" t="s">
        <v>41</v>
      </c>
      <c r="C24" s="192">
        <f>'2.8.1.9'!C46</f>
        <v>0.32620433553805755</v>
      </c>
      <c r="D24" s="192">
        <f>'2.8.1.9'!D46</f>
        <v>0.35087495003424701</v>
      </c>
      <c r="E24" s="192">
        <f>'2.8.1.9'!E46</f>
        <v>0.63630524918553044</v>
      </c>
      <c r="F24" s="192">
        <f>'2.8.1.9'!F46</f>
        <v>0.48782566717973241</v>
      </c>
      <c r="G24" s="192">
        <f>'2.8.1.9'!G46</f>
        <v>0.41737521098057973</v>
      </c>
      <c r="H24" s="192">
        <f>'2.8.1.9'!H46</f>
        <v>0.9281846782451858</v>
      </c>
      <c r="I24" s="192">
        <f>'2.8.1.9'!I46</f>
        <v>0.31015533502349929</v>
      </c>
      <c r="J24" s="192">
        <f>'2.8.1.9'!J46</f>
        <v>0.43556102875442998</v>
      </c>
      <c r="K24" s="192">
        <f>'2.8.1.9'!K46</f>
        <v>0.5965393955740157</v>
      </c>
      <c r="L24" s="192">
        <f>'2.8.1.9'!L46</f>
        <v>0.4249771886197854</v>
      </c>
    </row>
    <row r="25" spans="2:12">
      <c r="B25" s="46" t="s">
        <v>28</v>
      </c>
      <c r="C25" s="192">
        <f>'2.8.1.10'!C46</f>
        <v>0.41189640877156075</v>
      </c>
      <c r="D25" s="192">
        <f>'2.8.1.10'!D46</f>
        <v>0.3779689153337899</v>
      </c>
      <c r="E25" s="192">
        <f>'2.8.1.10'!E46</f>
        <v>0.39987733699337724</v>
      </c>
      <c r="F25" s="192">
        <f>'2.8.1.10'!F46</f>
        <v>0.34108624784670943</v>
      </c>
      <c r="G25" s="192">
        <f>'2.8.1.10'!G46</f>
        <v>0.34838430339359355</v>
      </c>
      <c r="H25" s="192">
        <f>'2.8.1.10'!H46</f>
        <v>0.47584101449821753</v>
      </c>
      <c r="I25" s="192">
        <f>'2.8.1.10'!I46</f>
        <v>0.45955335885580134</v>
      </c>
      <c r="J25" s="192">
        <f>'2.8.1.10'!J46</f>
        <v>0.45910032045820903</v>
      </c>
      <c r="K25" s="192">
        <f>'2.8.1.10'!K46</f>
        <v>0.41192121135568605</v>
      </c>
      <c r="L25" s="192">
        <f>'2.8.1.10'!L46</f>
        <v>0.34569120299583866</v>
      </c>
    </row>
    <row r="26" spans="2:12">
      <c r="B26" s="51" t="s">
        <v>29</v>
      </c>
      <c r="C26" s="195">
        <f>'2.1'!C54</f>
        <v>0.52171328071610734</v>
      </c>
      <c r="D26" s="195">
        <f>'2.1'!D54</f>
        <v>0.39216681055653801</v>
      </c>
      <c r="E26" s="195">
        <f>'2.1'!E54</f>
        <v>0.40987445928910987</v>
      </c>
      <c r="F26" s="195">
        <f>'2.1'!F54</f>
        <v>0.59217953610844276</v>
      </c>
      <c r="G26" s="195">
        <f>'2.1'!G54</f>
        <v>0.57134740557623587</v>
      </c>
      <c r="H26" s="195">
        <f>'2.1'!H54</f>
        <v>0.55295919799157556</v>
      </c>
      <c r="I26" s="195">
        <f>'2.1'!I54</f>
        <v>0.54662627490996163</v>
      </c>
      <c r="J26" s="195">
        <f>'2.1'!J54</f>
        <v>0.44820058281037817</v>
      </c>
      <c r="K26" s="195">
        <f>'2.1'!K54</f>
        <v>3.5860992881122691</v>
      </c>
      <c r="L26" s="195">
        <f>'2.1'!L54</f>
        <v>0.41033984861336453</v>
      </c>
    </row>
    <row r="28" spans="2:12">
      <c r="B28" s="14" t="s">
        <v>103</v>
      </c>
    </row>
  </sheetData>
  <mergeCells count="1">
    <mergeCell ref="B14:L14"/>
  </mergeCells>
  <conditionalFormatting sqref="C16:L26">
    <cfRule type="cellIs" dxfId="11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fitToWidth="3" orientation="landscape" horizontalDpi="300" verticalDpi="300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>
  <sheetPr codeName="Hoja78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166</v>
      </c>
    </row>
    <row r="12" spans="2:24">
      <c r="B12" s="14" t="s">
        <v>7</v>
      </c>
      <c r="O12" s="144"/>
      <c r="P12" s="144"/>
      <c r="Q12" s="144"/>
      <c r="R12" s="144"/>
      <c r="S12" s="144"/>
      <c r="T12" s="144"/>
      <c r="U12" s="144"/>
      <c r="V12" s="144"/>
      <c r="W12" s="144"/>
      <c r="X12" s="144"/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0.6386341250400186</v>
      </c>
      <c r="D16" s="192">
        <f t="shared" si="2"/>
        <v>0.34055702842555446</v>
      </c>
      <c r="E16" s="192">
        <f t="shared" si="2"/>
        <v>0.35009017844261658</v>
      </c>
      <c r="F16" s="192">
        <f t="shared" si="2"/>
        <v>0.44635551274593027</v>
      </c>
      <c r="G16" s="192">
        <f t="shared" si="2"/>
        <v>1.7507503501634145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63.863412504001857</v>
      </c>
      <c r="P16" s="40">
        <v>34.055702842555448</v>
      </c>
      <c r="Q16" s="40">
        <v>35.009017844261656</v>
      </c>
      <c r="R16" s="40">
        <v>44.635551274593027</v>
      </c>
      <c r="S16" s="40">
        <v>175.07503501634145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IF(OR(O17="",O17=0),"",O17/100)</f>
        <v>0.31599136246736509</v>
      </c>
      <c r="D17" s="192">
        <f t="shared" ref="D17:D45" si="5">IF(OR(P17="",P17=0),"",P17/100)</f>
        <v>3.9351521127137654</v>
      </c>
      <c r="E17" s="192">
        <f t="shared" ref="E17:E45" si="6">IF(OR(Q17="",Q17=0),"",Q17/100)</f>
        <v>0.65217313539617228</v>
      </c>
      <c r="F17" s="192">
        <f t="shared" ref="F17:F45" si="7">IF(OR(R17="",R17=0),"",R17/100)</f>
        <v>2.0116827333151894</v>
      </c>
      <c r="G17" s="192">
        <f t="shared" ref="G17:G45" si="8">IF(OR(S17="",S17=0),"",S17/100)</f>
        <v>0.62299021034155455</v>
      </c>
      <c r="H17" s="192">
        <f t="shared" ref="H17:H45" si="9">IF(OR(T17="",T17=0),"",T17/100)</f>
        <v>0.98143085155665621</v>
      </c>
      <c r="I17" s="192">
        <f t="shared" ref="I17:I45" si="10">IF(OR(U17="",U17=0),"",U17/100)</f>
        <v>2.4192192724760249</v>
      </c>
      <c r="J17" s="192">
        <f t="shared" ref="J17:J45" si="11">IF(OR(V17="",V17=0),"",V17/100)</f>
        <v>0.37421560569392354</v>
      </c>
      <c r="K17" s="192">
        <f t="shared" ref="K17:K45" si="12">IF(OR(W17="",W17=0),"",W17/100)</f>
        <v>10.981297300222497</v>
      </c>
      <c r="L17" s="192">
        <f t="shared" ref="L17:L45" si="13">IF(OR(X17="",X17=0),"",X17/100)</f>
        <v>0.57255447838821261</v>
      </c>
      <c r="N17" s="46" t="str">
        <f>'2.3'!N18</f>
        <v>ACE Seguros</v>
      </c>
      <c r="O17" s="40">
        <v>31.59913624673651</v>
      </c>
      <c r="P17" s="40">
        <v>393.51521127137653</v>
      </c>
      <c r="Q17" s="40">
        <v>65.217313539617223</v>
      </c>
      <c r="R17" s="40">
        <v>201.16827333151895</v>
      </c>
      <c r="S17" s="40">
        <v>62.299021034155459</v>
      </c>
      <c r="T17" s="40">
        <v>98.143085155665617</v>
      </c>
      <c r="U17" s="40">
        <v>241.9219272476025</v>
      </c>
      <c r="V17" s="40">
        <v>37.421560569392355</v>
      </c>
      <c r="W17" s="40">
        <v>1098.1297300222498</v>
      </c>
      <c r="X17" s="40">
        <v>57.255447838821262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0.65746585724316597</v>
      </c>
      <c r="D19" s="192">
        <f t="shared" si="5"/>
        <v>0.36570962817220509</v>
      </c>
      <c r="E19" s="192">
        <f t="shared" si="6"/>
        <v>0.71104825816372719</v>
      </c>
      <c r="F19" s="192">
        <f t="shared" si="7"/>
        <v>0.6168327760916511</v>
      </c>
      <c r="G19" s="192">
        <f t="shared" si="8"/>
        <v>0.35636929703357983</v>
      </c>
      <c r="H19" s="192">
        <f t="shared" si="9"/>
        <v>0.32872433837131027</v>
      </c>
      <c r="I19" s="192">
        <f t="shared" si="10"/>
        <v>0.67282960040585782</v>
      </c>
      <c r="J19" s="192">
        <f t="shared" si="11"/>
        <v>0.67796221633183951</v>
      </c>
      <c r="K19" s="192">
        <f t="shared" si="12"/>
        <v>8.4625625707196708</v>
      </c>
      <c r="L19" s="192">
        <f t="shared" si="13"/>
        <v>-0.22726948421794976</v>
      </c>
      <c r="N19" s="46" t="str">
        <f>'2.3'!N20</f>
        <v>Aseguradora Magallanes</v>
      </c>
      <c r="O19" s="40">
        <v>65.746585724316603</v>
      </c>
      <c r="P19" s="40">
        <v>36.570962817220511</v>
      </c>
      <c r="Q19" s="40">
        <v>71.104825816372724</v>
      </c>
      <c r="R19" s="40">
        <v>61.68327760916511</v>
      </c>
      <c r="S19" s="40">
        <v>35.636929703357985</v>
      </c>
      <c r="T19" s="40">
        <v>32.872433837131027</v>
      </c>
      <c r="U19" s="40">
        <v>67.282960040585778</v>
      </c>
      <c r="V19" s="40">
        <v>67.796221633183947</v>
      </c>
      <c r="W19" s="40">
        <v>846.25625707196707</v>
      </c>
      <c r="X19" s="40">
        <v>-22.726948421794976</v>
      </c>
    </row>
    <row r="20" spans="2:24" s="16" customFormat="1">
      <c r="B20" s="46" t="str">
        <f t="shared" si="3"/>
        <v>BCI Seguros Generales</v>
      </c>
      <c r="C20" s="192">
        <f t="shared" si="4"/>
        <v>0.23137034068488638</v>
      </c>
      <c r="D20" s="192">
        <f t="shared" si="5"/>
        <v>0.11032153016244926</v>
      </c>
      <c r="E20" s="192">
        <f t="shared" si="6"/>
        <v>0.27915099872356575</v>
      </c>
      <c r="F20" s="192">
        <f t="shared" si="7"/>
        <v>0.300625168337538</v>
      </c>
      <c r="G20" s="192">
        <f t="shared" si="8"/>
        <v>0.24179426760497069</v>
      </c>
      <c r="H20" s="192">
        <f t="shared" si="9"/>
        <v>0.20613096971169462</v>
      </c>
      <c r="I20" s="192">
        <f t="shared" si="10"/>
        <v>0.42841529334374828</v>
      </c>
      <c r="J20" s="192">
        <f t="shared" si="11"/>
        <v>0.13026999765918948</v>
      </c>
      <c r="K20" s="192">
        <f t="shared" si="12"/>
        <v>5.0997375209592395</v>
      </c>
      <c r="L20" s="192">
        <f t="shared" si="13"/>
        <v>0.34470453111071542</v>
      </c>
      <c r="N20" s="46" t="str">
        <f>'2.3'!N21</f>
        <v>BCI Seguros Generales</v>
      </c>
      <c r="O20" s="40">
        <v>23.137034068488639</v>
      </c>
      <c r="P20" s="40">
        <v>11.032153016244926</v>
      </c>
      <c r="Q20" s="40">
        <v>27.915099872356574</v>
      </c>
      <c r="R20" s="40">
        <v>30.062516833753801</v>
      </c>
      <c r="S20" s="40">
        <v>24.179426760497069</v>
      </c>
      <c r="T20" s="40">
        <v>20.613096971169462</v>
      </c>
      <c r="U20" s="40">
        <v>42.841529334374826</v>
      </c>
      <c r="V20" s="40">
        <v>13.026999765918948</v>
      </c>
      <c r="W20" s="40">
        <v>509.97375209592394</v>
      </c>
      <c r="X20" s="40">
        <v>34.470453111071542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>
        <f t="shared" si="10"/>
        <v>0.53581173885175459</v>
      </c>
      <c r="J21" s="192">
        <f t="shared" si="11"/>
        <v>2.8631181129111016E-2</v>
      </c>
      <c r="K21" s="192">
        <f t="shared" si="12"/>
        <v>0.66451323341403001</v>
      </c>
      <c r="L21" s="192">
        <f t="shared" si="13"/>
        <v>1.1235955056179938E-2</v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>
        <v>53.58117388517546</v>
      </c>
      <c r="V21" s="40">
        <v>2.8631181129111014</v>
      </c>
      <c r="W21" s="40">
        <v>66.451323341402997</v>
      </c>
      <c r="X21" s="40">
        <v>1.1235955056179938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6.7381778275343335E-2</v>
      </c>
      <c r="D23" s="192">
        <f t="shared" si="5"/>
        <v>0.10247130093648728</v>
      </c>
      <c r="E23" s="192">
        <f t="shared" si="6"/>
        <v>9.637303672901637E-2</v>
      </c>
      <c r="F23" s="192">
        <f t="shared" si="7"/>
        <v>1.4632714607897412</v>
      </c>
      <c r="G23" s="192">
        <f t="shared" si="8"/>
        <v>0.69503021960682343</v>
      </c>
      <c r="H23" s="192">
        <f t="shared" si="9"/>
        <v>0.77706739407816205</v>
      </c>
      <c r="I23" s="192">
        <f t="shared" si="10"/>
        <v>1.778625972338271E-2</v>
      </c>
      <c r="J23" s="192">
        <f t="shared" si="11"/>
        <v>-3.4662051043142024E-2</v>
      </c>
      <c r="K23" s="192">
        <f t="shared" si="12"/>
        <v>9.5524719846873047</v>
      </c>
      <c r="L23" s="192">
        <f t="shared" si="13"/>
        <v>1.1614378785399093</v>
      </c>
      <c r="N23" s="46" t="str">
        <f>'2.3'!N24</f>
        <v>Chartis Chile</v>
      </c>
      <c r="O23" s="63">
        <v>6.7381778275343338</v>
      </c>
      <c r="P23" s="63">
        <v>10.247130093648728</v>
      </c>
      <c r="Q23" s="63">
        <v>9.6373036729016377</v>
      </c>
      <c r="R23" s="63">
        <v>146.32714607897412</v>
      </c>
      <c r="S23" s="63">
        <v>69.503021960682347</v>
      </c>
      <c r="T23" s="63">
        <v>77.706739407816201</v>
      </c>
      <c r="U23" s="63">
        <v>1.7786259723382709</v>
      </c>
      <c r="V23" s="63">
        <v>-3.4662051043142026</v>
      </c>
      <c r="W23" s="63">
        <v>955.24719846873052</v>
      </c>
      <c r="X23" s="63">
        <v>116.14378785399093</v>
      </c>
    </row>
    <row r="24" spans="2:24">
      <c r="B24" s="46" t="str">
        <f t="shared" si="3"/>
        <v>Chilena Consolidada</v>
      </c>
      <c r="C24" s="192">
        <f t="shared" si="4"/>
        <v>0.3394289135570196</v>
      </c>
      <c r="D24" s="192">
        <f t="shared" si="5"/>
        <v>6.5707694335285713E-2</v>
      </c>
      <c r="E24" s="192">
        <f t="shared" si="6"/>
        <v>0.19483773555057557</v>
      </c>
      <c r="F24" s="192">
        <f t="shared" si="7"/>
        <v>0.33074632578868984</v>
      </c>
      <c r="G24" s="192">
        <f t="shared" si="8"/>
        <v>0.41575719717595322</v>
      </c>
      <c r="H24" s="192">
        <f t="shared" si="9"/>
        <v>0.2803057608540464</v>
      </c>
      <c r="I24" s="192">
        <f t="shared" si="10"/>
        <v>1.2223412946300534</v>
      </c>
      <c r="J24" s="192">
        <f t="shared" si="11"/>
        <v>-0.21411084856433504</v>
      </c>
      <c r="K24" s="192">
        <f t="shared" si="12"/>
        <v>9.8882706930261612</v>
      </c>
      <c r="L24" s="192">
        <f t="shared" si="13"/>
        <v>0.65127604000018646</v>
      </c>
      <c r="N24" s="46" t="str">
        <f>'2.3'!N25</f>
        <v>Chilena Consolidada</v>
      </c>
      <c r="O24" s="63">
        <v>33.94289135570196</v>
      </c>
      <c r="P24" s="63">
        <v>6.5707694335285716</v>
      </c>
      <c r="Q24" s="63">
        <v>19.483773555057557</v>
      </c>
      <c r="R24" s="63">
        <v>33.074632578868986</v>
      </c>
      <c r="S24" s="63">
        <v>41.575719717595319</v>
      </c>
      <c r="T24" s="63">
        <v>28.03057608540464</v>
      </c>
      <c r="U24" s="63">
        <v>122.23412946300533</v>
      </c>
      <c r="V24" s="63">
        <v>-21.411084856433504</v>
      </c>
      <c r="W24" s="63">
        <v>988.82706930261611</v>
      </c>
      <c r="X24" s="63">
        <v>65.12760400001865</v>
      </c>
    </row>
    <row r="25" spans="2:24">
      <c r="B25" s="46" t="str">
        <f t="shared" si="3"/>
        <v>Chubb de Chile</v>
      </c>
      <c r="C25" s="192">
        <f t="shared" si="4"/>
        <v>0.28385512166846139</v>
      </c>
      <c r="D25" s="192">
        <f t="shared" si="5"/>
        <v>7.2634111150386371E-2</v>
      </c>
      <c r="E25" s="192">
        <f t="shared" si="6"/>
        <v>0.12799242326195359</v>
      </c>
      <c r="F25" s="192">
        <f t="shared" si="7"/>
        <v>0.11049666416046251</v>
      </c>
      <c r="G25" s="192">
        <f t="shared" si="8"/>
        <v>0.61334826212639226</v>
      </c>
      <c r="H25" s="192">
        <f t="shared" si="9"/>
        <v>0.81053926355689609</v>
      </c>
      <c r="I25" s="192">
        <f t="shared" si="10"/>
        <v>0.79504668597026762</v>
      </c>
      <c r="J25" s="192">
        <f t="shared" si="11"/>
        <v>0.20909312801524726</v>
      </c>
      <c r="K25" s="192">
        <f t="shared" si="12"/>
        <v>24.834733642298264</v>
      </c>
      <c r="L25" s="192">
        <f t="shared" si="13"/>
        <v>-2.4122296972256914</v>
      </c>
      <c r="N25" s="46" t="str">
        <f>'2.3'!N26</f>
        <v>Chubb de Chile</v>
      </c>
      <c r="O25" s="63">
        <v>28.385512166846137</v>
      </c>
      <c r="P25" s="63">
        <v>7.2634111150386369</v>
      </c>
      <c r="Q25" s="63">
        <v>12.799242326195358</v>
      </c>
      <c r="R25" s="63">
        <v>11.049666416046252</v>
      </c>
      <c r="S25" s="63">
        <v>61.334826212639229</v>
      </c>
      <c r="T25" s="63">
        <v>81.053926355689612</v>
      </c>
      <c r="U25" s="63">
        <v>79.504668597026765</v>
      </c>
      <c r="V25" s="63">
        <v>20.909312801524727</v>
      </c>
      <c r="W25" s="63">
        <v>2483.4733642298265</v>
      </c>
      <c r="X25" s="63">
        <v>-241.22296972256913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0.42909054418168957</v>
      </c>
      <c r="D27" s="192">
        <f t="shared" si="5"/>
        <v>0.23645463253323798</v>
      </c>
      <c r="E27" s="192">
        <f t="shared" si="6"/>
        <v>0.25892483529318921</v>
      </c>
      <c r="F27" s="192">
        <f t="shared" si="7"/>
        <v>0.3444542261510396</v>
      </c>
      <c r="G27" s="192">
        <f t="shared" si="8"/>
        <v>0.2281267661769556</v>
      </c>
      <c r="H27" s="192">
        <f t="shared" si="9"/>
        <v>0.17718516362457104</v>
      </c>
      <c r="I27" s="192">
        <f t="shared" si="10"/>
        <v>0.18993701874266422</v>
      </c>
      <c r="J27" s="192">
        <f t="shared" si="11"/>
        <v>0.17012548054059884</v>
      </c>
      <c r="K27" s="192">
        <f t="shared" si="12"/>
        <v>6.2460236518320214</v>
      </c>
      <c r="L27" s="192">
        <f t="shared" si="13"/>
        <v>0.71376904057840862</v>
      </c>
      <c r="N27" s="46" t="str">
        <f>'2.3'!N28</f>
        <v>Consorcio Nacional de Seguros</v>
      </c>
      <c r="O27" s="63">
        <v>42.909054418168957</v>
      </c>
      <c r="P27" s="63">
        <v>23.645463253323797</v>
      </c>
      <c r="Q27" s="63">
        <v>25.892483529318923</v>
      </c>
      <c r="R27" s="63">
        <v>34.445422615103958</v>
      </c>
      <c r="S27" s="63">
        <v>22.812676617695558</v>
      </c>
      <c r="T27" s="63">
        <v>17.718516362457105</v>
      </c>
      <c r="U27" s="63">
        <v>18.993701874266421</v>
      </c>
      <c r="V27" s="63">
        <v>17.012548054059884</v>
      </c>
      <c r="W27" s="63">
        <v>624.6023651832021</v>
      </c>
      <c r="X27" s="63">
        <v>71.376904057840861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0.1521862199091048</v>
      </c>
      <c r="D29" s="192">
        <f t="shared" si="5"/>
        <v>0.50498106185994529</v>
      </c>
      <c r="E29" s="192">
        <f t="shared" si="6"/>
        <v>7.1183564269080415E-2</v>
      </c>
      <c r="F29" s="192">
        <f t="shared" si="7"/>
        <v>0.29897510112869063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15.21862199091048</v>
      </c>
      <c r="P29" s="63">
        <v>50.49810618599453</v>
      </c>
      <c r="Q29" s="63">
        <v>7.1183564269080417</v>
      </c>
      <c r="R29" s="63">
        <v>29.897510112869064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0.44544035561717088</v>
      </c>
      <c r="D32" s="192">
        <f t="shared" si="5"/>
        <v>0.3094975503124206</v>
      </c>
      <c r="E32" s="192">
        <f t="shared" si="6"/>
        <v>0.75137685776343532</v>
      </c>
      <c r="F32" s="192">
        <f t="shared" si="7"/>
        <v>0.7112565160616785</v>
      </c>
      <c r="G32" s="192">
        <f t="shared" si="8"/>
        <v>0.64214121629066678</v>
      </c>
      <c r="H32" s="192">
        <f t="shared" si="9"/>
        <v>0.2464292658793211</v>
      </c>
      <c r="I32" s="192">
        <f t="shared" si="10"/>
        <v>0.41614404737000044</v>
      </c>
      <c r="J32" s="192">
        <f t="shared" si="11"/>
        <v>0.42155348668748682</v>
      </c>
      <c r="K32" s="192">
        <f t="shared" si="12"/>
        <v>4.8987541582672494</v>
      </c>
      <c r="L32" s="192">
        <f t="shared" si="13"/>
        <v>0.43079326361060116</v>
      </c>
      <c r="N32" s="46" t="str">
        <f>'2.3'!N33</f>
        <v>HDI Seguros</v>
      </c>
      <c r="O32" s="63">
        <v>44.544035561717088</v>
      </c>
      <c r="P32" s="63">
        <v>30.949755031242059</v>
      </c>
      <c r="Q32" s="63">
        <v>75.137685776343531</v>
      </c>
      <c r="R32" s="63">
        <v>71.12565160616785</v>
      </c>
      <c r="S32" s="63">
        <v>64.214121629066682</v>
      </c>
      <c r="T32" s="63">
        <v>24.642926587932109</v>
      </c>
      <c r="U32" s="63">
        <v>41.614404737000044</v>
      </c>
      <c r="V32" s="63">
        <v>42.15534866874868</v>
      </c>
      <c r="W32" s="63">
        <v>489.87541582672492</v>
      </c>
      <c r="X32" s="63">
        <v>43.079326361060119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>
        <f t="shared" si="9"/>
        <v>0.38641304347826105</v>
      </c>
      <c r="I33" s="192">
        <f t="shared" si="10"/>
        <v>0.43366523143164543</v>
      </c>
      <c r="J33" s="192" t="str">
        <f t="shared" si="11"/>
        <v/>
      </c>
      <c r="K33" s="192" t="str">
        <f t="shared" si="12"/>
        <v/>
      </c>
      <c r="L33" s="192">
        <f t="shared" si="13"/>
        <v>0.42570088986699767</v>
      </c>
      <c r="N33" s="46" t="str">
        <f>'2.3'!N34</f>
        <v>Huelen Generales</v>
      </c>
      <c r="O33" s="63"/>
      <c r="P33" s="63"/>
      <c r="Q33" s="63"/>
      <c r="R33" s="63"/>
      <c r="S33" s="63"/>
      <c r="T33" s="63">
        <v>38.641304347826107</v>
      </c>
      <c r="U33" s="63">
        <v>43.366523143164542</v>
      </c>
      <c r="V33" s="63"/>
      <c r="W33" s="63"/>
      <c r="X33" s="63">
        <v>42.570088986699766</v>
      </c>
    </row>
    <row r="34" spans="2:24">
      <c r="B34" s="46" t="str">
        <f t="shared" si="3"/>
        <v>ING Generales</v>
      </c>
      <c r="C34" s="192">
        <f t="shared" si="4"/>
        <v>0.55007368749739016</v>
      </c>
      <c r="D34" s="192">
        <f t="shared" si="5"/>
        <v>0.16096398776761833</v>
      </c>
      <c r="E34" s="192">
        <f t="shared" si="6"/>
        <v>0.49629809395037355</v>
      </c>
      <c r="F34" s="192">
        <f t="shared" si="7"/>
        <v>0.49243980474060367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55.007368749739015</v>
      </c>
      <c r="P34" s="63">
        <v>16.096398776761834</v>
      </c>
      <c r="Q34" s="63">
        <v>49.629809395037356</v>
      </c>
      <c r="R34" s="63">
        <v>49.243980474060365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0.77183762826050772</v>
      </c>
      <c r="D35" s="192">
        <f t="shared" si="5"/>
        <v>-4.128504357503953E-2</v>
      </c>
      <c r="E35" s="192">
        <f t="shared" si="6"/>
        <v>0.22165144963365346</v>
      </c>
      <c r="F35" s="192">
        <f t="shared" si="7"/>
        <v>0.28570816440574065</v>
      </c>
      <c r="G35" s="192">
        <f t="shared" si="8"/>
        <v>1.4664654838287954</v>
      </c>
      <c r="H35" s="192">
        <f t="shared" si="9"/>
        <v>0.49963417309185909</v>
      </c>
      <c r="I35" s="192">
        <f t="shared" si="10"/>
        <v>0.24554546781960565</v>
      </c>
      <c r="J35" s="192">
        <f t="shared" si="11"/>
        <v>0.26354008522951339</v>
      </c>
      <c r="K35" s="192">
        <f t="shared" si="12"/>
        <v>8.4248467990594271</v>
      </c>
      <c r="L35" s="192">
        <f t="shared" si="13"/>
        <v>0.31366493067568429</v>
      </c>
      <c r="N35" s="46" t="str">
        <f>'2.3'!N36</f>
        <v>Liberty Seguros</v>
      </c>
      <c r="O35" s="63">
        <v>77.183762826050767</v>
      </c>
      <c r="P35" s="63">
        <v>-4.1285043575039531</v>
      </c>
      <c r="Q35" s="63">
        <v>22.165144963365346</v>
      </c>
      <c r="R35" s="63">
        <v>28.570816440574063</v>
      </c>
      <c r="S35" s="63">
        <v>146.64654838287953</v>
      </c>
      <c r="T35" s="63">
        <v>49.963417309185907</v>
      </c>
      <c r="U35" s="63">
        <v>24.554546781960564</v>
      </c>
      <c r="V35" s="63">
        <v>26.354008522951339</v>
      </c>
      <c r="W35" s="63">
        <v>842.4846799059427</v>
      </c>
      <c r="X35" s="63">
        <v>31.366493067568431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0.37775986994368582</v>
      </c>
      <c r="D37" s="192">
        <f t="shared" si="5"/>
        <v>0.16076935982627882</v>
      </c>
      <c r="E37" s="192">
        <f t="shared" si="6"/>
        <v>0.15228083345702953</v>
      </c>
      <c r="F37" s="192">
        <f t="shared" si="7"/>
        <v>1.2616578649562695</v>
      </c>
      <c r="G37" s="192">
        <f t="shared" si="8"/>
        <v>1.162288808598277</v>
      </c>
      <c r="H37" s="192">
        <f t="shared" si="9"/>
        <v>0.38372251801380292</v>
      </c>
      <c r="I37" s="192">
        <f t="shared" si="10"/>
        <v>0.67062422147446954</v>
      </c>
      <c r="J37" s="192">
        <f t="shared" si="11"/>
        <v>0.2041560678984613</v>
      </c>
      <c r="K37" s="192">
        <f t="shared" si="12"/>
        <v>7.1272522112379839</v>
      </c>
      <c r="L37" s="192">
        <f t="shared" si="13"/>
        <v>4.0528673410122229E-2</v>
      </c>
      <c r="N37" s="46" t="str">
        <f>'2.3'!N38</f>
        <v>Mapfre Seguros Generales</v>
      </c>
      <c r="O37" s="63">
        <v>37.77598699436858</v>
      </c>
      <c r="P37" s="63">
        <v>16.076935982627884</v>
      </c>
      <c r="Q37" s="63">
        <v>15.228083345702952</v>
      </c>
      <c r="R37" s="63">
        <v>126.16578649562695</v>
      </c>
      <c r="S37" s="63">
        <v>116.2288808598277</v>
      </c>
      <c r="T37" s="63">
        <v>38.372251801380294</v>
      </c>
      <c r="U37" s="63">
        <v>67.062422147446952</v>
      </c>
      <c r="V37" s="63">
        <v>20.41560678984613</v>
      </c>
      <c r="W37" s="63">
        <v>712.72522112379841</v>
      </c>
      <c r="X37" s="63">
        <v>4.0528673410122229</v>
      </c>
    </row>
    <row r="38" spans="2:24">
      <c r="B38" s="46" t="str">
        <f t="shared" si="3"/>
        <v>Mutualidad de Carabineros</v>
      </c>
      <c r="C38" s="192">
        <f t="shared" si="4"/>
        <v>0.35403512721591762</v>
      </c>
      <c r="D38" s="192">
        <f t="shared" si="5"/>
        <v>0.44980764626590913</v>
      </c>
      <c r="E38" s="192">
        <f t="shared" si="6"/>
        <v>0.38435371531919754</v>
      </c>
      <c r="F38" s="192">
        <f t="shared" si="7"/>
        <v>0.28003199106664484</v>
      </c>
      <c r="G38" s="192">
        <f t="shared" si="8"/>
        <v>0.29820937935187675</v>
      </c>
      <c r="H38" s="192">
        <f t="shared" si="9"/>
        <v>0.46228762460120015</v>
      </c>
      <c r="I38" s="192">
        <f t="shared" si="10"/>
        <v>0.26021224617048366</v>
      </c>
      <c r="J38" s="192">
        <f t="shared" si="11"/>
        <v>0.36460644771221673</v>
      </c>
      <c r="K38" s="192">
        <f t="shared" si="12"/>
        <v>0.84465131931458581</v>
      </c>
      <c r="L38" s="192">
        <f t="shared" si="13"/>
        <v>0.26561684296265142</v>
      </c>
      <c r="N38" s="46" t="str">
        <f>'2.3'!N39</f>
        <v>Mutualidad de Carabineros</v>
      </c>
      <c r="O38" s="63">
        <v>35.40351272159176</v>
      </c>
      <c r="P38" s="63">
        <v>44.980764626590911</v>
      </c>
      <c r="Q38" s="63">
        <v>38.435371531919756</v>
      </c>
      <c r="R38" s="63">
        <v>28.003199106664482</v>
      </c>
      <c r="S38" s="63">
        <v>29.820937935187676</v>
      </c>
      <c r="T38" s="63">
        <v>46.228762460120016</v>
      </c>
      <c r="U38" s="63">
        <v>26.021224617048368</v>
      </c>
      <c r="V38" s="63">
        <v>36.460644771221673</v>
      </c>
      <c r="W38" s="63">
        <v>84.465131931458586</v>
      </c>
      <c r="X38" s="63">
        <v>26.561684296265142</v>
      </c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>
        <f t="shared" si="12"/>
        <v>1.4072512446699605</v>
      </c>
      <c r="L39" s="192">
        <f t="shared" si="13"/>
        <v>9.5832863737716073E-2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>
        <v>140.72512446699605</v>
      </c>
      <c r="X39" s="63">
        <v>9.5832863737716067</v>
      </c>
    </row>
    <row r="40" spans="2:24">
      <c r="B40" s="46" t="str">
        <f t="shared" si="3"/>
        <v>Penta Security</v>
      </c>
      <c r="C40" s="192">
        <f t="shared" si="4"/>
        <v>1.0254924503483578</v>
      </c>
      <c r="D40" s="192">
        <f t="shared" si="5"/>
        <v>0.1538291007575141</v>
      </c>
      <c r="E40" s="192">
        <f t="shared" si="6"/>
        <v>0.37104619820904022</v>
      </c>
      <c r="F40" s="192">
        <f t="shared" si="7"/>
        <v>0.44315198049497712</v>
      </c>
      <c r="G40" s="192">
        <f t="shared" si="8"/>
        <v>0.88450836100992281</v>
      </c>
      <c r="H40" s="192">
        <f t="shared" si="9"/>
        <v>0.71549577255595698</v>
      </c>
      <c r="I40" s="192">
        <f t="shared" si="10"/>
        <v>0.78964375705184287</v>
      </c>
      <c r="J40" s="192">
        <f t="shared" si="11"/>
        <v>0.27867770846645862</v>
      </c>
      <c r="K40" s="192">
        <f t="shared" si="12"/>
        <v>5.481313364757523</v>
      </c>
      <c r="L40" s="192">
        <f t="shared" si="13"/>
        <v>0.18451557933113502</v>
      </c>
      <c r="N40" s="46" t="str">
        <f>'2.3'!N41</f>
        <v>Penta Security</v>
      </c>
      <c r="O40" s="63">
        <v>102.54924503483578</v>
      </c>
      <c r="P40" s="63">
        <v>15.382910075751411</v>
      </c>
      <c r="Q40" s="63">
        <v>37.10461982090402</v>
      </c>
      <c r="R40" s="63">
        <v>44.31519804949771</v>
      </c>
      <c r="S40" s="63">
        <v>88.450836100992277</v>
      </c>
      <c r="T40" s="63">
        <v>71.549577255595693</v>
      </c>
      <c r="U40" s="63">
        <v>78.964375705184281</v>
      </c>
      <c r="V40" s="63">
        <v>27.867770846645861</v>
      </c>
      <c r="W40" s="63">
        <v>548.13133647575228</v>
      </c>
      <c r="X40" s="63">
        <v>18.451557933113502</v>
      </c>
    </row>
    <row r="41" spans="2:24">
      <c r="B41" s="46" t="str">
        <f t="shared" si="3"/>
        <v>RSA Seguros</v>
      </c>
      <c r="C41" s="192">
        <f t="shared" si="4"/>
        <v>0.3327203088536726</v>
      </c>
      <c r="D41" s="192">
        <f t="shared" si="5"/>
        <v>0.26307111496791596</v>
      </c>
      <c r="E41" s="192">
        <f t="shared" si="6"/>
        <v>0.10403497183783066</v>
      </c>
      <c r="F41" s="192">
        <f t="shared" si="7"/>
        <v>0.32921809241105515</v>
      </c>
      <c r="G41" s="192">
        <f t="shared" si="8"/>
        <v>0.3254215115114919</v>
      </c>
      <c r="H41" s="192">
        <f t="shared" si="9"/>
        <v>0.42698413969526106</v>
      </c>
      <c r="I41" s="192">
        <f t="shared" si="10"/>
        <v>0.259761387526174</v>
      </c>
      <c r="J41" s="192">
        <f t="shared" si="11"/>
        <v>0.28287368396115303</v>
      </c>
      <c r="K41" s="192">
        <f t="shared" si="12"/>
        <v>20.250685951948945</v>
      </c>
      <c r="L41" s="192">
        <f t="shared" si="13"/>
        <v>-0.35822129090621341</v>
      </c>
      <c r="N41" s="46" t="str">
        <f>'2.3'!N42</f>
        <v>RSA Seguros</v>
      </c>
      <c r="O41" s="63">
        <v>33.272030885367258</v>
      </c>
      <c r="P41" s="63">
        <v>26.307111496791595</v>
      </c>
      <c r="Q41" s="63">
        <v>10.403497183783065</v>
      </c>
      <c r="R41" s="63">
        <v>32.921809241105514</v>
      </c>
      <c r="S41" s="63">
        <v>32.542151151149191</v>
      </c>
      <c r="T41" s="63">
        <v>42.698413969526108</v>
      </c>
      <c r="U41" s="63">
        <v>25.976138752617402</v>
      </c>
      <c r="V41" s="63">
        <v>28.287368396115305</v>
      </c>
      <c r="W41" s="63">
        <v>2025.0685951948944</v>
      </c>
      <c r="X41" s="63">
        <v>-35.822129090621338</v>
      </c>
    </row>
    <row r="42" spans="2:24">
      <c r="B42" s="46" t="str">
        <f t="shared" si="3"/>
        <v>Renta Nacional</v>
      </c>
      <c r="C42" s="192">
        <f t="shared" si="4"/>
        <v>0.55775113804358911</v>
      </c>
      <c r="D42" s="192">
        <f t="shared" si="5"/>
        <v>0.3556221682976215</v>
      </c>
      <c r="E42" s="192">
        <f t="shared" si="6"/>
        <v>0.20235049514871215</v>
      </c>
      <c r="F42" s="192">
        <f t="shared" si="7"/>
        <v>0.25932344006013502</v>
      </c>
      <c r="G42" s="192">
        <f t="shared" si="8"/>
        <v>0.16984959723541643</v>
      </c>
      <c r="H42" s="192">
        <f t="shared" si="9"/>
        <v>0.33595695534122477</v>
      </c>
      <c r="I42" s="192">
        <f t="shared" si="10"/>
        <v>0.36280456466525945</v>
      </c>
      <c r="J42" s="192">
        <f t="shared" si="11"/>
        <v>8.9818613005592324E-2</v>
      </c>
      <c r="K42" s="192">
        <f t="shared" si="12"/>
        <v>6.9678643098096309</v>
      </c>
      <c r="L42" s="192">
        <f t="shared" si="13"/>
        <v>-0.59036552918277985</v>
      </c>
      <c r="N42" s="46" t="str">
        <f>'2.3'!N43</f>
        <v>Renta Nacional</v>
      </c>
      <c r="O42" s="63">
        <v>55.775113804358909</v>
      </c>
      <c r="P42" s="63">
        <v>35.56221682976215</v>
      </c>
      <c r="Q42" s="63">
        <v>20.235049514871214</v>
      </c>
      <c r="R42" s="63">
        <v>25.932344006013501</v>
      </c>
      <c r="S42" s="63">
        <v>16.984959723541643</v>
      </c>
      <c r="T42" s="63">
        <v>33.595695534122477</v>
      </c>
      <c r="U42" s="63">
        <v>36.280456466525948</v>
      </c>
      <c r="V42" s="63">
        <v>8.9818613005592329</v>
      </c>
      <c r="W42" s="63">
        <v>696.78643098096313</v>
      </c>
      <c r="X42" s="63">
        <v>-59.036552918277984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>
        <f t="shared" si="11"/>
        <v>1.0480557175511628E-2</v>
      </c>
      <c r="K43" s="192">
        <f t="shared" si="12"/>
        <v>9.7438751836118893</v>
      </c>
      <c r="L43" s="192">
        <f t="shared" si="13"/>
        <v>0.18529553953734537</v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>
        <v>1.0480557175511627</v>
      </c>
      <c r="W43" s="63">
        <v>974.38751836118888</v>
      </c>
      <c r="X43" s="63">
        <v>18.529553953734538</v>
      </c>
    </row>
    <row r="44" spans="2:24">
      <c r="B44" s="46" t="str">
        <f t="shared" si="3"/>
        <v>Security Previsión</v>
      </c>
      <c r="C44" s="192">
        <f t="shared" si="4"/>
        <v>0.52162724814446471</v>
      </c>
      <c r="D44" s="192">
        <f t="shared" si="5"/>
        <v>0.21361820183628619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52.16272481444647</v>
      </c>
      <c r="P44" s="63">
        <v>21.36182018362862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0.30526726877704513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30.526726877704512</v>
      </c>
    </row>
    <row r="46" spans="2:24">
      <c r="B46" s="51" t="s">
        <v>29</v>
      </c>
      <c r="C46" s="196">
        <f t="shared" ref="C46:L46" si="14">O46/100</f>
        <v>0.3855117605914869</v>
      </c>
      <c r="D46" s="196">
        <f t="shared" si="14"/>
        <v>0.1917003637853264</v>
      </c>
      <c r="E46" s="196">
        <f t="shared" si="14"/>
        <v>0.19898238600034027</v>
      </c>
      <c r="F46" s="196">
        <f t="shared" si="14"/>
        <v>0.67949182768484173</v>
      </c>
      <c r="G46" s="196">
        <f t="shared" si="14"/>
        <v>0.66445207771684489</v>
      </c>
      <c r="H46" s="196">
        <f t="shared" si="14"/>
        <v>0.48825418887326</v>
      </c>
      <c r="I46" s="196">
        <f t="shared" si="14"/>
        <v>0.49945370377435216</v>
      </c>
      <c r="J46" s="196">
        <f t="shared" si="14"/>
        <v>0.17539573117906612</v>
      </c>
      <c r="K46" s="196">
        <f t="shared" si="14"/>
        <v>9.5210136129076037</v>
      </c>
      <c r="L46" s="196">
        <f t="shared" si="14"/>
        <v>0.1887683316581161</v>
      </c>
      <c r="N46" s="51" t="s">
        <v>29</v>
      </c>
      <c r="O46" s="64">
        <v>38.551176059148688</v>
      </c>
      <c r="P46" s="64">
        <v>19.17003637853264</v>
      </c>
      <c r="Q46" s="64">
        <v>19.898238600034027</v>
      </c>
      <c r="R46" s="64">
        <v>67.949182768484178</v>
      </c>
      <c r="S46" s="64">
        <v>66.445207771684494</v>
      </c>
      <c r="T46" s="64">
        <v>48.825418887326002</v>
      </c>
      <c r="U46" s="64">
        <v>49.945370377435218</v>
      </c>
      <c r="V46" s="64">
        <v>17.539573117906613</v>
      </c>
      <c r="W46" s="64">
        <v>952.10136129076034</v>
      </c>
      <c r="X46" s="64">
        <v>18.876833165811611</v>
      </c>
    </row>
    <row r="48" spans="2:24">
      <c r="B48" s="14" t="str">
        <f>'2.8.1'!B28</f>
        <v>Siniestralidad Directa = Siniestros Directos / Prima Directa Devengada</v>
      </c>
    </row>
    <row r="49" spans="2:2">
      <c r="B49" s="14" t="s">
        <v>704</v>
      </c>
    </row>
  </sheetData>
  <mergeCells count="2">
    <mergeCell ref="B14:L14"/>
    <mergeCell ref="N14:X14"/>
  </mergeCells>
  <conditionalFormatting sqref="C16:L46">
    <cfRule type="cellIs" dxfId="11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>
  <sheetPr codeName="Hoja79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167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1.0838173156731723</v>
      </c>
      <c r="D16" s="192">
        <f t="shared" si="2"/>
        <v>0.99981533180027893</v>
      </c>
      <c r="E16" s="192">
        <f t="shared" si="2"/>
        <v>0.85376922273809996</v>
      </c>
      <c r="F16" s="192">
        <f t="shared" si="2"/>
        <v>1.0138938429258191</v>
      </c>
      <c r="G16" s="192">
        <f t="shared" si="2"/>
        <v>-15.887376468394553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108.38173156731723</v>
      </c>
      <c r="P16" s="40">
        <v>99.981533180027895</v>
      </c>
      <c r="Q16" s="40">
        <v>85.376922273809996</v>
      </c>
      <c r="R16" s="40">
        <v>101.38938429258191</v>
      </c>
      <c r="S16" s="40">
        <v>-1588.7376468394552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IF(OR(O17="",O17=0),"",O17/100)</f>
        <v/>
      </c>
      <c r="D17" s="192" t="str">
        <f t="shared" ref="D17:D45" si="5">IF(OR(P17="",P17=0),"",P17/100)</f>
        <v/>
      </c>
      <c r="E17" s="192" t="str">
        <f t="shared" ref="E17:E45" si="6">IF(OR(Q17="",Q17=0),"",Q17/100)</f>
        <v/>
      </c>
      <c r="F17" s="192" t="str">
        <f t="shared" ref="F17:F45" si="7">IF(OR(R17="",R17=0),"",R17/100)</f>
        <v/>
      </c>
      <c r="G17" s="192" t="str">
        <f t="shared" ref="G17:G45" si="8">IF(OR(S17="",S17=0),"",S17/100)</f>
        <v/>
      </c>
      <c r="H17" s="192" t="str">
        <f t="shared" ref="H17:H45" si="9">IF(OR(T17="",T17=0),"",T17/100)</f>
        <v/>
      </c>
      <c r="I17" s="192" t="str">
        <f t="shared" ref="I17:I45" si="10">IF(OR(U17="",U17=0),"",U17/100)</f>
        <v/>
      </c>
      <c r="J17" s="192" t="str">
        <f t="shared" ref="J17:J45" si="11">IF(OR(V17="",V17=0),"",V17/100)</f>
        <v/>
      </c>
      <c r="K17" s="192" t="str">
        <f t="shared" ref="K17:K45" si="12">IF(OR(W17="",W17=0),"",W17/100)</f>
        <v/>
      </c>
      <c r="L17" s="192" t="str">
        <f t="shared" ref="L17:L45" si="13">IF(OR(X17="",X17=0),"",X17/100)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0.75488025074299836</v>
      </c>
      <c r="D19" s="192">
        <f t="shared" si="5"/>
        <v>0.66475927844694938</v>
      </c>
      <c r="E19" s="192">
        <f t="shared" si="6"/>
        <v>0.69657810719894087</v>
      </c>
      <c r="F19" s="192">
        <f t="shared" si="7"/>
        <v>0.67186563351009765</v>
      </c>
      <c r="G19" s="192">
        <f t="shared" si="8"/>
        <v>0.67580815451096343</v>
      </c>
      <c r="H19" s="192">
        <f t="shared" si="9"/>
        <v>0.68028198108993509</v>
      </c>
      <c r="I19" s="192">
        <f t="shared" si="10"/>
        <v>0.681477765968038</v>
      </c>
      <c r="J19" s="192">
        <f t="shared" si="11"/>
        <v>0.68806928914982546</v>
      </c>
      <c r="K19" s="192">
        <f t="shared" si="12"/>
        <v>0.70940236588733474</v>
      </c>
      <c r="L19" s="192">
        <f t="shared" si="13"/>
        <v>0.65550907142036652</v>
      </c>
      <c r="N19" s="46" t="str">
        <f>'2.3'!N20</f>
        <v>Aseguradora Magallanes</v>
      </c>
      <c r="O19" s="40">
        <v>75.488025074299841</v>
      </c>
      <c r="P19" s="40">
        <v>66.475927844694937</v>
      </c>
      <c r="Q19" s="40">
        <v>69.657810719894087</v>
      </c>
      <c r="R19" s="40">
        <v>67.186563351009767</v>
      </c>
      <c r="S19" s="40">
        <v>67.580815451096342</v>
      </c>
      <c r="T19" s="40">
        <v>68.028198108993507</v>
      </c>
      <c r="U19" s="40">
        <v>68.147776596803794</v>
      </c>
      <c r="V19" s="40">
        <v>68.806928914982549</v>
      </c>
      <c r="W19" s="40">
        <v>70.94023658873347</v>
      </c>
      <c r="X19" s="40">
        <v>65.55090714203665</v>
      </c>
    </row>
    <row r="20" spans="2:24" s="16" customFormat="1">
      <c r="B20" s="46" t="str">
        <f t="shared" si="3"/>
        <v>BCI Seguros Generales</v>
      </c>
      <c r="C20" s="192">
        <f t="shared" si="4"/>
        <v>0.61498018695986412</v>
      </c>
      <c r="D20" s="192">
        <f t="shared" si="5"/>
        <v>0.68716101228503346</v>
      </c>
      <c r="E20" s="192">
        <f t="shared" si="6"/>
        <v>0.6667965620873002</v>
      </c>
      <c r="F20" s="192">
        <f t="shared" si="7"/>
        <v>0.72355804324703255</v>
      </c>
      <c r="G20" s="192">
        <f t="shared" si="8"/>
        <v>0.63552630063779381</v>
      </c>
      <c r="H20" s="192">
        <f t="shared" si="9"/>
        <v>0.6283213241123371</v>
      </c>
      <c r="I20" s="192">
        <f t="shared" si="10"/>
        <v>0.63760892509628286</v>
      </c>
      <c r="J20" s="192">
        <f t="shared" si="11"/>
        <v>0.67744628942105722</v>
      </c>
      <c r="K20" s="192">
        <f t="shared" si="12"/>
        <v>0.72208074688022061</v>
      </c>
      <c r="L20" s="192">
        <f t="shared" si="13"/>
        <v>0.70948376475144825</v>
      </c>
      <c r="N20" s="46" t="str">
        <f>'2.3'!N21</f>
        <v>BCI Seguros Generales</v>
      </c>
      <c r="O20" s="40">
        <v>61.49801869598641</v>
      </c>
      <c r="P20" s="40">
        <v>68.716101228503348</v>
      </c>
      <c r="Q20" s="40">
        <v>66.679656208730023</v>
      </c>
      <c r="R20" s="40">
        <v>72.355804324703257</v>
      </c>
      <c r="S20" s="40">
        <v>63.552630063779382</v>
      </c>
      <c r="T20" s="40">
        <v>62.832132411233708</v>
      </c>
      <c r="U20" s="40">
        <v>63.760892509628285</v>
      </c>
      <c r="V20" s="40">
        <v>67.74462894210572</v>
      </c>
      <c r="W20" s="40">
        <v>72.208074688022066</v>
      </c>
      <c r="X20" s="40">
        <v>70.948376475144826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0.92291051431080939</v>
      </c>
      <c r="D23" s="192">
        <f t="shared" si="5"/>
        <v>0.5167760273490517</v>
      </c>
      <c r="E23" s="192">
        <f t="shared" si="6"/>
        <v>0.70653673826779739</v>
      </c>
      <c r="F23" s="192">
        <f t="shared" si="7"/>
        <v>0.63924092999183224</v>
      </c>
      <c r="G23" s="192">
        <f t="shared" si="8"/>
        <v>0.56281885791269748</v>
      </c>
      <c r="H23" s="192">
        <f t="shared" si="9"/>
        <v>0.62715199242103292</v>
      </c>
      <c r="I23" s="192">
        <f t="shared" si="10"/>
        <v>0.45247471184468302</v>
      </c>
      <c r="J23" s="192">
        <f t="shared" si="11"/>
        <v>0.5637275447830723</v>
      </c>
      <c r="K23" s="192">
        <f t="shared" si="12"/>
        <v>0.61144466734338421</v>
      </c>
      <c r="L23" s="192">
        <f t="shared" si="13"/>
        <v>0.7105117315646261</v>
      </c>
      <c r="N23" s="46" t="str">
        <f>'2.3'!N24</f>
        <v>Chartis Chile</v>
      </c>
      <c r="O23" s="63">
        <v>92.291051431080945</v>
      </c>
      <c r="P23" s="63">
        <v>51.677602734905172</v>
      </c>
      <c r="Q23" s="63">
        <v>70.653673826779738</v>
      </c>
      <c r="R23" s="63">
        <v>63.924092999183223</v>
      </c>
      <c r="S23" s="63">
        <v>56.281885791269751</v>
      </c>
      <c r="T23" s="63">
        <v>62.715199242103296</v>
      </c>
      <c r="U23" s="63">
        <v>45.247471184468303</v>
      </c>
      <c r="V23" s="63">
        <v>56.372754478307229</v>
      </c>
      <c r="W23" s="63">
        <v>61.144466734338422</v>
      </c>
      <c r="X23" s="63">
        <v>71.05117315646261</v>
      </c>
    </row>
    <row r="24" spans="2:24">
      <c r="B24" s="46" t="str">
        <f t="shared" si="3"/>
        <v>Chilena Consolidada</v>
      </c>
      <c r="C24" s="192">
        <f t="shared" si="4"/>
        <v>0.76522986846807339</v>
      </c>
      <c r="D24" s="192">
        <f t="shared" si="5"/>
        <v>0.72775406006207888</v>
      </c>
      <c r="E24" s="192">
        <f t="shared" si="6"/>
        <v>0.70533446237046082</v>
      </c>
      <c r="F24" s="192">
        <f t="shared" si="7"/>
        <v>0.69858950248243257</v>
      </c>
      <c r="G24" s="192">
        <f t="shared" si="8"/>
        <v>0.70435836583960276</v>
      </c>
      <c r="H24" s="192">
        <f t="shared" si="9"/>
        <v>0.70139089215704109</v>
      </c>
      <c r="I24" s="192">
        <f t="shared" si="10"/>
        <v>0.71417109726699168</v>
      </c>
      <c r="J24" s="192">
        <f t="shared" si="11"/>
        <v>0.75970613366657769</v>
      </c>
      <c r="K24" s="192">
        <f t="shared" si="12"/>
        <v>0.67380032932824174</v>
      </c>
      <c r="L24" s="192">
        <f t="shared" si="13"/>
        <v>0.64504372241009633</v>
      </c>
      <c r="N24" s="46" t="str">
        <f>'2.3'!N25</f>
        <v>Chilena Consolidada</v>
      </c>
      <c r="O24" s="63">
        <v>76.522986846807342</v>
      </c>
      <c r="P24" s="63">
        <v>72.775406006207888</v>
      </c>
      <c r="Q24" s="63">
        <v>70.533446237046078</v>
      </c>
      <c r="R24" s="63">
        <v>69.858950248243261</v>
      </c>
      <c r="S24" s="63">
        <v>70.435836583960281</v>
      </c>
      <c r="T24" s="63">
        <v>70.139089215704104</v>
      </c>
      <c r="U24" s="63">
        <v>71.417109726699167</v>
      </c>
      <c r="V24" s="63">
        <v>75.970613366657773</v>
      </c>
      <c r="W24" s="63">
        <v>67.380032932824179</v>
      </c>
      <c r="X24" s="63">
        <v>64.504372241009634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>
        <f t="shared" si="7"/>
        <v>1.6393133252395168E-2</v>
      </c>
      <c r="G25" s="192">
        <f t="shared" si="8"/>
        <v>0.36237696280968601</v>
      </c>
      <c r="H25" s="192">
        <f t="shared" si="9"/>
        <v>0.20978270476382893</v>
      </c>
      <c r="I25" s="192">
        <f t="shared" si="10"/>
        <v>0.23100740804450715</v>
      </c>
      <c r="J25" s="192">
        <f t="shared" si="11"/>
        <v>0.16520232145735886</v>
      </c>
      <c r="K25" s="192">
        <f t="shared" si="12"/>
        <v>2.4255685829202837E-2</v>
      </c>
      <c r="L25" s="192">
        <f t="shared" si="13"/>
        <v>5.2011773992732373E-3</v>
      </c>
      <c r="N25" s="46" t="str">
        <f>'2.3'!N26</f>
        <v>Chubb de Chile</v>
      </c>
      <c r="O25" s="63"/>
      <c r="P25" s="63"/>
      <c r="Q25" s="63"/>
      <c r="R25" s="63">
        <v>1.6393133252395169</v>
      </c>
      <c r="S25" s="63">
        <v>36.237696280968599</v>
      </c>
      <c r="T25" s="63">
        <v>20.978270476382892</v>
      </c>
      <c r="U25" s="63">
        <v>23.100740804450716</v>
      </c>
      <c r="V25" s="63">
        <v>16.520232145735886</v>
      </c>
      <c r="W25" s="63">
        <v>2.4255685829202838</v>
      </c>
      <c r="X25" s="63">
        <v>0.52011773992732369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0.76125542920818479</v>
      </c>
      <c r="D27" s="192">
        <f t="shared" si="5"/>
        <v>0.7232437751117583</v>
      </c>
      <c r="E27" s="192">
        <f t="shared" si="6"/>
        <v>0.78532520957099594</v>
      </c>
      <c r="F27" s="192">
        <f t="shared" si="7"/>
        <v>0.71420429852424105</v>
      </c>
      <c r="G27" s="192">
        <f t="shared" si="8"/>
        <v>0.53500251118706177</v>
      </c>
      <c r="H27" s="192">
        <f t="shared" si="9"/>
        <v>0.64168573249814076</v>
      </c>
      <c r="I27" s="192">
        <f t="shared" si="10"/>
        <v>0.65749191265574991</v>
      </c>
      <c r="J27" s="192">
        <f t="shared" si="11"/>
        <v>0.6843221173807621</v>
      </c>
      <c r="K27" s="192">
        <f t="shared" si="12"/>
        <v>0.69152174727561677</v>
      </c>
      <c r="L27" s="192">
        <f t="shared" si="13"/>
        <v>0.6594864602885433</v>
      </c>
      <c r="N27" s="46" t="str">
        <f>'2.3'!N28</f>
        <v>Consorcio Nacional de Seguros</v>
      </c>
      <c r="O27" s="63">
        <v>76.125542920818475</v>
      </c>
      <c r="P27" s="63">
        <v>72.324377511175825</v>
      </c>
      <c r="Q27" s="63">
        <v>78.532520957099592</v>
      </c>
      <c r="R27" s="63">
        <v>71.420429852424107</v>
      </c>
      <c r="S27" s="63">
        <v>53.500251118706174</v>
      </c>
      <c r="T27" s="63">
        <v>64.168573249814074</v>
      </c>
      <c r="U27" s="63">
        <v>65.749191265574993</v>
      </c>
      <c r="V27" s="63">
        <v>68.432211738076205</v>
      </c>
      <c r="W27" s="63">
        <v>69.152174727561672</v>
      </c>
      <c r="X27" s="63">
        <v>65.948646028854327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0.79710261596442311</v>
      </c>
      <c r="D29" s="192">
        <f t="shared" si="5"/>
        <v>1.0021212783263094</v>
      </c>
      <c r="E29" s="192">
        <f t="shared" si="6"/>
        <v>0.7336497789025187</v>
      </c>
      <c r="F29" s="192">
        <f t="shared" si="7"/>
        <v>0.67592458792840571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79.710261596442308</v>
      </c>
      <c r="P29" s="63">
        <v>100.21212783263094</v>
      </c>
      <c r="Q29" s="63">
        <v>73.364977890251865</v>
      </c>
      <c r="R29" s="63">
        <v>67.592458792840574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0.88551977123872261</v>
      </c>
      <c r="D32" s="192">
        <f t="shared" si="5"/>
        <v>0.84189936390515119</v>
      </c>
      <c r="E32" s="192">
        <f t="shared" si="6"/>
        <v>0.79591256463899596</v>
      </c>
      <c r="F32" s="192">
        <f t="shared" si="7"/>
        <v>0.69878625461812061</v>
      </c>
      <c r="G32" s="192">
        <f t="shared" si="8"/>
        <v>0.62584956657646051</v>
      </c>
      <c r="H32" s="192">
        <f t="shared" si="9"/>
        <v>0.65011197100266715</v>
      </c>
      <c r="I32" s="192">
        <f t="shared" si="10"/>
        <v>0.65195531765685744</v>
      </c>
      <c r="J32" s="192">
        <f t="shared" si="11"/>
        <v>0.78280419528153966</v>
      </c>
      <c r="K32" s="192">
        <f t="shared" si="12"/>
        <v>0.77784019117488457</v>
      </c>
      <c r="L32" s="192">
        <f t="shared" si="13"/>
        <v>0.80860242625923962</v>
      </c>
      <c r="N32" s="46" t="str">
        <f>'2.3'!N33</f>
        <v>HDI Seguros</v>
      </c>
      <c r="O32" s="63">
        <v>88.551977123872263</v>
      </c>
      <c r="P32" s="63">
        <v>84.189936390515115</v>
      </c>
      <c r="Q32" s="63">
        <v>79.591256463899597</v>
      </c>
      <c r="R32" s="63">
        <v>69.878625461812064</v>
      </c>
      <c r="S32" s="63">
        <v>62.584956657646053</v>
      </c>
      <c r="T32" s="63">
        <v>65.011197100266713</v>
      </c>
      <c r="U32" s="63">
        <v>65.195531765685743</v>
      </c>
      <c r="V32" s="63">
        <v>78.280419528153971</v>
      </c>
      <c r="W32" s="63">
        <v>77.784019117488455</v>
      </c>
      <c r="X32" s="63">
        <v>80.860242625923959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>
        <f t="shared" si="13"/>
        <v>0.11803540336622176</v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>
        <v>11.803540336622175</v>
      </c>
    </row>
    <row r="34" spans="2:24">
      <c r="B34" s="46" t="str">
        <f t="shared" si="3"/>
        <v>ING Generales</v>
      </c>
      <c r="C34" s="192">
        <f t="shared" si="4"/>
        <v>0.78550153438547388</v>
      </c>
      <c r="D34" s="192">
        <f t="shared" si="5"/>
        <v>0.70546683596269188</v>
      </c>
      <c r="E34" s="192">
        <f t="shared" si="6"/>
        <v>0.70076081709615157</v>
      </c>
      <c r="F34" s="192">
        <f t="shared" si="7"/>
        <v>0.70512298043837462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78.550153438547383</v>
      </c>
      <c r="P34" s="63">
        <v>70.54668359626919</v>
      </c>
      <c r="Q34" s="63">
        <v>70.076081709615153</v>
      </c>
      <c r="R34" s="63">
        <v>70.512298043837461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0.57460650330248741</v>
      </c>
      <c r="D35" s="192">
        <f t="shared" si="5"/>
        <v>0.6640923811062196</v>
      </c>
      <c r="E35" s="192">
        <f t="shared" si="6"/>
        <v>0.7586204932176317</v>
      </c>
      <c r="F35" s="192">
        <f t="shared" si="7"/>
        <v>0.65462011582096236</v>
      </c>
      <c r="G35" s="192">
        <f t="shared" si="8"/>
        <v>0.59360430795654195</v>
      </c>
      <c r="H35" s="192">
        <f t="shared" si="9"/>
        <v>0.59783234709668931</v>
      </c>
      <c r="I35" s="192">
        <f t="shared" si="10"/>
        <v>0.62696072338249831</v>
      </c>
      <c r="J35" s="192">
        <f t="shared" si="11"/>
        <v>0.63883201390609368</v>
      </c>
      <c r="K35" s="192">
        <f t="shared" si="12"/>
        <v>0.73445967153534886</v>
      </c>
      <c r="L35" s="192">
        <f t="shared" si="13"/>
        <v>0.6738361785131487</v>
      </c>
      <c r="N35" s="46" t="str">
        <f>'2.3'!N36</f>
        <v>Liberty Seguros</v>
      </c>
      <c r="O35" s="63">
        <v>57.46065033024874</v>
      </c>
      <c r="P35" s="63">
        <v>66.409238110621956</v>
      </c>
      <c r="Q35" s="63">
        <v>75.862049321763166</v>
      </c>
      <c r="R35" s="63">
        <v>65.462011582096238</v>
      </c>
      <c r="S35" s="63">
        <v>59.360430795654196</v>
      </c>
      <c r="T35" s="63">
        <v>59.783234709668932</v>
      </c>
      <c r="U35" s="63">
        <v>62.696072338249834</v>
      </c>
      <c r="V35" s="63">
        <v>63.883201390609365</v>
      </c>
      <c r="W35" s="63">
        <v>73.44596715353488</v>
      </c>
      <c r="X35" s="63">
        <v>67.383617851314867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0.73783497587097269</v>
      </c>
      <c r="D37" s="192">
        <f t="shared" si="5"/>
        <v>0.71060572324865401</v>
      </c>
      <c r="E37" s="192">
        <f t="shared" si="6"/>
        <v>0.69468805180242144</v>
      </c>
      <c r="F37" s="192">
        <f t="shared" si="7"/>
        <v>0.71104136648014427</v>
      </c>
      <c r="G37" s="192">
        <f t="shared" si="8"/>
        <v>0.67513543495689876</v>
      </c>
      <c r="H37" s="192">
        <f t="shared" si="9"/>
        <v>0.66218524627062147</v>
      </c>
      <c r="I37" s="192">
        <f t="shared" si="10"/>
        <v>0.68819294985535828</v>
      </c>
      <c r="J37" s="192">
        <f t="shared" si="11"/>
        <v>0.65013136634620095</v>
      </c>
      <c r="K37" s="192">
        <f t="shared" si="12"/>
        <v>0.6737050962483454</v>
      </c>
      <c r="L37" s="192">
        <f t="shared" si="13"/>
        <v>0.63826708033135626</v>
      </c>
      <c r="N37" s="46" t="str">
        <f>'2.3'!N38</f>
        <v>Mapfre Seguros Generales</v>
      </c>
      <c r="O37" s="63">
        <v>73.783497587097273</v>
      </c>
      <c r="P37" s="63">
        <v>71.060572324865404</v>
      </c>
      <c r="Q37" s="63">
        <v>69.468805180242143</v>
      </c>
      <c r="R37" s="63">
        <v>71.104136648014432</v>
      </c>
      <c r="S37" s="63">
        <v>67.513543495689873</v>
      </c>
      <c r="T37" s="63">
        <v>66.218524627062152</v>
      </c>
      <c r="U37" s="63">
        <v>68.819294985535834</v>
      </c>
      <c r="V37" s="63">
        <v>65.013136634620096</v>
      </c>
      <c r="W37" s="63">
        <v>67.37050962483454</v>
      </c>
      <c r="X37" s="63">
        <v>63.826708033135624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0.74849359041458219</v>
      </c>
      <c r="D40" s="192">
        <f t="shared" si="5"/>
        <v>0.60274753230682188</v>
      </c>
      <c r="E40" s="192">
        <f t="shared" si="6"/>
        <v>0.65525004985462176</v>
      </c>
      <c r="F40" s="192">
        <f t="shared" si="7"/>
        <v>0.64514764621962006</v>
      </c>
      <c r="G40" s="192">
        <f t="shared" si="8"/>
        <v>0.58804681262877734</v>
      </c>
      <c r="H40" s="192">
        <f t="shared" si="9"/>
        <v>0.57219480036877057</v>
      </c>
      <c r="I40" s="192">
        <f t="shared" si="10"/>
        <v>0.59562972659802771</v>
      </c>
      <c r="J40" s="192">
        <f t="shared" si="11"/>
        <v>0.62012473228778209</v>
      </c>
      <c r="K40" s="192">
        <f t="shared" si="12"/>
        <v>0.61858367718329632</v>
      </c>
      <c r="L40" s="192">
        <f t="shared" si="13"/>
        <v>0.62049640648256543</v>
      </c>
      <c r="N40" s="46" t="str">
        <f>'2.3'!N41</f>
        <v>Penta Security</v>
      </c>
      <c r="O40" s="63">
        <v>74.849359041458214</v>
      </c>
      <c r="P40" s="63">
        <v>60.274753230682187</v>
      </c>
      <c r="Q40" s="63">
        <v>65.525004985462175</v>
      </c>
      <c r="R40" s="63">
        <v>64.514764621962001</v>
      </c>
      <c r="S40" s="63">
        <v>58.804681262877736</v>
      </c>
      <c r="T40" s="63">
        <v>57.219480036877059</v>
      </c>
      <c r="U40" s="63">
        <v>59.562972659802767</v>
      </c>
      <c r="V40" s="63">
        <v>62.012473228778205</v>
      </c>
      <c r="W40" s="63">
        <v>61.858367718329632</v>
      </c>
      <c r="X40" s="63">
        <v>62.049640648256542</v>
      </c>
    </row>
    <row r="41" spans="2:24">
      <c r="B41" s="46" t="str">
        <f t="shared" si="3"/>
        <v>RSA Seguros</v>
      </c>
      <c r="C41" s="192">
        <f t="shared" si="4"/>
        <v>0.79676968573057294</v>
      </c>
      <c r="D41" s="192">
        <f t="shared" si="5"/>
        <v>0.75917444613285601</v>
      </c>
      <c r="E41" s="192">
        <f t="shared" si="6"/>
        <v>0.68106386444355538</v>
      </c>
      <c r="F41" s="192">
        <f t="shared" si="7"/>
        <v>0.86614102559648642</v>
      </c>
      <c r="G41" s="192">
        <f t="shared" si="8"/>
        <v>0.63650659963348255</v>
      </c>
      <c r="H41" s="192">
        <f t="shared" si="9"/>
        <v>0.58845757322071635</v>
      </c>
      <c r="I41" s="192">
        <f t="shared" si="10"/>
        <v>0.59524051207980555</v>
      </c>
      <c r="J41" s="192">
        <f t="shared" si="11"/>
        <v>0.75943649790682766</v>
      </c>
      <c r="K41" s="192">
        <f t="shared" si="12"/>
        <v>0.9363092254150297</v>
      </c>
      <c r="L41" s="192">
        <f t="shared" si="13"/>
        <v>0.58979639977395781</v>
      </c>
      <c r="N41" s="46" t="str">
        <f>'2.3'!N42</f>
        <v>RSA Seguros</v>
      </c>
      <c r="O41" s="63">
        <v>79.676968573057295</v>
      </c>
      <c r="P41" s="63">
        <v>75.917444613285596</v>
      </c>
      <c r="Q41" s="63">
        <v>68.106386444355536</v>
      </c>
      <c r="R41" s="63">
        <v>86.614102559648643</v>
      </c>
      <c r="S41" s="63">
        <v>63.650659963348254</v>
      </c>
      <c r="T41" s="63">
        <v>58.845757322071634</v>
      </c>
      <c r="U41" s="63">
        <v>59.524051207980555</v>
      </c>
      <c r="V41" s="63">
        <v>75.94364979068277</v>
      </c>
      <c r="W41" s="63">
        <v>93.630922541502969</v>
      </c>
      <c r="X41" s="63">
        <v>58.979639977395784</v>
      </c>
    </row>
    <row r="42" spans="2:24">
      <c r="B42" s="46" t="str">
        <f t="shared" si="3"/>
        <v>Renta Nacional</v>
      </c>
      <c r="C42" s="192">
        <f t="shared" si="4"/>
        <v>0.74203371064170554</v>
      </c>
      <c r="D42" s="192">
        <f t="shared" si="5"/>
        <v>0.67515228397971483</v>
      </c>
      <c r="E42" s="192">
        <f t="shared" si="6"/>
        <v>0.6988401495628469</v>
      </c>
      <c r="F42" s="192">
        <f t="shared" si="7"/>
        <v>0.69074762259571354</v>
      </c>
      <c r="G42" s="192">
        <f t="shared" si="8"/>
        <v>0.69777170194003235</v>
      </c>
      <c r="H42" s="192">
        <f t="shared" si="9"/>
        <v>0.70494297601241096</v>
      </c>
      <c r="I42" s="192">
        <f t="shared" si="10"/>
        <v>0.68365076217374177</v>
      </c>
      <c r="J42" s="192">
        <f t="shared" si="11"/>
        <v>0.73224324530585494</v>
      </c>
      <c r="K42" s="192">
        <f t="shared" si="12"/>
        <v>0.75089756674398989</v>
      </c>
      <c r="L42" s="192">
        <f t="shared" si="13"/>
        <v>0.75341943126785738</v>
      </c>
      <c r="N42" s="46" t="str">
        <f>'2.3'!N43</f>
        <v>Renta Nacional</v>
      </c>
      <c r="O42" s="63">
        <v>74.203371064170554</v>
      </c>
      <c r="P42" s="63">
        <v>67.515228397971484</v>
      </c>
      <c r="Q42" s="63">
        <v>69.884014956284688</v>
      </c>
      <c r="R42" s="63">
        <v>69.074762259571358</v>
      </c>
      <c r="S42" s="63">
        <v>69.777170194003233</v>
      </c>
      <c r="T42" s="63">
        <v>70.494297601241101</v>
      </c>
      <c r="U42" s="63">
        <v>68.365076217374181</v>
      </c>
      <c r="V42" s="63">
        <v>73.224324530585491</v>
      </c>
      <c r="W42" s="63">
        <v>75.089756674398984</v>
      </c>
      <c r="X42" s="63">
        <v>75.341943126785736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0.70425845720711033</v>
      </c>
      <c r="D44" s="192">
        <f t="shared" si="5"/>
        <v>0.6586205538014247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70.425845720711038</v>
      </c>
      <c r="P44" s="63">
        <v>65.862055380142465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0.82694529048524401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82.694529048524402</v>
      </c>
    </row>
    <row r="46" spans="2:24">
      <c r="B46" s="51" t="s">
        <v>29</v>
      </c>
      <c r="C46" s="196">
        <f>O46/100</f>
        <v>0.77200585038715586</v>
      </c>
      <c r="D46" s="196">
        <f t="shared" ref="D46:L46" si="14">P46/100</f>
        <v>0.74446517687189173</v>
      </c>
      <c r="E46" s="196">
        <f t="shared" si="14"/>
        <v>0.71439187039919039</v>
      </c>
      <c r="F46" s="196">
        <f t="shared" si="14"/>
        <v>0.7000369014588963</v>
      </c>
      <c r="G46" s="196">
        <f t="shared" si="14"/>
        <v>0.63663342825497105</v>
      </c>
      <c r="H46" s="196">
        <f t="shared" si="14"/>
        <v>0.63203215262984835</v>
      </c>
      <c r="I46" s="196">
        <f t="shared" si="14"/>
        <v>0.63955852510274669</v>
      </c>
      <c r="J46" s="196">
        <f t="shared" si="14"/>
        <v>0.68627128068439658</v>
      </c>
      <c r="K46" s="196">
        <f t="shared" si="14"/>
        <v>0.71972387409613825</v>
      </c>
      <c r="L46" s="196">
        <f t="shared" si="14"/>
        <v>0.65885541346622845</v>
      </c>
      <c r="N46" s="51" t="s">
        <v>29</v>
      </c>
      <c r="O46" s="64">
        <v>77.200585038715587</v>
      </c>
      <c r="P46" s="64">
        <v>74.446517687189171</v>
      </c>
      <c r="Q46" s="64">
        <v>71.439187039919034</v>
      </c>
      <c r="R46" s="64">
        <v>70.003690145889635</v>
      </c>
      <c r="S46" s="64">
        <v>63.663342825497104</v>
      </c>
      <c r="T46" s="64">
        <v>63.203215262984834</v>
      </c>
      <c r="U46" s="64">
        <v>63.955852510274667</v>
      </c>
      <c r="V46" s="64">
        <v>68.62712806843966</v>
      </c>
      <c r="W46" s="64">
        <v>71.97238740961383</v>
      </c>
      <c r="X46" s="64">
        <v>65.885541346622844</v>
      </c>
    </row>
    <row r="48" spans="2:24">
      <c r="B48" s="14" t="str">
        <f>'2.8.1'!B28</f>
        <v>Siniestralidad Directa = Siniestros Directos / Prima Directa Devengada</v>
      </c>
    </row>
    <row r="49" spans="2:2">
      <c r="B49" s="14" t="s">
        <v>711</v>
      </c>
    </row>
  </sheetData>
  <mergeCells count="2">
    <mergeCell ref="B14:L14"/>
    <mergeCell ref="N14:X14"/>
  </mergeCells>
  <conditionalFormatting sqref="C16:L46">
    <cfRule type="cellIs" dxfId="10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>
  <sheetPr codeName="Hoja80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168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0.61860153534540341</v>
      </c>
      <c r="D16" s="192">
        <f t="shared" si="2"/>
        <v>0.41438631124273534</v>
      </c>
      <c r="E16" s="192">
        <f t="shared" si="2"/>
        <v>0.35145071262802507</v>
      </c>
      <c r="F16" s="192">
        <f t="shared" si="2"/>
        <v>0.58458512762479209</v>
      </c>
      <c r="G16" s="192">
        <f t="shared" si="2"/>
        <v>0.28164690493269806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61.860153534540338</v>
      </c>
      <c r="P16" s="40">
        <v>41.438631124273535</v>
      </c>
      <c r="Q16" s="40">
        <v>35.14507126280251</v>
      </c>
      <c r="R16" s="40">
        <v>58.458512762479209</v>
      </c>
      <c r="S16" s="40">
        <v>28.164690493269806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IF(OR(O17="",O17=0),"",O17/100)</f>
        <v>0.40203539691723461</v>
      </c>
      <c r="D17" s="192">
        <f t="shared" ref="D17:D45" si="5">IF(OR(P17="",P17=0),"",P17/100)</f>
        <v>3.3560964983935198</v>
      </c>
      <c r="E17" s="192">
        <f t="shared" ref="E17:E45" si="6">IF(OR(Q17="",Q17=0),"",Q17/100)</f>
        <v>4.0394990546434952</v>
      </c>
      <c r="F17" s="192">
        <f t="shared" ref="F17:F45" si="7">IF(OR(R17="",R17=0),"",R17/100)</f>
        <v>0.86649765258216016</v>
      </c>
      <c r="G17" s="192">
        <f t="shared" ref="G17:G45" si="8">IF(OR(S17="",S17=0),"",S17/100)</f>
        <v>0.20951411015982205</v>
      </c>
      <c r="H17" s="192">
        <f t="shared" ref="H17:H45" si="9">IF(OR(T17="",T17=0),"",T17/100)</f>
        <v>0.26453968612927525</v>
      </c>
      <c r="I17" s="192">
        <f t="shared" ref="I17:I45" si="10">IF(OR(U17="",U17=0),"",U17/100)</f>
        <v>0.32149611319397869</v>
      </c>
      <c r="J17" s="192">
        <f t="shared" ref="J17:J45" si="11">IF(OR(V17="",V17=0),"",V17/100)</f>
        <v>0.33510718704054016</v>
      </c>
      <c r="K17" s="192">
        <f t="shared" ref="K17:K45" si="12">IF(OR(W17="",W17=0),"",W17/100)</f>
        <v>0.26964444308029856</v>
      </c>
      <c r="L17" s="192">
        <f t="shared" ref="L17:L45" si="13">IF(OR(X17="",X17=0),"",X17/100)</f>
        <v>0.35227654753365018</v>
      </c>
      <c r="N17" s="46" t="str">
        <f>'2.3'!N18</f>
        <v>ACE Seguros</v>
      </c>
      <c r="O17" s="40">
        <v>40.203539691723464</v>
      </c>
      <c r="P17" s="40">
        <v>335.60964983935196</v>
      </c>
      <c r="Q17" s="40">
        <v>403.94990546434951</v>
      </c>
      <c r="R17" s="40">
        <v>86.649765258216021</v>
      </c>
      <c r="S17" s="40">
        <v>20.951411015982206</v>
      </c>
      <c r="T17" s="40">
        <v>26.453968612927525</v>
      </c>
      <c r="U17" s="40">
        <v>32.14961131939787</v>
      </c>
      <c r="V17" s="40">
        <v>33.510718704054014</v>
      </c>
      <c r="W17" s="40">
        <v>26.964444308029854</v>
      </c>
      <c r="X17" s="40">
        <v>35.227654753365016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1.0686205941662632</v>
      </c>
      <c r="D19" s="192">
        <f t="shared" si="5"/>
        <v>0.70325513862897726</v>
      </c>
      <c r="E19" s="192">
        <f t="shared" si="6"/>
        <v>0.90637024490483886</v>
      </c>
      <c r="F19" s="192">
        <f t="shared" si="7"/>
        <v>0.47559224645491677</v>
      </c>
      <c r="G19" s="192">
        <f t="shared" si="8"/>
        <v>0.66588000198926678</v>
      </c>
      <c r="H19" s="192">
        <f t="shared" si="9"/>
        <v>0.60885429556559623</v>
      </c>
      <c r="I19" s="192">
        <f t="shared" si="10"/>
        <v>0.28275224247523761</v>
      </c>
      <c r="J19" s="192">
        <f t="shared" si="11"/>
        <v>0.44859223646307816</v>
      </c>
      <c r="K19" s="192">
        <f t="shared" si="12"/>
        <v>0.82345790100944027</v>
      </c>
      <c r="L19" s="192">
        <f t="shared" si="13"/>
        <v>0.70474717209976423</v>
      </c>
      <c r="N19" s="46" t="str">
        <f>'2.3'!N20</f>
        <v>Aseguradora Magallanes</v>
      </c>
      <c r="O19" s="40">
        <v>106.86205941662632</v>
      </c>
      <c r="P19" s="40">
        <v>70.325513862897722</v>
      </c>
      <c r="Q19" s="40">
        <v>90.637024490483881</v>
      </c>
      <c r="R19" s="40">
        <v>47.559224645491675</v>
      </c>
      <c r="S19" s="40">
        <v>66.588000198926679</v>
      </c>
      <c r="T19" s="40">
        <v>60.885429556559622</v>
      </c>
      <c r="U19" s="40">
        <v>28.275224247523763</v>
      </c>
      <c r="V19" s="40">
        <v>44.859223646307818</v>
      </c>
      <c r="W19" s="40">
        <v>82.345790100944029</v>
      </c>
      <c r="X19" s="40">
        <v>70.474717209976419</v>
      </c>
    </row>
    <row r="20" spans="2:24" s="16" customFormat="1">
      <c r="B20" s="46" t="str">
        <f t="shared" si="3"/>
        <v>BCI Seguros Generales</v>
      </c>
      <c r="C20" s="192">
        <f t="shared" si="4"/>
        <v>0.94527416486318483</v>
      </c>
      <c r="D20" s="192">
        <f t="shared" si="5"/>
        <v>0.46999959519086487</v>
      </c>
      <c r="E20" s="192">
        <f t="shared" si="6"/>
        <v>0.91973569395945309</v>
      </c>
      <c r="F20" s="192">
        <f t="shared" si="7"/>
        <v>0.7273010443143566</v>
      </c>
      <c r="G20" s="192">
        <f t="shared" si="8"/>
        <v>0.37772776227237925</v>
      </c>
      <c r="H20" s="192">
        <f t="shared" si="9"/>
        <v>0.57078694052624279</v>
      </c>
      <c r="I20" s="192">
        <f t="shared" si="10"/>
        <v>0.3755247811124981</v>
      </c>
      <c r="J20" s="192">
        <f t="shared" si="11"/>
        <v>0.28604728394085444</v>
      </c>
      <c r="K20" s="192">
        <f t="shared" si="12"/>
        <v>0.57351379283950488</v>
      </c>
      <c r="L20" s="192">
        <f t="shared" si="13"/>
        <v>0.8778643419636678</v>
      </c>
      <c r="N20" s="46" t="str">
        <f>'2.3'!N21</f>
        <v>BCI Seguros Generales</v>
      </c>
      <c r="O20" s="40">
        <v>94.527416486318486</v>
      </c>
      <c r="P20" s="40">
        <v>46.999959519086488</v>
      </c>
      <c r="Q20" s="40">
        <v>91.973569395945304</v>
      </c>
      <c r="R20" s="40">
        <v>72.730104431435663</v>
      </c>
      <c r="S20" s="40">
        <v>37.772776227237927</v>
      </c>
      <c r="T20" s="40">
        <v>57.078694052624279</v>
      </c>
      <c r="U20" s="40">
        <v>37.552478111249812</v>
      </c>
      <c r="V20" s="40">
        <v>28.604728394085445</v>
      </c>
      <c r="W20" s="40">
        <v>57.351379283950486</v>
      </c>
      <c r="X20" s="40">
        <v>87.786434196366784</v>
      </c>
    </row>
    <row r="21" spans="2:24" s="16" customFormat="1">
      <c r="B21" s="46" t="str">
        <f t="shared" si="3"/>
        <v>Cardif</v>
      </c>
      <c r="C21" s="192">
        <f t="shared" si="4"/>
        <v>6.2362258953168083E-2</v>
      </c>
      <c r="D21" s="192">
        <f t="shared" si="5"/>
        <v>0.19263556167665891</v>
      </c>
      <c r="E21" s="192">
        <f t="shared" si="6"/>
        <v>0.18887546336992217</v>
      </c>
      <c r="F21" s="192">
        <f t="shared" si="7"/>
        <v>0.11991563189268808</v>
      </c>
      <c r="G21" s="192">
        <f t="shared" si="8"/>
        <v>0.10924629556632257</v>
      </c>
      <c r="H21" s="192">
        <f t="shared" si="9"/>
        <v>0.22642532146471098</v>
      </c>
      <c r="I21" s="192">
        <f t="shared" si="10"/>
        <v>8.7444650042171682E-2</v>
      </c>
      <c r="J21" s="192">
        <f t="shared" si="11"/>
        <v>0.12237802923814071</v>
      </c>
      <c r="K21" s="192">
        <f t="shared" si="12"/>
        <v>0.12120298502339595</v>
      </c>
      <c r="L21" s="192">
        <f t="shared" si="13"/>
        <v>0.21867526206453744</v>
      </c>
      <c r="N21" s="46" t="str">
        <f>'2.3'!N22</f>
        <v>Cardif</v>
      </c>
      <c r="O21" s="40">
        <v>6.2362258953168084</v>
      </c>
      <c r="P21" s="40">
        <v>19.26355616766589</v>
      </c>
      <c r="Q21" s="40">
        <v>18.887546336992216</v>
      </c>
      <c r="R21" s="40">
        <v>11.991563189268808</v>
      </c>
      <c r="S21" s="40">
        <v>10.924629556632256</v>
      </c>
      <c r="T21" s="40">
        <v>22.642532146471098</v>
      </c>
      <c r="U21" s="40">
        <v>8.7444650042171688</v>
      </c>
      <c r="V21" s="40">
        <v>12.237802923814071</v>
      </c>
      <c r="W21" s="40">
        <v>12.120298502339596</v>
      </c>
      <c r="X21" s="40">
        <v>21.867526206453743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0.95175069252077615</v>
      </c>
      <c r="D23" s="192">
        <f t="shared" si="5"/>
        <v>0.63753049548928054</v>
      </c>
      <c r="E23" s="192">
        <f t="shared" si="6"/>
        <v>0.55588981241995639</v>
      </c>
      <c r="F23" s="192">
        <f t="shared" si="7"/>
        <v>0.76683220008714814</v>
      </c>
      <c r="G23" s="192">
        <f t="shared" si="8"/>
        <v>1.1622371799319942</v>
      </c>
      <c r="H23" s="192">
        <f t="shared" si="9"/>
        <v>0.88065796869207336</v>
      </c>
      <c r="I23" s="192">
        <f t="shared" si="10"/>
        <v>0.45346402203607961</v>
      </c>
      <c r="J23" s="192">
        <f t="shared" si="11"/>
        <v>1.0144898590315192</v>
      </c>
      <c r="K23" s="192">
        <f t="shared" si="12"/>
        <v>1.2258495985766147</v>
      </c>
      <c r="L23" s="192">
        <f t="shared" si="13"/>
        <v>1.7978353332206649</v>
      </c>
      <c r="N23" s="46" t="str">
        <f>'2.3'!N24</f>
        <v>Chartis Chile</v>
      </c>
      <c r="O23" s="63">
        <v>95.17506925207762</v>
      </c>
      <c r="P23" s="63">
        <v>63.753049548928054</v>
      </c>
      <c r="Q23" s="63">
        <v>55.58898124199564</v>
      </c>
      <c r="R23" s="63">
        <v>76.683220008714812</v>
      </c>
      <c r="S23" s="63">
        <v>116.22371799319941</v>
      </c>
      <c r="T23" s="63">
        <v>88.065796869207333</v>
      </c>
      <c r="U23" s="63">
        <v>45.346402203607958</v>
      </c>
      <c r="V23" s="63">
        <v>101.44898590315192</v>
      </c>
      <c r="W23" s="63">
        <v>122.58495985766147</v>
      </c>
      <c r="X23" s="63">
        <v>179.78353332206649</v>
      </c>
    </row>
    <row r="24" spans="2:24">
      <c r="B24" s="46" t="str">
        <f t="shared" si="3"/>
        <v>Chilena Consolidada</v>
      </c>
      <c r="C24" s="192">
        <f t="shared" si="4"/>
        <v>1.2269062248839802</v>
      </c>
      <c r="D24" s="192">
        <f t="shared" si="5"/>
        <v>0.42014525394250107</v>
      </c>
      <c r="E24" s="192">
        <f t="shared" si="6"/>
        <v>0.54319526353897296</v>
      </c>
      <c r="F24" s="192">
        <f t="shared" si="7"/>
        <v>1.5147295677375852</v>
      </c>
      <c r="G24" s="192">
        <f t="shared" si="8"/>
        <v>0.91806498976230633</v>
      </c>
      <c r="H24" s="192">
        <f t="shared" si="9"/>
        <v>0.95164907150966427</v>
      </c>
      <c r="I24" s="192">
        <f t="shared" si="10"/>
        <v>0.82206748247264716</v>
      </c>
      <c r="J24" s="192">
        <f t="shared" si="11"/>
        <v>0.9940657421936705</v>
      </c>
      <c r="K24" s="192">
        <f t="shared" si="12"/>
        <v>0.69284277382969439</v>
      </c>
      <c r="L24" s="192">
        <f t="shared" si="13"/>
        <v>0.66705205037888471</v>
      </c>
      <c r="N24" s="46" t="str">
        <f>'2.3'!N25</f>
        <v>Chilena Consolidada</v>
      </c>
      <c r="O24" s="63">
        <v>122.69062248839802</v>
      </c>
      <c r="P24" s="63">
        <v>42.014525394250107</v>
      </c>
      <c r="Q24" s="63">
        <v>54.319526353897295</v>
      </c>
      <c r="R24" s="63">
        <v>151.47295677375851</v>
      </c>
      <c r="S24" s="63">
        <v>91.806498976230628</v>
      </c>
      <c r="T24" s="63">
        <v>95.164907150966428</v>
      </c>
      <c r="U24" s="63">
        <v>82.206748247264713</v>
      </c>
      <c r="V24" s="63">
        <v>99.406574219367045</v>
      </c>
      <c r="W24" s="63">
        <v>69.284277382969435</v>
      </c>
      <c r="X24" s="63">
        <v>66.705205037888476</v>
      </c>
    </row>
    <row r="25" spans="2:24">
      <c r="B25" s="46" t="str">
        <f t="shared" si="3"/>
        <v>Chubb de Chile</v>
      </c>
      <c r="C25" s="192">
        <f t="shared" si="4"/>
        <v>0.37976967681764728</v>
      </c>
      <c r="D25" s="192">
        <f t="shared" si="5"/>
        <v>0.25462857142857187</v>
      </c>
      <c r="E25" s="192">
        <f t="shared" si="6"/>
        <v>6.9070150174861067E-2</v>
      </c>
      <c r="F25" s="192">
        <f t="shared" si="7"/>
        <v>0.26368760064412261</v>
      </c>
      <c r="G25" s="192">
        <f t="shared" si="8"/>
        <v>4.4915380323600651</v>
      </c>
      <c r="H25" s="192">
        <f t="shared" si="9"/>
        <v>2.8404724409448812</v>
      </c>
      <c r="I25" s="192">
        <f t="shared" si="10"/>
        <v>6.5101372426700088</v>
      </c>
      <c r="J25" s="192">
        <f t="shared" si="11"/>
        <v>-1.4916538416005662E-2</v>
      </c>
      <c r="K25" s="192">
        <f t="shared" si="12"/>
        <v>0.13435700575815734</v>
      </c>
      <c r="L25" s="192">
        <f t="shared" si="13"/>
        <v>2.1724170616113785</v>
      </c>
      <c r="N25" s="46" t="str">
        <f>'2.3'!N26</f>
        <v>Chubb de Chile</v>
      </c>
      <c r="O25" s="63">
        <v>37.976967681764727</v>
      </c>
      <c r="P25" s="63">
        <v>25.462857142857189</v>
      </c>
      <c r="Q25" s="63">
        <v>6.9070150174861062</v>
      </c>
      <c r="R25" s="63">
        <v>26.36876006441226</v>
      </c>
      <c r="S25" s="63">
        <v>449.15380323600652</v>
      </c>
      <c r="T25" s="63">
        <v>284.04724409448812</v>
      </c>
      <c r="U25" s="63">
        <v>651.01372426700084</v>
      </c>
      <c r="V25" s="63">
        <v>-1.4916538416005662</v>
      </c>
      <c r="W25" s="63">
        <v>13.435700575815734</v>
      </c>
      <c r="X25" s="63">
        <v>217.24170616113784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0.41943605731876277</v>
      </c>
      <c r="D27" s="192">
        <f t="shared" si="5"/>
        <v>0.4270581663291681</v>
      </c>
      <c r="E27" s="192">
        <f t="shared" si="6"/>
        <v>0.44602792393749163</v>
      </c>
      <c r="F27" s="192">
        <f t="shared" si="7"/>
        <v>0.57210609008709035</v>
      </c>
      <c r="G27" s="192">
        <f t="shared" si="8"/>
        <v>0.40141325876470546</v>
      </c>
      <c r="H27" s="192">
        <f t="shared" si="9"/>
        <v>0.27534984167748855</v>
      </c>
      <c r="I27" s="192">
        <f t="shared" si="10"/>
        <v>0.27470226214593235</v>
      </c>
      <c r="J27" s="192">
        <f t="shared" si="11"/>
        <v>0.30479667504358215</v>
      </c>
      <c r="K27" s="192">
        <f t="shared" si="12"/>
        <v>0.49876938481862543</v>
      </c>
      <c r="L27" s="192">
        <f t="shared" si="13"/>
        <v>0.5933057771321012</v>
      </c>
      <c r="N27" s="46" t="str">
        <f>'2.3'!N28</f>
        <v>Consorcio Nacional de Seguros</v>
      </c>
      <c r="O27" s="63">
        <v>41.943605731876275</v>
      </c>
      <c r="P27" s="63">
        <v>42.705816632916807</v>
      </c>
      <c r="Q27" s="63">
        <v>44.602792393749162</v>
      </c>
      <c r="R27" s="63">
        <v>57.210609008709035</v>
      </c>
      <c r="S27" s="63">
        <v>40.141325876470546</v>
      </c>
      <c r="T27" s="63">
        <v>27.534984167748856</v>
      </c>
      <c r="U27" s="63">
        <v>27.470226214593236</v>
      </c>
      <c r="V27" s="63">
        <v>30.479667504358215</v>
      </c>
      <c r="W27" s="63">
        <v>49.876938481862545</v>
      </c>
      <c r="X27" s="63">
        <v>59.330577713210118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0.59066937515870144</v>
      </c>
      <c r="D29" s="192">
        <f t="shared" si="5"/>
        <v>0.84187219151389781</v>
      </c>
      <c r="E29" s="192">
        <f t="shared" si="6"/>
        <v>0.52984089564626247</v>
      </c>
      <c r="F29" s="192">
        <f t="shared" si="7"/>
        <v>0.37540305517679939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59.066937515870144</v>
      </c>
      <c r="P29" s="63">
        <v>84.187219151389783</v>
      </c>
      <c r="Q29" s="63">
        <v>52.984089564626245</v>
      </c>
      <c r="R29" s="63">
        <v>37.54030551767994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0.85783659520631839</v>
      </c>
      <c r="D32" s="192">
        <f t="shared" si="5"/>
        <v>0.760348853118892</v>
      </c>
      <c r="E32" s="192">
        <f t="shared" si="6"/>
        <v>0.85562356672150808</v>
      </c>
      <c r="F32" s="192">
        <f t="shared" si="7"/>
        <v>0.93440557952435666</v>
      </c>
      <c r="G32" s="192">
        <f t="shared" si="8"/>
        <v>0.79929709921896863</v>
      </c>
      <c r="H32" s="192">
        <f t="shared" si="9"/>
        <v>0.61413767178334022</v>
      </c>
      <c r="I32" s="192">
        <f t="shared" si="10"/>
        <v>0.48606490415921655</v>
      </c>
      <c r="J32" s="192">
        <f t="shared" si="11"/>
        <v>0.5964960518990492</v>
      </c>
      <c r="K32" s="192">
        <f t="shared" si="12"/>
        <v>2.5298354835114236</v>
      </c>
      <c r="L32" s="192">
        <f t="shared" si="13"/>
        <v>0.83151516352207466</v>
      </c>
      <c r="N32" s="46" t="str">
        <f>'2.3'!N33</f>
        <v>HDI Seguros</v>
      </c>
      <c r="O32" s="63">
        <v>85.783659520631844</v>
      </c>
      <c r="P32" s="63">
        <v>76.034885311889198</v>
      </c>
      <c r="Q32" s="63">
        <v>85.562356672150813</v>
      </c>
      <c r="R32" s="63">
        <v>93.440557952435668</v>
      </c>
      <c r="S32" s="63">
        <v>79.929709921896858</v>
      </c>
      <c r="T32" s="63">
        <v>61.41376717833402</v>
      </c>
      <c r="U32" s="63">
        <v>48.606490415921655</v>
      </c>
      <c r="V32" s="63">
        <v>59.649605189904918</v>
      </c>
      <c r="W32" s="63">
        <v>252.98354835114236</v>
      </c>
      <c r="X32" s="63">
        <v>83.151516352207466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0.53644112097532093</v>
      </c>
      <c r="D34" s="192">
        <f t="shared" si="5"/>
        <v>1.415462249768658</v>
      </c>
      <c r="E34" s="192">
        <f t="shared" si="6"/>
        <v>0.65466239108841218</v>
      </c>
      <c r="F34" s="192">
        <f t="shared" si="7"/>
        <v>0.53212458224855008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53.644112097532094</v>
      </c>
      <c r="P34" s="63">
        <v>141.5462249768658</v>
      </c>
      <c r="Q34" s="63">
        <v>65.466239108841222</v>
      </c>
      <c r="R34" s="63">
        <v>53.212458224855006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0.88601024542237705</v>
      </c>
      <c r="D35" s="192">
        <f t="shared" si="5"/>
        <v>0.75842792998844322</v>
      </c>
      <c r="E35" s="192">
        <f t="shared" si="6"/>
        <v>0.63781086893768113</v>
      </c>
      <c r="F35" s="192">
        <f t="shared" si="7"/>
        <v>0.81024144564771039</v>
      </c>
      <c r="G35" s="192">
        <f t="shared" si="8"/>
        <v>0.56828093378559386</v>
      </c>
      <c r="H35" s="192">
        <f t="shared" si="9"/>
        <v>0.49093050261238402</v>
      </c>
      <c r="I35" s="192">
        <f t="shared" si="10"/>
        <v>0.4546105991490404</v>
      </c>
      <c r="J35" s="192">
        <f t="shared" si="11"/>
        <v>0.48464467433490249</v>
      </c>
      <c r="K35" s="192">
        <f t="shared" si="12"/>
        <v>1.010053873042398</v>
      </c>
      <c r="L35" s="192">
        <f t="shared" si="13"/>
        <v>0.49361838094184984</v>
      </c>
      <c r="N35" s="46" t="str">
        <f>'2.3'!N36</f>
        <v>Liberty Seguros</v>
      </c>
      <c r="O35" s="63">
        <v>88.60102454223771</v>
      </c>
      <c r="P35" s="63">
        <v>75.842792998844317</v>
      </c>
      <c r="Q35" s="63">
        <v>63.781086893768112</v>
      </c>
      <c r="R35" s="63">
        <v>81.024144564771035</v>
      </c>
      <c r="S35" s="63">
        <v>56.828093378559387</v>
      </c>
      <c r="T35" s="63">
        <v>49.093050261238403</v>
      </c>
      <c r="U35" s="63">
        <v>45.461059914904041</v>
      </c>
      <c r="V35" s="63">
        <v>48.464467433490249</v>
      </c>
      <c r="W35" s="63">
        <v>101.0053873042398</v>
      </c>
      <c r="X35" s="63">
        <v>49.361838094184982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1.0495353239630061</v>
      </c>
      <c r="D37" s="192">
        <f t="shared" si="5"/>
        <v>0.38737993433943252</v>
      </c>
      <c r="E37" s="192">
        <f t="shared" si="6"/>
        <v>0.43560933448573919</v>
      </c>
      <c r="F37" s="192">
        <f t="shared" si="7"/>
        <v>0.55456057141549919</v>
      </c>
      <c r="G37" s="192">
        <f t="shared" si="8"/>
        <v>0.91939375326641481</v>
      </c>
      <c r="H37" s="192">
        <f t="shared" si="9"/>
        <v>0.50164859879010415</v>
      </c>
      <c r="I37" s="192">
        <f t="shared" si="10"/>
        <v>0.57011515992874762</v>
      </c>
      <c r="J37" s="192">
        <f t="shared" si="11"/>
        <v>0.74092779558666721</v>
      </c>
      <c r="K37" s="192">
        <f t="shared" si="12"/>
        <v>0.88095128101347409</v>
      </c>
      <c r="L37" s="192">
        <f t="shared" si="13"/>
        <v>0.34985119768173822</v>
      </c>
      <c r="N37" s="46" t="str">
        <f>'2.3'!N38</f>
        <v>Mapfre Seguros Generales</v>
      </c>
      <c r="O37" s="63">
        <v>104.9535323963006</v>
      </c>
      <c r="P37" s="63">
        <v>38.737993433943252</v>
      </c>
      <c r="Q37" s="63">
        <v>43.56093344857392</v>
      </c>
      <c r="R37" s="63">
        <v>55.45605714154992</v>
      </c>
      <c r="S37" s="63">
        <v>91.939375326641482</v>
      </c>
      <c r="T37" s="63">
        <v>50.164859879010415</v>
      </c>
      <c r="U37" s="63">
        <v>57.011515992874763</v>
      </c>
      <c r="V37" s="63">
        <v>74.09277955866672</v>
      </c>
      <c r="W37" s="63">
        <v>88.095128101347413</v>
      </c>
      <c r="X37" s="63">
        <v>34.985119768173824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0.87909033239948997</v>
      </c>
      <c r="D40" s="192">
        <f t="shared" si="5"/>
        <v>0.69717009855419176</v>
      </c>
      <c r="E40" s="192">
        <f t="shared" si="6"/>
        <v>0.74132650108404763</v>
      </c>
      <c r="F40" s="192">
        <f t="shared" si="7"/>
        <v>0.61253884827030636</v>
      </c>
      <c r="G40" s="192">
        <f t="shared" si="8"/>
        <v>0.65990359038822044</v>
      </c>
      <c r="H40" s="192">
        <f t="shared" si="9"/>
        <v>0.7986197747632956</v>
      </c>
      <c r="I40" s="192">
        <f t="shared" si="10"/>
        <v>0.63609279651961348</v>
      </c>
      <c r="J40" s="192">
        <f t="shared" si="11"/>
        <v>0.24572232807898853</v>
      </c>
      <c r="K40" s="192">
        <f t="shared" si="12"/>
        <v>0.78860911907731901</v>
      </c>
      <c r="L40" s="192">
        <f t="shared" si="13"/>
        <v>0.57455336951605696</v>
      </c>
      <c r="N40" s="46" t="str">
        <f>'2.3'!N41</f>
        <v>Penta Security</v>
      </c>
      <c r="O40" s="63">
        <v>87.909033239948997</v>
      </c>
      <c r="P40" s="63">
        <v>69.717009855419178</v>
      </c>
      <c r="Q40" s="63">
        <v>74.132650108404761</v>
      </c>
      <c r="R40" s="63">
        <v>61.253884827030639</v>
      </c>
      <c r="S40" s="63">
        <v>65.990359038822049</v>
      </c>
      <c r="T40" s="63">
        <v>79.861977476329557</v>
      </c>
      <c r="U40" s="63">
        <v>63.609279651961344</v>
      </c>
      <c r="V40" s="63">
        <v>24.572232807898853</v>
      </c>
      <c r="W40" s="63">
        <v>78.860911907731904</v>
      </c>
      <c r="X40" s="63">
        <v>57.455336951605695</v>
      </c>
    </row>
    <row r="41" spans="2:24">
      <c r="B41" s="46" t="str">
        <f t="shared" si="3"/>
        <v>RSA Seguros</v>
      </c>
      <c r="C41" s="192">
        <f t="shared" si="4"/>
        <v>0.94705244617176287</v>
      </c>
      <c r="D41" s="192">
        <f t="shared" si="5"/>
        <v>0.71193947890873721</v>
      </c>
      <c r="E41" s="192">
        <f t="shared" si="6"/>
        <v>0.53797030234603338</v>
      </c>
      <c r="F41" s="192">
        <f t="shared" si="7"/>
        <v>0.91668624373089036</v>
      </c>
      <c r="G41" s="192">
        <f t="shared" si="8"/>
        <v>0.39885957675481876</v>
      </c>
      <c r="H41" s="192">
        <f t="shared" si="9"/>
        <v>0.47284172305433603</v>
      </c>
      <c r="I41" s="192">
        <f t="shared" si="10"/>
        <v>0.38006199464720025</v>
      </c>
      <c r="J41" s="192">
        <f t="shared" si="11"/>
        <v>0.3597282148098172</v>
      </c>
      <c r="K41" s="192">
        <f t="shared" si="12"/>
        <v>0.64648154969945859</v>
      </c>
      <c r="L41" s="192">
        <f t="shared" si="13"/>
        <v>0.47403380252239041</v>
      </c>
      <c r="N41" s="46" t="str">
        <f>'2.3'!N42</f>
        <v>RSA Seguros</v>
      </c>
      <c r="O41" s="63">
        <v>94.705244617176291</v>
      </c>
      <c r="P41" s="63">
        <v>71.193947890873716</v>
      </c>
      <c r="Q41" s="63">
        <v>53.797030234603341</v>
      </c>
      <c r="R41" s="63">
        <v>91.668624373089031</v>
      </c>
      <c r="S41" s="63">
        <v>39.885957675481876</v>
      </c>
      <c r="T41" s="63">
        <v>47.2841723054336</v>
      </c>
      <c r="U41" s="63">
        <v>38.006199464720027</v>
      </c>
      <c r="V41" s="63">
        <v>35.972821480981722</v>
      </c>
      <c r="W41" s="63">
        <v>64.648154969945864</v>
      </c>
      <c r="X41" s="63">
        <v>47.403380252239039</v>
      </c>
    </row>
    <row r="42" spans="2:24">
      <c r="B42" s="46" t="str">
        <f t="shared" si="3"/>
        <v>Renta Nacional</v>
      </c>
      <c r="C42" s="192">
        <f t="shared" si="4"/>
        <v>1.7110157576110827</v>
      </c>
      <c r="D42" s="192">
        <f t="shared" si="5"/>
        <v>-0.15252748315548489</v>
      </c>
      <c r="E42" s="192">
        <f t="shared" si="6"/>
        <v>0.33272214709724751</v>
      </c>
      <c r="F42" s="192">
        <f t="shared" si="7"/>
        <v>1.4049377943850261</v>
      </c>
      <c r="G42" s="192">
        <f t="shared" si="8"/>
        <v>1.1709640591174848</v>
      </c>
      <c r="H42" s="192">
        <f t="shared" si="9"/>
        <v>0.22339427465887721</v>
      </c>
      <c r="I42" s="192">
        <f t="shared" si="10"/>
        <v>0.24555690600133054</v>
      </c>
      <c r="J42" s="192">
        <f t="shared" si="11"/>
        <v>0.39648984739085064</v>
      </c>
      <c r="K42" s="192">
        <f t="shared" si="12"/>
        <v>0.5544990806807365</v>
      </c>
      <c r="L42" s="192">
        <f t="shared" si="13"/>
        <v>1.1028046076228202</v>
      </c>
      <c r="N42" s="46" t="str">
        <f>'2.3'!N43</f>
        <v>Renta Nacional</v>
      </c>
      <c r="O42" s="63">
        <v>171.10157576110828</v>
      </c>
      <c r="P42" s="63">
        <v>-15.252748315548489</v>
      </c>
      <c r="Q42" s="63">
        <v>33.27221470972475</v>
      </c>
      <c r="R42" s="63">
        <v>140.4937794385026</v>
      </c>
      <c r="S42" s="63">
        <v>117.09640591174848</v>
      </c>
      <c r="T42" s="63">
        <v>22.33942746588772</v>
      </c>
      <c r="U42" s="63">
        <v>24.555690600133055</v>
      </c>
      <c r="V42" s="63">
        <v>39.648984739085066</v>
      </c>
      <c r="W42" s="63">
        <v>55.449908068073647</v>
      </c>
      <c r="X42" s="63">
        <v>110.28046076228202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>
        <f t="shared" si="9"/>
        <v>5.4728832815116064</v>
      </c>
      <c r="I43" s="192">
        <f t="shared" si="10"/>
        <v>0.91567557552457268</v>
      </c>
      <c r="J43" s="192">
        <f t="shared" si="11"/>
        <v>3.119726955203765</v>
      </c>
      <c r="K43" s="192">
        <f t="shared" si="12"/>
        <v>5.7264512507152503</v>
      </c>
      <c r="L43" s="192">
        <f t="shared" si="13"/>
        <v>0.48474871410944315</v>
      </c>
      <c r="N43" s="46" t="str">
        <f>'2.3'!N44</f>
        <v>Santander Generales</v>
      </c>
      <c r="O43" s="63"/>
      <c r="P43" s="63"/>
      <c r="Q43" s="63"/>
      <c r="R43" s="63"/>
      <c r="S43" s="63"/>
      <c r="T43" s="63">
        <v>547.28832815116061</v>
      </c>
      <c r="U43" s="63">
        <v>91.567557552457274</v>
      </c>
      <c r="V43" s="63">
        <v>311.97269552037648</v>
      </c>
      <c r="W43" s="63">
        <v>572.64512507152506</v>
      </c>
      <c r="X43" s="63">
        <v>48.474871410944317</v>
      </c>
    </row>
    <row r="44" spans="2:24">
      <c r="B44" s="46" t="str">
        <f t="shared" si="3"/>
        <v>Security Previsión</v>
      </c>
      <c r="C44" s="192">
        <f t="shared" si="4"/>
        <v>0.88123268798072918</v>
      </c>
      <c r="D44" s="192">
        <f t="shared" si="5"/>
        <v>0.45939433626375381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88.123268798072914</v>
      </c>
      <c r="P44" s="63">
        <v>45.939433626375383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0.2286931453208427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22.869314532084271</v>
      </c>
    </row>
    <row r="46" spans="2:24">
      <c r="B46" s="51" t="s">
        <v>29</v>
      </c>
      <c r="C46" s="196">
        <f>O46/100</f>
        <v>0.852659892060458</v>
      </c>
      <c r="D46" s="196">
        <f t="shared" ref="D46:L46" si="14">P46/100</f>
        <v>0.5533479764383783</v>
      </c>
      <c r="E46" s="196">
        <f t="shared" si="14"/>
        <v>0.51350031652293882</v>
      </c>
      <c r="F46" s="196">
        <f t="shared" si="14"/>
        <v>0.56038317078618882</v>
      </c>
      <c r="G46" s="196">
        <f t="shared" si="14"/>
        <v>0.42126337732251828</v>
      </c>
      <c r="H46" s="196">
        <f t="shared" si="14"/>
        <v>0.47417699171294003</v>
      </c>
      <c r="I46" s="196">
        <f t="shared" si="14"/>
        <v>0.353621505706679</v>
      </c>
      <c r="J46" s="196">
        <f t="shared" si="14"/>
        <v>0.37010401853409136</v>
      </c>
      <c r="K46" s="196">
        <f t="shared" si="14"/>
        <v>0.53901035295894684</v>
      </c>
      <c r="L46" s="196">
        <f t="shared" si="14"/>
        <v>0.43342974023691405</v>
      </c>
      <c r="N46" s="51" t="s">
        <v>29</v>
      </c>
      <c r="O46" s="64">
        <v>85.265989206045802</v>
      </c>
      <c r="P46" s="64">
        <v>55.334797643837831</v>
      </c>
      <c r="Q46" s="64">
        <v>51.350031652293879</v>
      </c>
      <c r="R46" s="64">
        <v>56.038317078618881</v>
      </c>
      <c r="S46" s="64">
        <v>42.126337732251827</v>
      </c>
      <c r="T46" s="64">
        <v>47.417699171294004</v>
      </c>
      <c r="U46" s="64">
        <v>35.3621505706679</v>
      </c>
      <c r="V46" s="64">
        <v>37.010401853409135</v>
      </c>
      <c r="W46" s="64">
        <v>53.901035295894687</v>
      </c>
      <c r="X46" s="64">
        <v>43.342974023691404</v>
      </c>
    </row>
    <row r="48" spans="2:24">
      <c r="B48" s="14" t="str">
        <f>'2.8.1'!B28</f>
        <v>Siniestralidad Directa = Siniestros Directos / Prima Directa Devengada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10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>
  <sheetPr codeName="Hoja81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169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0.95629484281530808</v>
      </c>
      <c r="D16" s="192">
        <f t="shared" si="2"/>
        <v>0.64769928880541816</v>
      </c>
      <c r="E16" s="192">
        <f t="shared" si="2"/>
        <v>0.26105102292948423</v>
      </c>
      <c r="F16" s="192">
        <f t="shared" si="2"/>
        <v>0.97383455210237202</v>
      </c>
      <c r="G16" s="192">
        <f t="shared" si="2"/>
        <v>7.9584393553859263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95.629484281530807</v>
      </c>
      <c r="P16" s="40">
        <v>64.769928880541812</v>
      </c>
      <c r="Q16" s="40">
        <v>26.105102292948423</v>
      </c>
      <c r="R16" s="40">
        <v>97.383455210237202</v>
      </c>
      <c r="S16" s="40">
        <v>795.84393553859263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IF(OR(O17="",O17=0),"",O17/100)</f>
        <v>0.29996067390449538</v>
      </c>
      <c r="D17" s="192">
        <f t="shared" ref="D17:D45" si="5">IF(OR(P17="",P17=0),"",P17/100)</f>
        <v>0.47777870183829557</v>
      </c>
      <c r="E17" s="192">
        <f t="shared" ref="E17:E45" si="6">IF(OR(Q17="",Q17=0),"",Q17/100)</f>
        <v>0.65233152149131723</v>
      </c>
      <c r="F17" s="192">
        <f t="shared" ref="F17:F45" si="7">IF(OR(R17="",R17=0),"",R17/100)</f>
        <v>0.87433979865568356</v>
      </c>
      <c r="G17" s="192">
        <f t="shared" ref="G17:G45" si="8">IF(OR(S17="",S17=0),"",S17/100)</f>
        <v>0.47336498660957171</v>
      </c>
      <c r="H17" s="192">
        <f t="shared" ref="H17:H45" si="9">IF(OR(T17="",T17=0),"",T17/100)</f>
        <v>0.44603211396549908</v>
      </c>
      <c r="I17" s="192">
        <f t="shared" ref="I17:I45" si="10">IF(OR(U17="",U17=0),"",U17/100)</f>
        <v>0.45028458793185294</v>
      </c>
      <c r="J17" s="192">
        <f t="shared" ref="J17:J45" si="11">IF(OR(V17="",V17=0),"",V17/100)</f>
        <v>0.4472837289965203</v>
      </c>
      <c r="K17" s="192">
        <f t="shared" ref="K17:K45" si="12">IF(OR(W17="",W17=0),"",W17/100)</f>
        <v>0.82546611455067098</v>
      </c>
      <c r="L17" s="192">
        <f t="shared" ref="L17:L45" si="13">IF(OR(X17="",X17=0),"",X17/100)</f>
        <v>0.34220239769631566</v>
      </c>
      <c r="N17" s="46" t="str">
        <f>'2.3'!N18</f>
        <v>ACE Seguros</v>
      </c>
      <c r="O17" s="40">
        <v>29.996067390449539</v>
      </c>
      <c r="P17" s="40">
        <v>47.777870183829556</v>
      </c>
      <c r="Q17" s="40">
        <v>65.233152149131726</v>
      </c>
      <c r="R17" s="40">
        <v>87.433979865568361</v>
      </c>
      <c r="S17" s="40">
        <v>47.336498660957169</v>
      </c>
      <c r="T17" s="40">
        <v>44.603211396549909</v>
      </c>
      <c r="U17" s="40">
        <v>45.028458793185294</v>
      </c>
      <c r="V17" s="40">
        <v>44.72837289965203</v>
      </c>
      <c r="W17" s="40">
        <v>82.546611455067094</v>
      </c>
      <c r="X17" s="40">
        <v>34.220239769631569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0.38987995568473005</v>
      </c>
      <c r="D19" s="192">
        <f t="shared" si="5"/>
        <v>0.71869089062419533</v>
      </c>
      <c r="E19" s="192">
        <f t="shared" si="6"/>
        <v>0.41838263758473992</v>
      </c>
      <c r="F19" s="192">
        <f t="shared" si="7"/>
        <v>0.45801016486412172</v>
      </c>
      <c r="G19" s="192">
        <f t="shared" si="8"/>
        <v>0.42889326554287627</v>
      </c>
      <c r="H19" s="192">
        <f t="shared" si="9"/>
        <v>0.41564141061949472</v>
      </c>
      <c r="I19" s="192">
        <f t="shared" si="10"/>
        <v>0.46947371732575394</v>
      </c>
      <c r="J19" s="192">
        <f t="shared" si="11"/>
        <v>0.16276910267286859</v>
      </c>
      <c r="K19" s="192">
        <f t="shared" si="12"/>
        <v>0.48121465313894318</v>
      </c>
      <c r="L19" s="192">
        <f t="shared" si="13"/>
        <v>0.29831184500925589</v>
      </c>
      <c r="N19" s="46" t="str">
        <f>'2.3'!N20</f>
        <v>Aseguradora Magallanes</v>
      </c>
      <c r="O19" s="40">
        <v>38.987995568473004</v>
      </c>
      <c r="P19" s="40">
        <v>71.869089062419533</v>
      </c>
      <c r="Q19" s="40">
        <v>41.838263758473992</v>
      </c>
      <c r="R19" s="40">
        <v>45.801016486412173</v>
      </c>
      <c r="S19" s="40">
        <v>42.889326554287628</v>
      </c>
      <c r="T19" s="40">
        <v>41.564141061949471</v>
      </c>
      <c r="U19" s="40">
        <v>46.947371732575391</v>
      </c>
      <c r="V19" s="40">
        <v>16.276910267286858</v>
      </c>
      <c r="W19" s="40">
        <v>48.121465313894319</v>
      </c>
      <c r="X19" s="40">
        <v>29.831184500925588</v>
      </c>
    </row>
    <row r="20" spans="2:24" s="16" customFormat="1">
      <c r="B20" s="46" t="str">
        <f t="shared" si="3"/>
        <v>BCI Seguros Generales</v>
      </c>
      <c r="C20" s="192">
        <f t="shared" si="4"/>
        <v>0.57296968735489173</v>
      </c>
      <c r="D20" s="192">
        <f t="shared" si="5"/>
        <v>0.77811754131050237</v>
      </c>
      <c r="E20" s="192">
        <f t="shared" si="6"/>
        <v>0.30574456898587987</v>
      </c>
      <c r="F20" s="192">
        <f t="shared" si="7"/>
        <v>0.33755868485222512</v>
      </c>
      <c r="G20" s="192">
        <f t="shared" si="8"/>
        <v>0.58557813975488848</v>
      </c>
      <c r="H20" s="192">
        <f t="shared" si="9"/>
        <v>0.39151253262508823</v>
      </c>
      <c r="I20" s="192">
        <f t="shared" si="10"/>
        <v>0.44045645452672566</v>
      </c>
      <c r="J20" s="192">
        <f t="shared" si="11"/>
        <v>0.43085227000379783</v>
      </c>
      <c r="K20" s="192">
        <f t="shared" si="12"/>
        <v>1.0260431279845474</v>
      </c>
      <c r="L20" s="192">
        <f t="shared" si="13"/>
        <v>0.46933057654377669</v>
      </c>
      <c r="N20" s="46" t="str">
        <f>'2.3'!N21</f>
        <v>BCI Seguros Generales</v>
      </c>
      <c r="O20" s="40">
        <v>57.296968735489173</v>
      </c>
      <c r="P20" s="40">
        <v>77.811754131050236</v>
      </c>
      <c r="Q20" s="40">
        <v>30.574456898587986</v>
      </c>
      <c r="R20" s="40">
        <v>33.755868485222514</v>
      </c>
      <c r="S20" s="40">
        <v>58.557813975488848</v>
      </c>
      <c r="T20" s="40">
        <v>39.151253262508824</v>
      </c>
      <c r="U20" s="40">
        <v>44.045645452672566</v>
      </c>
      <c r="V20" s="40">
        <v>43.085227000379781</v>
      </c>
      <c r="W20" s="40">
        <v>102.60431279845474</v>
      </c>
      <c r="X20" s="40">
        <v>46.93305765437767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0.61762633407705236</v>
      </c>
      <c r="D23" s="192">
        <f t="shared" si="5"/>
        <v>0.17063431099222356</v>
      </c>
      <c r="E23" s="192">
        <f t="shared" si="6"/>
        <v>0.98486873783107842</v>
      </c>
      <c r="F23" s="192">
        <f t="shared" si="7"/>
        <v>0.79974349522159727</v>
      </c>
      <c r="G23" s="192">
        <f t="shared" si="8"/>
        <v>0.68621076568969097</v>
      </c>
      <c r="H23" s="192">
        <f t="shared" si="9"/>
        <v>0.79817665595511944</v>
      </c>
      <c r="I23" s="192">
        <f t="shared" si="10"/>
        <v>0.54408464921724486</v>
      </c>
      <c r="J23" s="192">
        <f t="shared" si="11"/>
        <v>0.94336846856636347</v>
      </c>
      <c r="K23" s="192">
        <f t="shared" si="12"/>
        <v>1.9639687988362062</v>
      </c>
      <c r="L23" s="192">
        <f t="shared" si="13"/>
        <v>0.29903203776388626</v>
      </c>
      <c r="N23" s="46" t="str">
        <f>'2.3'!N24</f>
        <v>Chartis Chile</v>
      </c>
      <c r="O23" s="63">
        <v>61.762633407705238</v>
      </c>
      <c r="P23" s="63">
        <v>17.063431099222356</v>
      </c>
      <c r="Q23" s="63">
        <v>98.486873783107839</v>
      </c>
      <c r="R23" s="63">
        <v>79.974349522159727</v>
      </c>
      <c r="S23" s="63">
        <v>68.621076568969102</v>
      </c>
      <c r="T23" s="63">
        <v>79.81766559551194</v>
      </c>
      <c r="U23" s="63">
        <v>54.408464921724487</v>
      </c>
      <c r="V23" s="63">
        <v>94.336846856636342</v>
      </c>
      <c r="W23" s="63">
        <v>196.39687988362061</v>
      </c>
      <c r="X23" s="63">
        <v>29.903203776388626</v>
      </c>
    </row>
    <row r="24" spans="2:24">
      <c r="B24" s="46" t="str">
        <f t="shared" si="3"/>
        <v>Chilena Consolidada</v>
      </c>
      <c r="C24" s="192">
        <f t="shared" si="4"/>
        <v>0.70756214693331065</v>
      </c>
      <c r="D24" s="192">
        <f t="shared" si="5"/>
        <v>0.53971618023507073</v>
      </c>
      <c r="E24" s="192">
        <f t="shared" si="6"/>
        <v>0.49549571891537481</v>
      </c>
      <c r="F24" s="192">
        <f t="shared" si="7"/>
        <v>0.53395455400653946</v>
      </c>
      <c r="G24" s="192">
        <f t="shared" si="8"/>
        <v>0.60682447064394796</v>
      </c>
      <c r="H24" s="192">
        <f t="shared" si="9"/>
        <v>0.69824629076816724</v>
      </c>
      <c r="I24" s="192">
        <f t="shared" si="10"/>
        <v>0.90435038519677913</v>
      </c>
      <c r="J24" s="192">
        <f t="shared" si="11"/>
        <v>0.30477862177090181</v>
      </c>
      <c r="K24" s="192">
        <f t="shared" si="12"/>
        <v>0.89259090853856415</v>
      </c>
      <c r="L24" s="192">
        <f t="shared" si="13"/>
        <v>0.87945796946854427</v>
      </c>
      <c r="N24" s="46" t="str">
        <f>'2.3'!N25</f>
        <v>Chilena Consolidada</v>
      </c>
      <c r="O24" s="63">
        <v>70.75621469333106</v>
      </c>
      <c r="P24" s="63">
        <v>53.971618023507077</v>
      </c>
      <c r="Q24" s="63">
        <v>49.549571891537482</v>
      </c>
      <c r="R24" s="63">
        <v>53.395455400653944</v>
      </c>
      <c r="S24" s="63">
        <v>60.682447064394793</v>
      </c>
      <c r="T24" s="63">
        <v>69.82462907681672</v>
      </c>
      <c r="U24" s="63">
        <v>90.435038519677917</v>
      </c>
      <c r="V24" s="63">
        <v>30.477862177090181</v>
      </c>
      <c r="W24" s="63">
        <v>89.259090853856421</v>
      </c>
      <c r="X24" s="63">
        <v>87.945796946854429</v>
      </c>
    </row>
    <row r="25" spans="2:24">
      <c r="B25" s="46" t="str">
        <f t="shared" si="3"/>
        <v>Chubb de Chile</v>
      </c>
      <c r="C25" s="192">
        <f t="shared" si="4"/>
        <v>0.49241988997613989</v>
      </c>
      <c r="D25" s="192">
        <f t="shared" si="5"/>
        <v>0.39643157564714271</v>
      </c>
      <c r="E25" s="192">
        <f t="shared" si="6"/>
        <v>0.51587227627273635</v>
      </c>
      <c r="F25" s="192">
        <f t="shared" si="7"/>
        <v>0.56234940863738603</v>
      </c>
      <c r="G25" s="192">
        <f t="shared" si="8"/>
        <v>0.54360123344616473</v>
      </c>
      <c r="H25" s="192">
        <f t="shared" si="9"/>
        <v>0.54987421709643669</v>
      </c>
      <c r="I25" s="192">
        <f t="shared" si="10"/>
        <v>0.61608433208285152</v>
      </c>
      <c r="J25" s="192">
        <f t="shared" si="11"/>
        <v>0.37901065798915601</v>
      </c>
      <c r="K25" s="192">
        <f t="shared" si="12"/>
        <v>0.37452562919740245</v>
      </c>
      <c r="L25" s="192">
        <f t="shared" si="13"/>
        <v>0.41986220928610168</v>
      </c>
      <c r="N25" s="46" t="str">
        <f>'2.3'!N26</f>
        <v>Chubb de Chile</v>
      </c>
      <c r="O25" s="63">
        <v>49.241988997613987</v>
      </c>
      <c r="P25" s="63">
        <v>39.643157564714272</v>
      </c>
      <c r="Q25" s="63">
        <v>51.587227627273634</v>
      </c>
      <c r="R25" s="63">
        <v>56.234940863738601</v>
      </c>
      <c r="S25" s="63">
        <v>54.360123344616476</v>
      </c>
      <c r="T25" s="63">
        <v>54.987421709643669</v>
      </c>
      <c r="U25" s="63">
        <v>61.608433208285149</v>
      </c>
      <c r="V25" s="63">
        <v>37.901065798915603</v>
      </c>
      <c r="W25" s="63">
        <v>37.452562919740245</v>
      </c>
      <c r="X25" s="63">
        <v>41.986220928610166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0.51059302433157416</v>
      </c>
      <c r="K27" s="192">
        <f t="shared" si="12"/>
        <v>0.11322413982631656</v>
      </c>
      <c r="L27" s="192">
        <f t="shared" si="13"/>
        <v>0.16878351679367745</v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>
        <v>51.059302433157413</v>
      </c>
      <c r="W27" s="63">
        <v>11.322413982631655</v>
      </c>
      <c r="X27" s="63">
        <v>16.878351679367746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0.54660671767165869</v>
      </c>
      <c r="D29" s="192">
        <f t="shared" si="5"/>
        <v>0.70486637367038374</v>
      </c>
      <c r="E29" s="192">
        <f t="shared" si="6"/>
        <v>0.43786684111465263</v>
      </c>
      <c r="F29" s="192">
        <f t="shared" si="7"/>
        <v>0.8250897628387609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54.660671767165866</v>
      </c>
      <c r="P29" s="63">
        <v>70.486637367038369</v>
      </c>
      <c r="Q29" s="63">
        <v>43.786684111465263</v>
      </c>
      <c r="R29" s="63">
        <v>82.508976283876095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0.2810520753565367</v>
      </c>
      <c r="D32" s="192">
        <f t="shared" si="5"/>
        <v>0.66508313939477803</v>
      </c>
      <c r="E32" s="192">
        <f t="shared" si="6"/>
        <v>0.7359998030308631</v>
      </c>
      <c r="F32" s="192">
        <f t="shared" si="7"/>
        <v>0.73725117432511988</v>
      </c>
      <c r="G32" s="192">
        <f t="shared" si="8"/>
        <v>0.56579723427036743</v>
      </c>
      <c r="H32" s="192">
        <f t="shared" si="9"/>
        <v>0.47862727127809551</v>
      </c>
      <c r="I32" s="192">
        <f t="shared" si="10"/>
        <v>0.55640685159978853</v>
      </c>
      <c r="J32" s="192">
        <f t="shared" si="11"/>
        <v>0.30242969473051756</v>
      </c>
      <c r="K32" s="192">
        <f t="shared" si="12"/>
        <v>0.57686862708006814</v>
      </c>
      <c r="L32" s="192">
        <f t="shared" si="13"/>
        <v>0.33608576120869826</v>
      </c>
      <c r="N32" s="46" t="str">
        <f>'2.3'!N33</f>
        <v>HDI Seguros</v>
      </c>
      <c r="O32" s="63">
        <v>28.105207535653669</v>
      </c>
      <c r="P32" s="63">
        <v>66.508313939477802</v>
      </c>
      <c r="Q32" s="63">
        <v>73.599980303086312</v>
      </c>
      <c r="R32" s="63">
        <v>73.725117432511993</v>
      </c>
      <c r="S32" s="63">
        <v>56.57972342703674</v>
      </c>
      <c r="T32" s="63">
        <v>47.862727127809549</v>
      </c>
      <c r="U32" s="63">
        <v>55.640685159978851</v>
      </c>
      <c r="V32" s="63">
        <v>30.242969473051755</v>
      </c>
      <c r="W32" s="63">
        <v>57.686862708006814</v>
      </c>
      <c r="X32" s="63">
        <v>33.608576120869827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0.27522556379396873</v>
      </c>
      <c r="D34" s="192">
        <f t="shared" si="5"/>
        <v>0.4805314096245189</v>
      </c>
      <c r="E34" s="192">
        <f t="shared" si="6"/>
        <v>0.68486396117409043</v>
      </c>
      <c r="F34" s="192">
        <f t="shared" si="7"/>
        <v>0.40877627167993019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27.522556379396875</v>
      </c>
      <c r="P34" s="63">
        <v>48.053140962451891</v>
      </c>
      <c r="Q34" s="63">
        <v>68.486396117409043</v>
      </c>
      <c r="R34" s="63">
        <v>40.877627167993019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0.68801008177597456</v>
      </c>
      <c r="D35" s="192">
        <f t="shared" si="5"/>
        <v>2.1086784172990178</v>
      </c>
      <c r="E35" s="192">
        <f t="shared" si="6"/>
        <v>-1.3531434129791262</v>
      </c>
      <c r="F35" s="192">
        <f t="shared" si="7"/>
        <v>0.33145512771560121</v>
      </c>
      <c r="G35" s="192">
        <f t="shared" si="8"/>
        <v>0.77233234002889928</v>
      </c>
      <c r="H35" s="192">
        <f t="shared" si="9"/>
        <v>0.7669298629737078</v>
      </c>
      <c r="I35" s="192">
        <f t="shared" si="10"/>
        <v>0.22157575611857958</v>
      </c>
      <c r="J35" s="192">
        <f t="shared" si="11"/>
        <v>0.49366296257274361</v>
      </c>
      <c r="K35" s="192">
        <f t="shared" si="12"/>
        <v>0.57099181168022461</v>
      </c>
      <c r="L35" s="192">
        <f t="shared" si="13"/>
        <v>0.20237194171399353</v>
      </c>
      <c r="N35" s="46" t="str">
        <f>'2.3'!N36</f>
        <v>Liberty Seguros</v>
      </c>
      <c r="O35" s="63">
        <v>68.801008177597453</v>
      </c>
      <c r="P35" s="63">
        <v>210.86784172990178</v>
      </c>
      <c r="Q35" s="63">
        <v>-135.31434129791262</v>
      </c>
      <c r="R35" s="63">
        <v>33.145512771560121</v>
      </c>
      <c r="S35" s="63">
        <v>77.23323400288993</v>
      </c>
      <c r="T35" s="63">
        <v>76.69298629737078</v>
      </c>
      <c r="U35" s="63">
        <v>22.157575611857958</v>
      </c>
      <c r="V35" s="63">
        <v>49.366296257274364</v>
      </c>
      <c r="W35" s="63">
        <v>57.099181168022461</v>
      </c>
      <c r="X35" s="63">
        <v>20.237194171399352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0.52559070486623749</v>
      </c>
      <c r="D37" s="192">
        <f t="shared" si="5"/>
        <v>0.38326474246728381</v>
      </c>
      <c r="E37" s="192">
        <f t="shared" si="6"/>
        <v>0.59132799934898117</v>
      </c>
      <c r="F37" s="192">
        <f t="shared" si="7"/>
        <v>0.490322776439991</v>
      </c>
      <c r="G37" s="192">
        <f t="shared" si="8"/>
        <v>0.39475319904609385</v>
      </c>
      <c r="H37" s="192">
        <f t="shared" si="9"/>
        <v>0.83697105673648187</v>
      </c>
      <c r="I37" s="192">
        <f t="shared" si="10"/>
        <v>0.3546758363162909</v>
      </c>
      <c r="J37" s="192">
        <f t="shared" si="11"/>
        <v>0.30204859626275576</v>
      </c>
      <c r="K37" s="192">
        <f t="shared" si="12"/>
        <v>0.43779736355423987</v>
      </c>
      <c r="L37" s="192">
        <f t="shared" si="13"/>
        <v>0.3672045040892355</v>
      </c>
      <c r="N37" s="46" t="str">
        <f>'2.3'!N38</f>
        <v>Mapfre Seguros Generales</v>
      </c>
      <c r="O37" s="63">
        <v>52.559070486623746</v>
      </c>
      <c r="P37" s="63">
        <v>38.326474246728381</v>
      </c>
      <c r="Q37" s="63">
        <v>59.132799934898117</v>
      </c>
      <c r="R37" s="63">
        <v>49.032277643999102</v>
      </c>
      <c r="S37" s="63">
        <v>39.475319904609385</v>
      </c>
      <c r="T37" s="63">
        <v>83.697105673648181</v>
      </c>
      <c r="U37" s="63">
        <v>35.46758363162909</v>
      </c>
      <c r="V37" s="63">
        <v>30.204859626275578</v>
      </c>
      <c r="W37" s="63">
        <v>43.779736355423985</v>
      </c>
      <c r="X37" s="63">
        <v>36.720450408923547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>
        <f t="shared" si="12"/>
        <v>0.16817413296620987</v>
      </c>
      <c r="L39" s="192">
        <f t="shared" si="13"/>
        <v>3.4442051469246242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>
        <v>16.817413296620987</v>
      </c>
      <c r="X39" s="63">
        <v>344.4205146924624</v>
      </c>
    </row>
    <row r="40" spans="2:24">
      <c r="B40" s="46" t="str">
        <f t="shared" si="3"/>
        <v>Penta Security</v>
      </c>
      <c r="C40" s="192">
        <f t="shared" si="4"/>
        <v>0.3960663197066443</v>
      </c>
      <c r="D40" s="192">
        <f t="shared" si="5"/>
        <v>0.38138443273662864</v>
      </c>
      <c r="E40" s="192">
        <f t="shared" si="6"/>
        <v>0.32662370020689879</v>
      </c>
      <c r="F40" s="192">
        <f t="shared" si="7"/>
        <v>0.39846843245745106</v>
      </c>
      <c r="G40" s="192">
        <f t="shared" si="8"/>
        <v>0.37423845800962224</v>
      </c>
      <c r="H40" s="192">
        <f t="shared" si="9"/>
        <v>0.36779122524989821</v>
      </c>
      <c r="I40" s="192">
        <f t="shared" si="10"/>
        <v>0.3295463517650149</v>
      </c>
      <c r="J40" s="192">
        <f t="shared" si="11"/>
        <v>0.99019574378069319</v>
      </c>
      <c r="K40" s="192">
        <f t="shared" si="12"/>
        <v>1.5146086678042801</v>
      </c>
      <c r="L40" s="192">
        <f t="shared" si="13"/>
        <v>0.29403052475945407</v>
      </c>
      <c r="N40" s="46" t="str">
        <f>'2.3'!N41</f>
        <v>Penta Security</v>
      </c>
      <c r="O40" s="63">
        <v>39.606631970664431</v>
      </c>
      <c r="P40" s="63">
        <v>38.138443273662865</v>
      </c>
      <c r="Q40" s="63">
        <v>32.662370020689877</v>
      </c>
      <c r="R40" s="63">
        <v>39.846843245745106</v>
      </c>
      <c r="S40" s="63">
        <v>37.423845800962226</v>
      </c>
      <c r="T40" s="63">
        <v>36.779122524989823</v>
      </c>
      <c r="U40" s="63">
        <v>32.95463517650149</v>
      </c>
      <c r="V40" s="63">
        <v>99.019574378069322</v>
      </c>
      <c r="W40" s="63">
        <v>151.46086678042801</v>
      </c>
      <c r="X40" s="63">
        <v>29.403052475945408</v>
      </c>
    </row>
    <row r="41" spans="2:24">
      <c r="B41" s="46" t="str">
        <f t="shared" si="3"/>
        <v>RSA Seguros</v>
      </c>
      <c r="C41" s="192">
        <f t="shared" si="4"/>
        <v>0.12398750064909077</v>
      </c>
      <c r="D41" s="192">
        <f t="shared" si="5"/>
        <v>0.24440217677071177</v>
      </c>
      <c r="E41" s="192">
        <f t="shared" si="6"/>
        <v>0.60695145526105077</v>
      </c>
      <c r="F41" s="192">
        <f t="shared" si="7"/>
        <v>0.38822017308593998</v>
      </c>
      <c r="G41" s="192">
        <f t="shared" si="8"/>
        <v>0.49588272995744676</v>
      </c>
      <c r="H41" s="192">
        <f t="shared" si="9"/>
        <v>0.49872358164802427</v>
      </c>
      <c r="I41" s="192">
        <f t="shared" si="10"/>
        <v>0.36777497715659285</v>
      </c>
      <c r="J41" s="192">
        <f t="shared" si="11"/>
        <v>0.5467004004418653</v>
      </c>
      <c r="K41" s="192">
        <f t="shared" si="12"/>
        <v>2.6117138116910299</v>
      </c>
      <c r="L41" s="192">
        <f t="shared" si="13"/>
        <v>8.5572911701553137E-2</v>
      </c>
      <c r="N41" s="46" t="str">
        <f>'2.3'!N42</f>
        <v>RSA Seguros</v>
      </c>
      <c r="O41" s="63">
        <v>12.398750064909077</v>
      </c>
      <c r="P41" s="63">
        <v>24.440217677071178</v>
      </c>
      <c r="Q41" s="63">
        <v>60.69514552610508</v>
      </c>
      <c r="R41" s="63">
        <v>38.822017308593999</v>
      </c>
      <c r="S41" s="63">
        <v>49.588272995744674</v>
      </c>
      <c r="T41" s="63">
        <v>49.872358164802428</v>
      </c>
      <c r="U41" s="63">
        <v>36.777497715659287</v>
      </c>
      <c r="V41" s="63">
        <v>54.670040044186528</v>
      </c>
      <c r="W41" s="63">
        <v>261.17138116910297</v>
      </c>
      <c r="X41" s="63">
        <v>8.5572911701553132</v>
      </c>
    </row>
    <row r="42" spans="2:24">
      <c r="B42" s="46" t="str">
        <f t="shared" si="3"/>
        <v>Renta Nacional</v>
      </c>
      <c r="C42" s="192">
        <f t="shared" si="4"/>
        <v>0.2847397513889347</v>
      </c>
      <c r="D42" s="192">
        <f t="shared" si="5"/>
        <v>0.60408736624952841</v>
      </c>
      <c r="E42" s="192">
        <f t="shared" si="6"/>
        <v>0.25230696440490386</v>
      </c>
      <c r="F42" s="192">
        <f t="shared" si="7"/>
        <v>0.26910550875057465</v>
      </c>
      <c r="G42" s="192">
        <f t="shared" si="8"/>
        <v>0.77584563956312791</v>
      </c>
      <c r="H42" s="192">
        <f t="shared" si="9"/>
        <v>0.40964836534943017</v>
      </c>
      <c r="I42" s="192">
        <f t="shared" si="10"/>
        <v>0.32726388583289923</v>
      </c>
      <c r="J42" s="192">
        <f t="shared" si="11"/>
        <v>0.44397629162795882</v>
      </c>
      <c r="K42" s="192">
        <f t="shared" si="12"/>
        <v>0.33634303516144404</v>
      </c>
      <c r="L42" s="192">
        <f t="shared" si="13"/>
        <v>8.6018930379151856E-2</v>
      </c>
      <c r="N42" s="46" t="str">
        <f>'2.3'!N43</f>
        <v>Renta Nacional</v>
      </c>
      <c r="O42" s="63">
        <v>28.473975138893472</v>
      </c>
      <c r="P42" s="63">
        <v>60.408736624952844</v>
      </c>
      <c r="Q42" s="63">
        <v>25.230696440490384</v>
      </c>
      <c r="R42" s="63">
        <v>26.910550875057464</v>
      </c>
      <c r="S42" s="63">
        <v>77.584563956312792</v>
      </c>
      <c r="T42" s="63">
        <v>40.964836534943018</v>
      </c>
      <c r="U42" s="63">
        <v>32.726388583289925</v>
      </c>
      <c r="V42" s="63">
        <v>44.39762916279588</v>
      </c>
      <c r="W42" s="63">
        <v>33.634303516144406</v>
      </c>
      <c r="X42" s="63">
        <v>8.6018930379151861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1.4518227034311102</v>
      </c>
      <c r="D44" s="192">
        <f t="shared" si="5"/>
        <v>-0.50065892661933897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145.18227034311101</v>
      </c>
      <c r="P44" s="63">
        <v>-50.065892661933894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0.47256956387872778</v>
      </c>
      <c r="D46" s="196">
        <f t="shared" ref="D46:L46" si="14">P46/100</f>
        <v>0.57015030556160873</v>
      </c>
      <c r="E46" s="196">
        <f t="shared" si="14"/>
        <v>0.40699899177429294</v>
      </c>
      <c r="F46" s="196">
        <f t="shared" si="14"/>
        <v>0.59032082765398231</v>
      </c>
      <c r="G46" s="196">
        <f t="shared" si="14"/>
        <v>0.53058405151428489</v>
      </c>
      <c r="H46" s="196">
        <f t="shared" si="14"/>
        <v>0.55031392229365028</v>
      </c>
      <c r="I46" s="196">
        <f t="shared" si="14"/>
        <v>0.46276191241933717</v>
      </c>
      <c r="J46" s="196">
        <f t="shared" si="14"/>
        <v>0.5229330729769408</v>
      </c>
      <c r="K46" s="196">
        <f t="shared" si="14"/>
        <v>1.0179362528867815</v>
      </c>
      <c r="L46" s="196">
        <f t="shared" si="14"/>
        <v>0.34283274121826612</v>
      </c>
      <c r="N46" s="51" t="s">
        <v>29</v>
      </c>
      <c r="O46" s="64">
        <v>47.256956387872776</v>
      </c>
      <c r="P46" s="64">
        <v>57.015030556160873</v>
      </c>
      <c r="Q46" s="64">
        <v>40.699899177429295</v>
      </c>
      <c r="R46" s="64">
        <v>59.032082765398229</v>
      </c>
      <c r="S46" s="64">
        <v>53.058405151428488</v>
      </c>
      <c r="T46" s="64">
        <v>55.031392229365025</v>
      </c>
      <c r="U46" s="64">
        <v>46.276191241933716</v>
      </c>
      <c r="V46" s="64">
        <v>52.293307297694078</v>
      </c>
      <c r="W46" s="64">
        <v>101.79362528867814</v>
      </c>
      <c r="X46" s="64">
        <v>34.283274121826615</v>
      </c>
    </row>
    <row r="48" spans="2:24">
      <c r="B48" s="14" t="str">
        <f>'2.8.1'!B28</f>
        <v>Siniestralidad Directa = Siniestros Directos / Prima Directa Devengada</v>
      </c>
    </row>
    <row r="49" spans="2:2">
      <c r="B49" s="14" t="s">
        <v>130</v>
      </c>
    </row>
  </sheetData>
  <mergeCells count="2">
    <mergeCell ref="B14:L14"/>
    <mergeCell ref="N14:X14"/>
  </mergeCells>
  <conditionalFormatting sqref="C16:L46">
    <cfRule type="cellIs" dxfId="10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>
  <sheetPr codeName="Hoja82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170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0.20340247724220248</v>
      </c>
      <c r="D16" s="192">
        <f t="shared" si="2"/>
        <v>-4.8745154849066254E-2</v>
      </c>
      <c r="E16" s="192" t="str">
        <f t="shared" si="2"/>
        <v/>
      </c>
      <c r="F16" s="192">
        <f t="shared" si="2"/>
        <v>4.6063196671387532</v>
      </c>
      <c r="G16" s="192">
        <f t="shared" si="2"/>
        <v>-323.0186335403726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20.340247724220248</v>
      </c>
      <c r="P16" s="40">
        <v>-4.8745154849066257</v>
      </c>
      <c r="Q16" s="40"/>
      <c r="R16" s="40">
        <v>460.63196671387533</v>
      </c>
      <c r="S16" s="40">
        <v>-32301.863354037261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IF(OR(O17="",O17=0),"",O17/100)</f>
        <v/>
      </c>
      <c r="D17" s="192" t="str">
        <f t="shared" ref="D17:D45" si="5">IF(OR(P17="",P17=0),"",P17/100)</f>
        <v/>
      </c>
      <c r="E17" s="192" t="str">
        <f t="shared" ref="E17:E45" si="6">IF(OR(Q17="",Q17=0),"",Q17/100)</f>
        <v/>
      </c>
      <c r="F17" s="192" t="str">
        <f t="shared" ref="F17:F45" si="7">IF(OR(R17="",R17=0),"",R17/100)</f>
        <v/>
      </c>
      <c r="G17" s="192" t="str">
        <f t="shared" ref="G17:G45" si="8">IF(OR(S17="",S17=0),"",S17/100)</f>
        <v/>
      </c>
      <c r="H17" s="192" t="str">
        <f t="shared" ref="H17:H45" si="9">IF(OR(T17="",T17=0),"",T17/100)</f>
        <v/>
      </c>
      <c r="I17" s="192" t="str">
        <f t="shared" ref="I17:I45" si="10">IF(OR(U17="",U17=0),"",U17/100)</f>
        <v/>
      </c>
      <c r="J17" s="192" t="str">
        <f t="shared" ref="J17:J45" si="11">IF(OR(V17="",V17=0),"",V17/100)</f>
        <v/>
      </c>
      <c r="K17" s="192" t="str">
        <f t="shared" ref="K17:K45" si="12">IF(OR(W17="",W17=0),"",W17/100)</f>
        <v/>
      </c>
      <c r="L17" s="192" t="str">
        <f t="shared" ref="L17:L45" si="13">IF(OR(X17="",X17=0),"",X17/100)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-2.2801782524195603E-2</v>
      </c>
      <c r="D19" s="192">
        <f t="shared" si="5"/>
        <v>4.6796444166101363E-3</v>
      </c>
      <c r="E19" s="192">
        <f t="shared" si="6"/>
        <v>0.45693748418122021</v>
      </c>
      <c r="F19" s="192">
        <f t="shared" si="7"/>
        <v>5.3646694334300484</v>
      </c>
      <c r="G19" s="192">
        <f t="shared" si="8"/>
        <v>0.23496599927796599</v>
      </c>
      <c r="H19" s="192">
        <f t="shared" si="9"/>
        <v>4.5677418300386512E-2</v>
      </c>
      <c r="I19" s="192">
        <f t="shared" si="10"/>
        <v>1.1286302253779683</v>
      </c>
      <c r="J19" s="192">
        <f t="shared" si="11"/>
        <v>4.3227333134112339E-2</v>
      </c>
      <c r="K19" s="192">
        <f t="shared" si="12"/>
        <v>1.8591672827053887</v>
      </c>
      <c r="L19" s="192">
        <f t="shared" si="13"/>
        <v>1.4428908524540107</v>
      </c>
      <c r="N19" s="46" t="str">
        <f>'2.3'!N20</f>
        <v>Aseguradora Magallanes</v>
      </c>
      <c r="O19" s="40">
        <v>-2.2801782524195602</v>
      </c>
      <c r="P19" s="40">
        <v>0.46796444166101364</v>
      </c>
      <c r="Q19" s="40">
        <v>45.69374841812202</v>
      </c>
      <c r="R19" s="40">
        <v>536.4669433430048</v>
      </c>
      <c r="S19" s="40">
        <v>23.496599927796598</v>
      </c>
      <c r="T19" s="40">
        <v>4.567741830038651</v>
      </c>
      <c r="U19" s="40">
        <v>112.86302253779684</v>
      </c>
      <c r="V19" s="40">
        <v>4.3227333134112342</v>
      </c>
      <c r="W19" s="40">
        <v>185.91672827053887</v>
      </c>
      <c r="X19" s="40">
        <v>144.28908524540108</v>
      </c>
    </row>
    <row r="20" spans="2:24" s="16" customFormat="1">
      <c r="B20" s="46" t="str">
        <f t="shared" si="3"/>
        <v>BCI Seguros Generales</v>
      </c>
      <c r="C20" s="192">
        <f t="shared" si="4"/>
        <v>3.898929720973896</v>
      </c>
      <c r="D20" s="192">
        <f t="shared" si="5"/>
        <v>7.331348333615292</v>
      </c>
      <c r="E20" s="192">
        <f t="shared" si="6"/>
        <v>0.48433384605659457</v>
      </c>
      <c r="F20" s="192">
        <f t="shared" si="7"/>
        <v>0.686672024963359</v>
      </c>
      <c r="G20" s="192">
        <f t="shared" si="8"/>
        <v>0.35344674342173227</v>
      </c>
      <c r="H20" s="192">
        <f t="shared" si="9"/>
        <v>4.9818626463901727E-2</v>
      </c>
      <c r="I20" s="192">
        <f t="shared" si="10"/>
        <v>0.23589249080613051</v>
      </c>
      <c r="J20" s="192">
        <f t="shared" si="11"/>
        <v>-0.16412317139245089</v>
      </c>
      <c r="K20" s="192">
        <f t="shared" si="12"/>
        <v>5.4744661817898956</v>
      </c>
      <c r="L20" s="192">
        <f t="shared" si="13"/>
        <v>-8.0310109715155829</v>
      </c>
      <c r="N20" s="46" t="str">
        <f>'2.3'!N21</f>
        <v>BCI Seguros Generales</v>
      </c>
      <c r="O20" s="40">
        <v>389.89297209738959</v>
      </c>
      <c r="P20" s="40">
        <v>733.13483336152922</v>
      </c>
      <c r="Q20" s="40">
        <v>48.433384605659455</v>
      </c>
      <c r="R20" s="40">
        <v>68.667202496335904</v>
      </c>
      <c r="S20" s="40">
        <v>35.344674342173228</v>
      </c>
      <c r="T20" s="40">
        <v>4.981862646390173</v>
      </c>
      <c r="U20" s="40">
        <v>23.589249080613051</v>
      </c>
      <c r="V20" s="40">
        <v>-16.41231713924509</v>
      </c>
      <c r="W20" s="40">
        <v>547.44661817898952</v>
      </c>
      <c r="X20" s="40">
        <v>-803.10109715155829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 t="str">
        <f t="shared" si="4"/>
        <v/>
      </c>
      <c r="D23" s="192">
        <f t="shared" si="5"/>
        <v>1.3647612280400852E-2</v>
      </c>
      <c r="E23" s="192">
        <f t="shared" si="6"/>
        <v>2.3255179934569173E-2</v>
      </c>
      <c r="F23" s="192">
        <f t="shared" si="7"/>
        <v>-2.1558529612978865</v>
      </c>
      <c r="G23" s="192">
        <f t="shared" si="8"/>
        <v>2.0373391989470784E-3</v>
      </c>
      <c r="H23" s="192" t="str">
        <f t="shared" si="9"/>
        <v/>
      </c>
      <c r="I23" s="192">
        <f t="shared" si="10"/>
        <v>1.5977836751767472E-3</v>
      </c>
      <c r="J23" s="192">
        <f t="shared" si="11"/>
        <v>8.2543000149293104E-3</v>
      </c>
      <c r="K23" s="192">
        <f t="shared" si="12"/>
        <v>0.18489789318661562</v>
      </c>
      <c r="L23" s="192">
        <f t="shared" si="13"/>
        <v>0.24722730268695506</v>
      </c>
      <c r="N23" s="46" t="str">
        <f>'2.3'!N24</f>
        <v>Chartis Chile</v>
      </c>
      <c r="O23" s="63"/>
      <c r="P23" s="63">
        <v>1.3647612280400852</v>
      </c>
      <c r="Q23" s="63">
        <v>2.3255179934569172</v>
      </c>
      <c r="R23" s="63">
        <v>-215.58529612978865</v>
      </c>
      <c r="S23" s="63">
        <v>0.20373391989470785</v>
      </c>
      <c r="T23" s="63"/>
      <c r="U23" s="63">
        <v>0.15977836751767471</v>
      </c>
      <c r="V23" s="63">
        <v>0.825430001492931</v>
      </c>
      <c r="W23" s="63">
        <v>18.489789318661561</v>
      </c>
      <c r="X23" s="63">
        <v>24.722730268695507</v>
      </c>
    </row>
    <row r="24" spans="2:24">
      <c r="B24" s="46" t="str">
        <f t="shared" si="3"/>
        <v>Chilena Consolidada</v>
      </c>
      <c r="C24" s="192">
        <f t="shared" si="4"/>
        <v>0.46058279430279703</v>
      </c>
      <c r="D24" s="192">
        <f t="shared" si="5"/>
        <v>0.15499601260913692</v>
      </c>
      <c r="E24" s="192">
        <f t="shared" si="6"/>
        <v>1.5229025441338977</v>
      </c>
      <c r="F24" s="192">
        <f t="shared" si="7"/>
        <v>0.11076818978271696</v>
      </c>
      <c r="G24" s="192">
        <f t="shared" si="8"/>
        <v>0.66210839178389624</v>
      </c>
      <c r="H24" s="192">
        <f t="shared" si="9"/>
        <v>0.15170506443564225</v>
      </c>
      <c r="I24" s="192">
        <f t="shared" si="10"/>
        <v>0.48805445941536696</v>
      </c>
      <c r="J24" s="192">
        <f t="shared" si="11"/>
        <v>0.18826189747044744</v>
      </c>
      <c r="K24" s="192">
        <f t="shared" si="12"/>
        <v>2.3087652596138355</v>
      </c>
      <c r="L24" s="192">
        <f t="shared" si="13"/>
        <v>-0.24523140849628949</v>
      </c>
      <c r="N24" s="46" t="str">
        <f>'2.3'!N25</f>
        <v>Chilena Consolidada</v>
      </c>
      <c r="O24" s="63">
        <v>46.058279430279704</v>
      </c>
      <c r="P24" s="63">
        <v>15.499601260913693</v>
      </c>
      <c r="Q24" s="63">
        <v>152.29025441338976</v>
      </c>
      <c r="R24" s="63">
        <v>11.076818978271696</v>
      </c>
      <c r="S24" s="63">
        <v>66.21083917838962</v>
      </c>
      <c r="T24" s="63">
        <v>15.170506443564225</v>
      </c>
      <c r="U24" s="63">
        <v>48.805445941536696</v>
      </c>
      <c r="V24" s="63">
        <v>18.826189747044744</v>
      </c>
      <c r="W24" s="63">
        <v>230.87652596138355</v>
      </c>
      <c r="X24" s="63">
        <v>-24.523140849628948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0.29557062546117424</v>
      </c>
      <c r="D29" s="192">
        <f t="shared" si="5"/>
        <v>0.38696437583161031</v>
      </c>
      <c r="E29" s="192">
        <f t="shared" si="6"/>
        <v>0.40464157804508161</v>
      </c>
      <c r="F29" s="192">
        <f t="shared" si="7"/>
        <v>0.33013283184171838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29.557062546117425</v>
      </c>
      <c r="P29" s="63">
        <v>38.696437583161028</v>
      </c>
      <c r="Q29" s="63">
        <v>40.464157804508162</v>
      </c>
      <c r="R29" s="63">
        <v>33.01328318417184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2.9658299743495774E-2</v>
      </c>
      <c r="D32" s="192">
        <f t="shared" si="5"/>
        <v>-2.8822596915982116E-4</v>
      </c>
      <c r="E32" s="192" t="str">
        <f t="shared" si="6"/>
        <v/>
      </c>
      <c r="F32" s="192">
        <f t="shared" si="7"/>
        <v>-0.15427063339731278</v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'2.3'!N33</f>
        <v>HDI Seguros</v>
      </c>
      <c r="O32" s="63">
        <v>2.9658299743495773</v>
      </c>
      <c r="P32" s="63">
        <v>-2.8822596915982115E-2</v>
      </c>
      <c r="Q32" s="63"/>
      <c r="R32" s="63">
        <v>-15.427063339731278</v>
      </c>
      <c r="S32" s="63"/>
      <c r="T32" s="63"/>
      <c r="U32" s="63"/>
      <c r="V32" s="63"/>
      <c r="W32" s="63"/>
      <c r="X32" s="63"/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1.0259267257732203</v>
      </c>
      <c r="D34" s="192">
        <f t="shared" si="5"/>
        <v>0.68205967178829885</v>
      </c>
      <c r="E34" s="192">
        <f t="shared" si="6"/>
        <v>-0.46234077113789795</v>
      </c>
      <c r="F34" s="192">
        <f t="shared" si="7"/>
        <v>12.13496078927397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102.59267257732203</v>
      </c>
      <c r="P34" s="63">
        <v>68.20596717882988</v>
      </c>
      <c r="Q34" s="63">
        <v>-46.234077113789795</v>
      </c>
      <c r="R34" s="63">
        <v>1213.4960789273971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0.38431961491236227</v>
      </c>
      <c r="D35" s="192">
        <f t="shared" si="5"/>
        <v>7.7303124669657691E-2</v>
      </c>
      <c r="E35" s="192">
        <f t="shared" si="6"/>
        <v>-3.49375655246936E-3</v>
      </c>
      <c r="F35" s="192">
        <f t="shared" si="7"/>
        <v>0.23042179778024155</v>
      </c>
      <c r="G35" s="192">
        <f t="shared" si="8"/>
        <v>3.88611654763247E-3</v>
      </c>
      <c r="H35" s="192">
        <f t="shared" si="9"/>
        <v>0.29506298296166594</v>
      </c>
      <c r="I35" s="192">
        <f t="shared" si="10"/>
        <v>0.54617930868457309</v>
      </c>
      <c r="J35" s="192">
        <f t="shared" si="11"/>
        <v>4.2551597713657704E-3</v>
      </c>
      <c r="K35" s="192">
        <f t="shared" si="12"/>
        <v>0.57826343033480765</v>
      </c>
      <c r="L35" s="192">
        <f t="shared" si="13"/>
        <v>-7.4666191564963472E-2</v>
      </c>
      <c r="N35" s="46" t="str">
        <f>'2.3'!N36</f>
        <v>Liberty Seguros</v>
      </c>
      <c r="O35" s="63">
        <v>38.43196149123623</v>
      </c>
      <c r="P35" s="63">
        <v>7.7303124669657688</v>
      </c>
      <c r="Q35" s="63">
        <v>-0.34937565524693598</v>
      </c>
      <c r="R35" s="63">
        <v>23.042179778024156</v>
      </c>
      <c r="S35" s="63">
        <v>0.38861165476324699</v>
      </c>
      <c r="T35" s="63">
        <v>29.506298296166594</v>
      </c>
      <c r="U35" s="63">
        <v>54.617930868457307</v>
      </c>
      <c r="V35" s="63">
        <v>0.42551597713657702</v>
      </c>
      <c r="W35" s="63">
        <v>57.826343033480768</v>
      </c>
      <c r="X35" s="63">
        <v>-7.4666191564963471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0.47167597503167952</v>
      </c>
      <c r="D37" s="192">
        <f t="shared" si="5"/>
        <v>0.33188619696940191</v>
      </c>
      <c r="E37" s="192">
        <f t="shared" si="6"/>
        <v>0.80967781481503176</v>
      </c>
      <c r="F37" s="192">
        <f t="shared" si="7"/>
        <v>0.70655890945904243</v>
      </c>
      <c r="G37" s="192">
        <f t="shared" si="8"/>
        <v>0.56981295110297814</v>
      </c>
      <c r="H37" s="192">
        <f t="shared" si="9"/>
        <v>0.14561213205300949</v>
      </c>
      <c r="I37" s="192">
        <f t="shared" si="10"/>
        <v>0.57627970681043961</v>
      </c>
      <c r="J37" s="192">
        <f t="shared" si="11"/>
        <v>0.56469744967995483</v>
      </c>
      <c r="K37" s="192">
        <f t="shared" si="12"/>
        <v>0.34887453328085949</v>
      </c>
      <c r="L37" s="192">
        <f t="shared" si="13"/>
        <v>0.42841656937325662</v>
      </c>
      <c r="N37" s="46" t="str">
        <f>'2.3'!N38</f>
        <v>Mapfre Seguros Generales</v>
      </c>
      <c r="O37" s="63">
        <v>47.167597503167954</v>
      </c>
      <c r="P37" s="63">
        <v>33.188619696940194</v>
      </c>
      <c r="Q37" s="63">
        <v>80.967781481503181</v>
      </c>
      <c r="R37" s="63">
        <v>70.655890945904247</v>
      </c>
      <c r="S37" s="63">
        <v>56.981295110297815</v>
      </c>
      <c r="T37" s="63">
        <v>14.561213205300948</v>
      </c>
      <c r="U37" s="63">
        <v>57.627970681043962</v>
      </c>
      <c r="V37" s="63">
        <v>56.469744967995481</v>
      </c>
      <c r="W37" s="63">
        <v>34.887453328085947</v>
      </c>
      <c r="X37" s="63">
        <v>42.841656937325659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>
        <f t="shared" si="12"/>
        <v>2.5145164113452507</v>
      </c>
      <c r="L39" s="192">
        <f t="shared" si="13"/>
        <v>-7.7122910203292927E-2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>
        <v>251.45164113452506</v>
      </c>
      <c r="X39" s="63">
        <v>-7.7122910203292925</v>
      </c>
    </row>
    <row r="40" spans="2:24">
      <c r="B40" s="46" t="str">
        <f t="shared" si="3"/>
        <v>Penta Security</v>
      </c>
      <c r="C40" s="192">
        <f t="shared" si="4"/>
        <v>7.9167431667669486E-2</v>
      </c>
      <c r="D40" s="192">
        <f t="shared" si="5"/>
        <v>0.61737531350893693</v>
      </c>
      <c r="E40" s="192">
        <f t="shared" si="6"/>
        <v>-2.6127436876613029E-2</v>
      </c>
      <c r="F40" s="192">
        <f t="shared" si="7"/>
        <v>0.26903842725846006</v>
      </c>
      <c r="G40" s="192">
        <f t="shared" si="8"/>
        <v>0.31639736675760899</v>
      </c>
      <c r="H40" s="192">
        <f t="shared" si="9"/>
        <v>0.33690960779206963</v>
      </c>
      <c r="I40" s="192">
        <f t="shared" si="10"/>
        <v>0.44060025345949894</v>
      </c>
      <c r="J40" s="192">
        <f t="shared" si="11"/>
        <v>0.28093998508099027</v>
      </c>
      <c r="K40" s="192">
        <f t="shared" si="12"/>
        <v>3.0125612788755736</v>
      </c>
      <c r="L40" s="192">
        <f t="shared" si="13"/>
        <v>-1.0922000976437043</v>
      </c>
      <c r="N40" s="46" t="str">
        <f>'2.3'!N41</f>
        <v>Penta Security</v>
      </c>
      <c r="O40" s="63">
        <v>7.916743166766949</v>
      </c>
      <c r="P40" s="63">
        <v>61.73753135089369</v>
      </c>
      <c r="Q40" s="63">
        <v>-2.612743687661303</v>
      </c>
      <c r="R40" s="63">
        <v>26.903842725846005</v>
      </c>
      <c r="S40" s="63">
        <v>31.639736675760901</v>
      </c>
      <c r="T40" s="63">
        <v>33.690960779206961</v>
      </c>
      <c r="U40" s="63">
        <v>44.060025345949896</v>
      </c>
      <c r="V40" s="63">
        <v>28.093998508099027</v>
      </c>
      <c r="W40" s="63">
        <v>301.25612788755734</v>
      </c>
      <c r="X40" s="63">
        <v>-109.22000976437043</v>
      </c>
    </row>
    <row r="41" spans="2:24">
      <c r="B41" s="46" t="str">
        <f t="shared" si="3"/>
        <v>RSA Seguros</v>
      </c>
      <c r="C41" s="192">
        <f t="shared" si="4"/>
        <v>0.67053691122673942</v>
      </c>
      <c r="D41" s="192">
        <f t="shared" si="5"/>
        <v>-0.44861124710336531</v>
      </c>
      <c r="E41" s="192">
        <f t="shared" si="6"/>
        <v>0.20011106642921397</v>
      </c>
      <c r="F41" s="192">
        <f t="shared" si="7"/>
        <v>0.74066717298592066</v>
      </c>
      <c r="G41" s="192">
        <f t="shared" si="8"/>
        <v>0.26987007768916371</v>
      </c>
      <c r="H41" s="192">
        <f t="shared" si="9"/>
        <v>0.21277613996985992</v>
      </c>
      <c r="I41" s="192">
        <f t="shared" si="10"/>
        <v>0.24093436613081337</v>
      </c>
      <c r="J41" s="192">
        <f t="shared" si="11"/>
        <v>0.49947619334811189</v>
      </c>
      <c r="K41" s="192">
        <f t="shared" si="12"/>
        <v>3.3049103361762153</v>
      </c>
      <c r="L41" s="192">
        <f t="shared" si="13"/>
        <v>0.10326857383276314</v>
      </c>
      <c r="N41" s="46" t="str">
        <f>'2.3'!N42</f>
        <v>RSA Seguros</v>
      </c>
      <c r="O41" s="63">
        <v>67.053691122673939</v>
      </c>
      <c r="P41" s="63">
        <v>-44.861124710336533</v>
      </c>
      <c r="Q41" s="63">
        <v>20.011106642921398</v>
      </c>
      <c r="R41" s="63">
        <v>74.066717298592067</v>
      </c>
      <c r="S41" s="63">
        <v>26.987007768916371</v>
      </c>
      <c r="T41" s="63">
        <v>21.277613996985991</v>
      </c>
      <c r="U41" s="63">
        <v>24.093436613081337</v>
      </c>
      <c r="V41" s="63">
        <v>49.947619334811186</v>
      </c>
      <c r="W41" s="63">
        <v>330.49103361762155</v>
      </c>
      <c r="X41" s="63">
        <v>10.326857383276314</v>
      </c>
    </row>
    <row r="42" spans="2:24">
      <c r="B42" s="46" t="str">
        <f t="shared" si="3"/>
        <v>Renta Nacional</v>
      </c>
      <c r="C42" s="192">
        <f t="shared" si="4"/>
        <v>-3.5205879865033769E-2</v>
      </c>
      <c r="D42" s="192">
        <f t="shared" si="5"/>
        <v>9.1650505108981969E-2</v>
      </c>
      <c r="E42" s="192">
        <f t="shared" si="6"/>
        <v>-8.1329063814064767E-2</v>
      </c>
      <c r="F42" s="192">
        <f t="shared" si="7"/>
        <v>-1.0477921522506148E-3</v>
      </c>
      <c r="G42" s="192">
        <f t="shared" si="8"/>
        <v>-5.1676505078210332E-4</v>
      </c>
      <c r="H42" s="192">
        <f t="shared" si="9"/>
        <v>-9.3201286320043265E-4</v>
      </c>
      <c r="I42" s="192">
        <f t="shared" si="10"/>
        <v>-1.9655778853430996E-3</v>
      </c>
      <c r="J42" s="192">
        <f t="shared" si="11"/>
        <v>7.785671583689013E-4</v>
      </c>
      <c r="K42" s="192">
        <f t="shared" si="12"/>
        <v>0.40062341805633572</v>
      </c>
      <c r="L42" s="192" t="str">
        <f t="shared" si="13"/>
        <v/>
      </c>
      <c r="N42" s="46" t="str">
        <f>'2.3'!N43</f>
        <v>Renta Nacional</v>
      </c>
      <c r="O42" s="63">
        <v>-3.5205879865033771</v>
      </c>
      <c r="P42" s="63">
        <v>9.1650505108981974</v>
      </c>
      <c r="Q42" s="63">
        <v>-8.1329063814064764</v>
      </c>
      <c r="R42" s="63">
        <v>-0.10477921522506148</v>
      </c>
      <c r="S42" s="63">
        <v>-5.1676505078210332E-2</v>
      </c>
      <c r="T42" s="63">
        <v>-9.3201286320043264E-2</v>
      </c>
      <c r="U42" s="63">
        <v>-0.19655778853430997</v>
      </c>
      <c r="V42" s="63">
        <v>7.7856715836890134E-2</v>
      </c>
      <c r="W42" s="63">
        <v>40.062341805633572</v>
      </c>
      <c r="X42" s="63"/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0.26605883080985204</v>
      </c>
      <c r="D44" s="192">
        <f t="shared" si="5"/>
        <v>-1.966175555094422E-2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26.605883080985205</v>
      </c>
      <c r="P44" s="63">
        <v>-1.966175555094422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0.26948579056893168</v>
      </c>
      <c r="D46" s="196">
        <f t="shared" ref="D46:L46" si="14">P46/100</f>
        <v>0.46137937108000976</v>
      </c>
      <c r="E46" s="196">
        <f t="shared" si="14"/>
        <v>0.32245694946598635</v>
      </c>
      <c r="F46" s="196">
        <f t="shared" si="14"/>
        <v>0.35358968904805921</v>
      </c>
      <c r="G46" s="196">
        <f t="shared" si="14"/>
        <v>0.35332318591024392</v>
      </c>
      <c r="H46" s="196">
        <f t="shared" si="14"/>
        <v>0.2333754413344197</v>
      </c>
      <c r="I46" s="196">
        <f t="shared" si="14"/>
        <v>0.43998221322450265</v>
      </c>
      <c r="J46" s="196">
        <f t="shared" si="14"/>
        <v>0.3694276085734704</v>
      </c>
      <c r="K46" s="196">
        <f t="shared" si="14"/>
        <v>2.140885973223563</v>
      </c>
      <c r="L46" s="196">
        <f t="shared" si="14"/>
        <v>-0.26186737624298745</v>
      </c>
      <c r="N46" s="51" t="s">
        <v>29</v>
      </c>
      <c r="O46" s="64">
        <v>26.94857905689317</v>
      </c>
      <c r="P46" s="64">
        <v>46.137937108000976</v>
      </c>
      <c r="Q46" s="64">
        <v>32.245694946598633</v>
      </c>
      <c r="R46" s="64">
        <v>35.35896890480592</v>
      </c>
      <c r="S46" s="64">
        <v>35.332318591024389</v>
      </c>
      <c r="T46" s="64">
        <v>23.33754413344197</v>
      </c>
      <c r="U46" s="64">
        <v>43.998221322450263</v>
      </c>
      <c r="V46" s="64">
        <v>36.942760857347039</v>
      </c>
      <c r="W46" s="64">
        <v>214.08859732235629</v>
      </c>
      <c r="X46" s="64">
        <v>-26.186737624298743</v>
      </c>
    </row>
    <row r="48" spans="2:24">
      <c r="B48" s="14" t="str">
        <f>'2.8.1'!B28</f>
        <v>Siniestralidad Directa = Siniestros Directos / Prima Directa Devengada</v>
      </c>
    </row>
    <row r="49" spans="2:2">
      <c r="B49" s="14" t="s">
        <v>112</v>
      </c>
    </row>
  </sheetData>
  <mergeCells count="2">
    <mergeCell ref="B14:L14"/>
    <mergeCell ref="N14:X14"/>
  </mergeCells>
  <conditionalFormatting sqref="C16:L46">
    <cfRule type="cellIs" dxfId="10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>
  <sheetPr codeName="Hoja8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171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0.89034755450853031</v>
      </c>
      <c r="D16" s="192">
        <f t="shared" si="2"/>
        <v>0.61628408787324518</v>
      </c>
      <c r="E16" s="192">
        <f t="shared" si="2"/>
        <v>0.29897639877476323</v>
      </c>
      <c r="F16" s="192">
        <f t="shared" si="2"/>
        <v>0.51222000578642046</v>
      </c>
      <c r="G16" s="192">
        <f t="shared" si="2"/>
        <v>2.766917293233111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89.034755450853027</v>
      </c>
      <c r="P16" s="40">
        <v>61.628408787324517</v>
      </c>
      <c r="Q16" s="40">
        <v>29.897639877476323</v>
      </c>
      <c r="R16" s="40">
        <v>51.222000578642046</v>
      </c>
      <c r="S16" s="40">
        <v>276.69172932331111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IF(OR(O17="",O17=0),"",O17/100)</f>
        <v>2.376119696513272</v>
      </c>
      <c r="D17" s="192">
        <f t="shared" ref="D17:D45" si="5">IF(OR(P17="",P17=0),"",P17/100)</f>
        <v>3.1679788311391355</v>
      </c>
      <c r="E17" s="192">
        <f t="shared" ref="E17:E45" si="6">IF(OR(Q17="",Q17=0),"",Q17/100)</f>
        <v>-0.44756689030797908</v>
      </c>
      <c r="F17" s="192">
        <f t="shared" ref="F17:F45" si="7">IF(OR(R17="",R17=0),"",R17/100)</f>
        <v>1.0735302775194027</v>
      </c>
      <c r="G17" s="192">
        <f t="shared" ref="G17:G45" si="8">IF(OR(S17="",S17=0),"",S17/100)</f>
        <v>0.20284380318761419</v>
      </c>
      <c r="H17" s="192">
        <f t="shared" ref="H17:H45" si="9">IF(OR(T17="",T17=0),"",T17/100)</f>
        <v>0.49784795190200593</v>
      </c>
      <c r="I17" s="192">
        <f t="shared" ref="I17:I45" si="10">IF(OR(U17="",U17=0),"",U17/100)</f>
        <v>0.77930789965022029</v>
      </c>
      <c r="J17" s="192">
        <f t="shared" ref="J17:J45" si="11">IF(OR(V17="",V17=0),"",V17/100)</f>
        <v>8.161194195090006E-2</v>
      </c>
      <c r="K17" s="192">
        <f t="shared" ref="K17:K45" si="12">IF(OR(W17="",W17=0),"",W17/100)</f>
        <v>0.29159955423812162</v>
      </c>
      <c r="L17" s="192">
        <f t="shared" ref="L17:L45" si="13">IF(OR(X17="",X17=0),"",X17/100)</f>
        <v>0.11854868042624639</v>
      </c>
      <c r="N17" s="46" t="str">
        <f>'2.3'!N18</f>
        <v>ACE Seguros</v>
      </c>
      <c r="O17" s="40">
        <v>237.6119696513272</v>
      </c>
      <c r="P17" s="40">
        <v>316.79788311391354</v>
      </c>
      <c r="Q17" s="40">
        <v>-44.756689030797908</v>
      </c>
      <c r="R17" s="40">
        <v>107.35302775194026</v>
      </c>
      <c r="S17" s="40">
        <v>20.284380318761418</v>
      </c>
      <c r="T17" s="40">
        <v>49.78479519020059</v>
      </c>
      <c r="U17" s="40">
        <v>77.930789965022029</v>
      </c>
      <c r="V17" s="40">
        <v>8.1611941950900064</v>
      </c>
      <c r="W17" s="40">
        <v>29.159955423812161</v>
      </c>
      <c r="X17" s="40">
        <v>11.85486804262464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0.69664248153230379</v>
      </c>
      <c r="D19" s="192">
        <f t="shared" si="5"/>
        <v>0.92455505030022178</v>
      </c>
      <c r="E19" s="192">
        <f t="shared" si="6"/>
        <v>0.39777126470011559</v>
      </c>
      <c r="F19" s="192">
        <f t="shared" si="7"/>
        <v>0.47160417969892188</v>
      </c>
      <c r="G19" s="192">
        <f t="shared" si="8"/>
        <v>0.63343643053126442</v>
      </c>
      <c r="H19" s="192">
        <f t="shared" si="9"/>
        <v>0.60284626781423523</v>
      </c>
      <c r="I19" s="192">
        <f t="shared" si="10"/>
        <v>0.52898296181954318</v>
      </c>
      <c r="J19" s="192">
        <f t="shared" si="11"/>
        <v>0.56791764860635274</v>
      </c>
      <c r="K19" s="192">
        <f t="shared" si="12"/>
        <v>1.102525236994873</v>
      </c>
      <c r="L19" s="192">
        <f t="shared" si="13"/>
        <v>0.33227044117544152</v>
      </c>
      <c r="N19" s="46" t="str">
        <f>'2.3'!N20</f>
        <v>Aseguradora Magallanes</v>
      </c>
      <c r="O19" s="40">
        <v>69.664248153230375</v>
      </c>
      <c r="P19" s="40">
        <v>92.455505030022181</v>
      </c>
      <c r="Q19" s="40">
        <v>39.777126470011559</v>
      </c>
      <c r="R19" s="40">
        <v>47.160417969892187</v>
      </c>
      <c r="S19" s="40">
        <v>63.343643053126442</v>
      </c>
      <c r="T19" s="40">
        <v>60.284626781423526</v>
      </c>
      <c r="U19" s="40">
        <v>52.898296181954322</v>
      </c>
      <c r="V19" s="40">
        <v>56.791764860635276</v>
      </c>
      <c r="W19" s="40">
        <v>110.2525236994873</v>
      </c>
      <c r="X19" s="40">
        <v>33.227044117544153</v>
      </c>
    </row>
    <row r="20" spans="2:24" s="16" customFormat="1">
      <c r="B20" s="46" t="str">
        <f t="shared" si="3"/>
        <v>BCI Seguros Generales</v>
      </c>
      <c r="C20" s="192">
        <f t="shared" si="4"/>
        <v>3.8709046117007828</v>
      </c>
      <c r="D20" s="192">
        <f t="shared" si="5"/>
        <v>-5.5447128847292181E-3</v>
      </c>
      <c r="E20" s="192">
        <f t="shared" si="6"/>
        <v>0.43336915319485542</v>
      </c>
      <c r="F20" s="192">
        <f t="shared" si="7"/>
        <v>0.71548653444471511</v>
      </c>
      <c r="G20" s="192">
        <f t="shared" si="8"/>
        <v>0.73354944158498336</v>
      </c>
      <c r="H20" s="192">
        <f t="shared" si="9"/>
        <v>0.55062848616193494</v>
      </c>
      <c r="I20" s="192">
        <f t="shared" si="10"/>
        <v>0.74322838604469266</v>
      </c>
      <c r="J20" s="192">
        <f t="shared" si="11"/>
        <v>0.52495250860122</v>
      </c>
      <c r="K20" s="192">
        <f t="shared" si="12"/>
        <v>0.83024855528410479</v>
      </c>
      <c r="L20" s="192">
        <f t="shared" si="13"/>
        <v>0.85795278640001527</v>
      </c>
      <c r="N20" s="46" t="str">
        <f>'2.3'!N21</f>
        <v>BCI Seguros Generales</v>
      </c>
      <c r="O20" s="40">
        <v>387.0904611700783</v>
      </c>
      <c r="P20" s="40">
        <v>-0.55447128847292182</v>
      </c>
      <c r="Q20" s="40">
        <v>43.336915319485541</v>
      </c>
      <c r="R20" s="40">
        <v>71.548653444471512</v>
      </c>
      <c r="S20" s="40">
        <v>73.354944158498341</v>
      </c>
      <c r="T20" s="40">
        <v>55.062848616193492</v>
      </c>
      <c r="U20" s="40">
        <v>74.322838604469268</v>
      </c>
      <c r="V20" s="40">
        <v>52.495250860121999</v>
      </c>
      <c r="W20" s="40">
        <v>83.024855528410484</v>
      </c>
      <c r="X20" s="40">
        <v>85.795278640001527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4.3515731250446228</v>
      </c>
      <c r="D23" s="192">
        <f t="shared" si="5"/>
        <v>-0.149129530097596</v>
      </c>
      <c r="E23" s="192">
        <f t="shared" si="6"/>
        <v>-0.50278937258969758</v>
      </c>
      <c r="F23" s="192">
        <f t="shared" si="7"/>
        <v>-0.32968909545438729</v>
      </c>
      <c r="G23" s="192">
        <f t="shared" si="8"/>
        <v>1.1376801640405065</v>
      </c>
      <c r="H23" s="192">
        <f t="shared" si="9"/>
        <v>-4.8951941602025928E-2</v>
      </c>
      <c r="I23" s="192">
        <f t="shared" si="10"/>
        <v>0.30538019240876929</v>
      </c>
      <c r="J23" s="192">
        <f t="shared" si="11"/>
        <v>0.12136758623306652</v>
      </c>
      <c r="K23" s="192">
        <f t="shared" si="12"/>
        <v>0.22075571660627291</v>
      </c>
      <c r="L23" s="192">
        <f t="shared" si="13"/>
        <v>0.14692686539185512</v>
      </c>
      <c r="N23" s="46" t="str">
        <f>'2.3'!N24</f>
        <v>Chartis Chile</v>
      </c>
      <c r="O23" s="63">
        <v>435.15731250446225</v>
      </c>
      <c r="P23" s="63">
        <v>-14.912953009759599</v>
      </c>
      <c r="Q23" s="63">
        <v>-50.278937258969755</v>
      </c>
      <c r="R23" s="63">
        <v>-32.968909545438727</v>
      </c>
      <c r="S23" s="63">
        <v>113.76801640405066</v>
      </c>
      <c r="T23" s="63">
        <v>-4.8951941602025926</v>
      </c>
      <c r="U23" s="63">
        <v>30.538019240876928</v>
      </c>
      <c r="V23" s="63">
        <v>12.136758623306653</v>
      </c>
      <c r="W23" s="63">
        <v>22.07557166062729</v>
      </c>
      <c r="X23" s="63">
        <v>14.692686539185512</v>
      </c>
    </row>
    <row r="24" spans="2:24">
      <c r="B24" s="46" t="str">
        <f t="shared" si="3"/>
        <v>Chilena Consolidada</v>
      </c>
      <c r="C24" s="192">
        <f t="shared" si="4"/>
        <v>0.58405662680976012</v>
      </c>
      <c r="D24" s="192">
        <f t="shared" si="5"/>
        <v>0.27503175582608091</v>
      </c>
      <c r="E24" s="192">
        <f t="shared" si="6"/>
        <v>0.25218216726675768</v>
      </c>
      <c r="F24" s="192">
        <f t="shared" si="7"/>
        <v>0.6860752171402501</v>
      </c>
      <c r="G24" s="192">
        <f t="shared" si="8"/>
        <v>0.28002688829137129</v>
      </c>
      <c r="H24" s="192">
        <f t="shared" si="9"/>
        <v>0.5185491917081938</v>
      </c>
      <c r="I24" s="192">
        <f t="shared" si="10"/>
        <v>0.61132961768117655</v>
      </c>
      <c r="J24" s="192">
        <f t="shared" si="11"/>
        <v>0.41788130932380274</v>
      </c>
      <c r="K24" s="192">
        <f t="shared" si="12"/>
        <v>2.6063633753625544</v>
      </c>
      <c r="L24" s="192">
        <f t="shared" si="13"/>
        <v>9.2232977914954481E-2</v>
      </c>
      <c r="N24" s="46" t="str">
        <f>'2.3'!N25</f>
        <v>Chilena Consolidada</v>
      </c>
      <c r="O24" s="63">
        <v>58.405662680976015</v>
      </c>
      <c r="P24" s="63">
        <v>27.50317558260809</v>
      </c>
      <c r="Q24" s="63">
        <v>25.21821672667577</v>
      </c>
      <c r="R24" s="63">
        <v>68.607521714025012</v>
      </c>
      <c r="S24" s="63">
        <v>28.002688829137128</v>
      </c>
      <c r="T24" s="63">
        <v>51.854919170819379</v>
      </c>
      <c r="U24" s="63">
        <v>61.132961768117653</v>
      </c>
      <c r="V24" s="63">
        <v>41.788130932380277</v>
      </c>
      <c r="W24" s="63">
        <v>260.63633753625544</v>
      </c>
      <c r="X24" s="63">
        <v>9.2232977914954475</v>
      </c>
    </row>
    <row r="25" spans="2:24">
      <c r="B25" s="46" t="str">
        <f t="shared" si="3"/>
        <v>Chubb de Chile</v>
      </c>
      <c r="C25" s="192">
        <f t="shared" si="4"/>
        <v>-0.19521789092194811</v>
      </c>
      <c r="D25" s="192">
        <f t="shared" si="5"/>
        <v>1.3524557697385746</v>
      </c>
      <c r="E25" s="192">
        <f t="shared" si="6"/>
        <v>-6.4046021093001011</v>
      </c>
      <c r="F25" s="192">
        <f t="shared" si="7"/>
        <v>2.2890985745834094</v>
      </c>
      <c r="G25" s="192">
        <f t="shared" si="8"/>
        <v>2.2585834592960463</v>
      </c>
      <c r="H25" s="192">
        <f t="shared" si="9"/>
        <v>0.48305048646253851</v>
      </c>
      <c r="I25" s="192">
        <f t="shared" si="10"/>
        <v>0.7389643488422647</v>
      </c>
      <c r="J25" s="192">
        <f t="shared" si="11"/>
        <v>0.76605477630175334</v>
      </c>
      <c r="K25" s="192">
        <f t="shared" si="12"/>
        <v>0.26987766710180078</v>
      </c>
      <c r="L25" s="192">
        <f t="shared" si="13"/>
        <v>0.43541055288960934</v>
      </c>
      <c r="N25" s="46" t="str">
        <f>'2.3'!N26</f>
        <v>Chubb de Chile</v>
      </c>
      <c r="O25" s="63">
        <v>-19.521789092194812</v>
      </c>
      <c r="P25" s="63">
        <v>135.24557697385745</v>
      </c>
      <c r="Q25" s="63">
        <v>-640.46021093001013</v>
      </c>
      <c r="R25" s="63">
        <v>228.90985745834092</v>
      </c>
      <c r="S25" s="63">
        <v>225.85834592960464</v>
      </c>
      <c r="T25" s="63">
        <v>48.305048646253852</v>
      </c>
      <c r="U25" s="63">
        <v>73.896434884226466</v>
      </c>
      <c r="V25" s="63">
        <v>76.605477630175329</v>
      </c>
      <c r="W25" s="63">
        <v>26.987766710180079</v>
      </c>
      <c r="X25" s="63">
        <v>43.541055288960933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0.12849642004773273</v>
      </c>
      <c r="D27" s="192">
        <f t="shared" si="5"/>
        <v>0.24464427400158717</v>
      </c>
      <c r="E27" s="192">
        <f t="shared" si="6"/>
        <v>0.43366225707760608</v>
      </c>
      <c r="F27" s="192">
        <f t="shared" si="7"/>
        <v>0.37630886538151725</v>
      </c>
      <c r="G27" s="192">
        <f t="shared" si="8"/>
        <v>0.67178064305532847</v>
      </c>
      <c r="H27" s="192">
        <f t="shared" si="9"/>
        <v>0.18749860145806369</v>
      </c>
      <c r="I27" s="192">
        <f t="shared" si="10"/>
        <v>0.36204322127359007</v>
      </c>
      <c r="J27" s="192">
        <f t="shared" si="11"/>
        <v>0.27110741400459887</v>
      </c>
      <c r="K27" s="192">
        <f t="shared" si="12"/>
        <v>0.97523696119314762</v>
      </c>
      <c r="L27" s="192">
        <f t="shared" si="13"/>
        <v>0.73206286460719849</v>
      </c>
      <c r="N27" s="46" t="str">
        <f>'2.3'!N28</f>
        <v>Consorcio Nacional de Seguros</v>
      </c>
      <c r="O27" s="63">
        <v>12.849642004773273</v>
      </c>
      <c r="P27" s="63">
        <v>24.464427400158716</v>
      </c>
      <c r="Q27" s="63">
        <v>43.366225707760606</v>
      </c>
      <c r="R27" s="63">
        <v>37.630886538151728</v>
      </c>
      <c r="S27" s="63">
        <v>67.178064305532843</v>
      </c>
      <c r="T27" s="63">
        <v>18.74986014580637</v>
      </c>
      <c r="U27" s="63">
        <v>36.204322127359006</v>
      </c>
      <c r="V27" s="63">
        <v>27.110741400459887</v>
      </c>
      <c r="W27" s="63">
        <v>97.523696119314764</v>
      </c>
      <c r="X27" s="63">
        <v>73.206286460719852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0.78523090106587778</v>
      </c>
      <c r="D29" s="192">
        <f t="shared" si="5"/>
        <v>1.3649023755287979</v>
      </c>
      <c r="E29" s="192">
        <f t="shared" si="6"/>
        <v>0.35106314955723245</v>
      </c>
      <c r="F29" s="192">
        <f t="shared" si="7"/>
        <v>0.39580147797543963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78.523090106587773</v>
      </c>
      <c r="P29" s="63">
        <v>136.49023755287979</v>
      </c>
      <c r="Q29" s="63">
        <v>35.106314955723242</v>
      </c>
      <c r="R29" s="63">
        <v>39.580147797543965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0.30297117405456003</v>
      </c>
      <c r="D32" s="192">
        <f t="shared" si="5"/>
        <v>0.30826322081811036</v>
      </c>
      <c r="E32" s="192">
        <f t="shared" si="6"/>
        <v>0.2049658009435347</v>
      </c>
      <c r="F32" s="192">
        <f t="shared" si="7"/>
        <v>0.71252749617444577</v>
      </c>
      <c r="G32" s="192">
        <f t="shared" si="8"/>
        <v>0.52737099181402902</v>
      </c>
      <c r="H32" s="192">
        <f t="shared" si="9"/>
        <v>0.32769737244909936</v>
      </c>
      <c r="I32" s="192">
        <f t="shared" si="10"/>
        <v>0.62483711588965052</v>
      </c>
      <c r="J32" s="192">
        <f t="shared" si="11"/>
        <v>0.17329874945757254</v>
      </c>
      <c r="K32" s="192">
        <f t="shared" si="12"/>
        <v>1.0575315924043347</v>
      </c>
      <c r="L32" s="192">
        <f t="shared" si="13"/>
        <v>0.86025236593059573</v>
      </c>
      <c r="N32" s="46" t="str">
        <f>'2.3'!N33</f>
        <v>HDI Seguros</v>
      </c>
      <c r="O32" s="63">
        <v>30.297117405456003</v>
      </c>
      <c r="P32" s="63">
        <v>30.826322081811036</v>
      </c>
      <c r="Q32" s="63">
        <v>20.496580094353469</v>
      </c>
      <c r="R32" s="63">
        <v>71.252749617444579</v>
      </c>
      <c r="S32" s="63">
        <v>52.737099181402904</v>
      </c>
      <c r="T32" s="63">
        <v>32.769737244909933</v>
      </c>
      <c r="U32" s="63">
        <v>62.483711588965051</v>
      </c>
      <c r="V32" s="63">
        <v>17.329874945757254</v>
      </c>
      <c r="W32" s="63">
        <v>105.75315924043348</v>
      </c>
      <c r="X32" s="63">
        <v>86.025236593059574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1.1580504332858965</v>
      </c>
      <c r="D34" s="192">
        <f t="shared" si="5"/>
        <v>0.21521193840815744</v>
      </c>
      <c r="E34" s="192">
        <f t="shared" si="6"/>
        <v>0.32670279935184687</v>
      </c>
      <c r="F34" s="192">
        <f t="shared" si="7"/>
        <v>0.91552604289012796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115.80504332858965</v>
      </c>
      <c r="P34" s="63">
        <v>21.521193840815744</v>
      </c>
      <c r="Q34" s="63">
        <v>32.670279935184688</v>
      </c>
      <c r="R34" s="63">
        <v>91.552604289012791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-2.1999620283446935</v>
      </c>
      <c r="D35" s="192">
        <f t="shared" si="5"/>
        <v>-2.9891673084835206</v>
      </c>
      <c r="E35" s="192">
        <f t="shared" si="6"/>
        <v>-0.35576006248814662</v>
      </c>
      <c r="F35" s="192">
        <f t="shared" si="7"/>
        <v>6.750051047490957E-2</v>
      </c>
      <c r="G35" s="192">
        <f t="shared" si="8"/>
        <v>0.84223065855045254</v>
      </c>
      <c r="H35" s="192">
        <f t="shared" si="9"/>
        <v>0.4574353193163514</v>
      </c>
      <c r="I35" s="192">
        <f t="shared" si="10"/>
        <v>0.57445461291429667</v>
      </c>
      <c r="J35" s="192">
        <f t="shared" si="11"/>
        <v>0.22563954558100757</v>
      </c>
      <c r="K35" s="192">
        <f t="shared" si="12"/>
        <v>1.319875065803791</v>
      </c>
      <c r="L35" s="192">
        <f t="shared" si="13"/>
        <v>0.61992585918511611</v>
      </c>
      <c r="N35" s="46" t="str">
        <f>'2.3'!N36</f>
        <v>Liberty Seguros</v>
      </c>
      <c r="O35" s="63">
        <v>-219.99620283446936</v>
      </c>
      <c r="P35" s="63">
        <v>-298.91673084835207</v>
      </c>
      <c r="Q35" s="63">
        <v>-35.576006248814664</v>
      </c>
      <c r="R35" s="63">
        <v>6.750051047490957</v>
      </c>
      <c r="S35" s="63">
        <v>84.223065855045249</v>
      </c>
      <c r="T35" s="63">
        <v>45.74353193163514</v>
      </c>
      <c r="U35" s="63">
        <v>57.445461291429666</v>
      </c>
      <c r="V35" s="63">
        <v>22.563954558100757</v>
      </c>
      <c r="W35" s="63">
        <v>131.98750658037909</v>
      </c>
      <c r="X35" s="63">
        <v>61.992585918511608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1.5709757400327928</v>
      </c>
      <c r="D37" s="192">
        <f t="shared" si="5"/>
        <v>0.66780818725080993</v>
      </c>
      <c r="E37" s="192">
        <f t="shared" si="6"/>
        <v>0.11717820773693535</v>
      </c>
      <c r="F37" s="192">
        <f t="shared" si="7"/>
        <v>0.54819797790312486</v>
      </c>
      <c r="G37" s="192">
        <f t="shared" si="8"/>
        <v>0.39185105546150356</v>
      </c>
      <c r="H37" s="192">
        <f t="shared" si="9"/>
        <v>0.51893139185461423</v>
      </c>
      <c r="I37" s="192">
        <f t="shared" si="10"/>
        <v>1.6406698898305134</v>
      </c>
      <c r="J37" s="192">
        <f t="shared" si="11"/>
        <v>0.20178187897893424</v>
      </c>
      <c r="K37" s="192">
        <f t="shared" si="12"/>
        <v>3.5919070163598779</v>
      </c>
      <c r="L37" s="192">
        <f t="shared" si="13"/>
        <v>5.3808507914176085</v>
      </c>
      <c r="N37" s="46" t="str">
        <f>'2.3'!N38</f>
        <v>Mapfre Seguros Generales</v>
      </c>
      <c r="O37" s="63">
        <v>157.09757400327928</v>
      </c>
      <c r="P37" s="63">
        <v>66.780818725080991</v>
      </c>
      <c r="Q37" s="63">
        <v>11.717820773693536</v>
      </c>
      <c r="R37" s="63">
        <v>54.819797790312485</v>
      </c>
      <c r="S37" s="63">
        <v>39.185105546150353</v>
      </c>
      <c r="T37" s="63">
        <v>51.893139185461422</v>
      </c>
      <c r="U37" s="63">
        <v>164.06698898305135</v>
      </c>
      <c r="V37" s="63">
        <v>20.178187897893423</v>
      </c>
      <c r="W37" s="63">
        <v>359.19070163598781</v>
      </c>
      <c r="X37" s="63">
        <v>538.08507914176084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>
        <f t="shared" si="13"/>
        <v>0.21600831365993023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21.600831365993024</v>
      </c>
    </row>
    <row r="40" spans="2:24">
      <c r="B40" s="46" t="str">
        <f t="shared" si="3"/>
        <v>Penta Security</v>
      </c>
      <c r="C40" s="192">
        <f t="shared" si="4"/>
        <v>0.81706457174749358</v>
      </c>
      <c r="D40" s="192">
        <f t="shared" si="5"/>
        <v>0.4328036921647207</v>
      </c>
      <c r="E40" s="192">
        <f t="shared" si="6"/>
        <v>0.73726091752880185</v>
      </c>
      <c r="F40" s="192">
        <f t="shared" si="7"/>
        <v>0.44588773928478015</v>
      </c>
      <c r="G40" s="192">
        <f t="shared" si="8"/>
        <v>0.90733089112284826</v>
      </c>
      <c r="H40" s="192">
        <f t="shared" si="9"/>
        <v>0.74461281529668033</v>
      </c>
      <c r="I40" s="192">
        <f t="shared" si="10"/>
        <v>0.51555766712696027</v>
      </c>
      <c r="J40" s="192">
        <f t="shared" si="11"/>
        <v>0.3436340214090734</v>
      </c>
      <c r="K40" s="192">
        <f t="shared" si="12"/>
        <v>1.7568781581708126</v>
      </c>
      <c r="L40" s="192">
        <f t="shared" si="13"/>
        <v>2.1836074521014215E-2</v>
      </c>
      <c r="N40" s="46" t="str">
        <f>'2.3'!N41</f>
        <v>Penta Security</v>
      </c>
      <c r="O40" s="63">
        <v>81.70645717474936</v>
      </c>
      <c r="P40" s="63">
        <v>43.280369216472067</v>
      </c>
      <c r="Q40" s="63">
        <v>73.72609175288018</v>
      </c>
      <c r="R40" s="63">
        <v>44.588773928478012</v>
      </c>
      <c r="S40" s="63">
        <v>90.73308911228483</v>
      </c>
      <c r="T40" s="63">
        <v>74.461281529668028</v>
      </c>
      <c r="U40" s="63">
        <v>51.555766712696027</v>
      </c>
      <c r="V40" s="63">
        <v>34.36340214090734</v>
      </c>
      <c r="W40" s="63">
        <v>175.68781581708126</v>
      </c>
      <c r="X40" s="63">
        <v>2.1836074521014215</v>
      </c>
    </row>
    <row r="41" spans="2:24">
      <c r="B41" s="46" t="str">
        <f t="shared" si="3"/>
        <v>RSA Seguros</v>
      </c>
      <c r="C41" s="192">
        <f t="shared" si="4"/>
        <v>0.74611477831088835</v>
      </c>
      <c r="D41" s="192">
        <f t="shared" si="5"/>
        <v>-0.57002733594082677</v>
      </c>
      <c r="E41" s="192">
        <f t="shared" si="6"/>
        <v>0.21225437178560058</v>
      </c>
      <c r="F41" s="192">
        <f t="shared" si="7"/>
        <v>1.0522451376008741</v>
      </c>
      <c r="G41" s="192">
        <f t="shared" si="8"/>
        <v>0.72484020164617757</v>
      </c>
      <c r="H41" s="192">
        <f t="shared" si="9"/>
        <v>0.71733130462012396</v>
      </c>
      <c r="I41" s="192">
        <f t="shared" si="10"/>
        <v>0.63038735964538062</v>
      </c>
      <c r="J41" s="192">
        <f t="shared" si="11"/>
        <v>0.47385033007681882</v>
      </c>
      <c r="K41" s="192">
        <f t="shared" si="12"/>
        <v>2.1315384988343404</v>
      </c>
      <c r="L41" s="192">
        <f t="shared" si="13"/>
        <v>0.79592006673933791</v>
      </c>
      <c r="N41" s="46" t="str">
        <f>'2.3'!N42</f>
        <v>RSA Seguros</v>
      </c>
      <c r="O41" s="63">
        <v>74.611477831088834</v>
      </c>
      <c r="P41" s="63">
        <v>-57.002733594082677</v>
      </c>
      <c r="Q41" s="63">
        <v>21.225437178560057</v>
      </c>
      <c r="R41" s="63">
        <v>105.22451376008742</v>
      </c>
      <c r="S41" s="63">
        <v>72.48402016461776</v>
      </c>
      <c r="T41" s="63">
        <v>71.733130462012397</v>
      </c>
      <c r="U41" s="63">
        <v>63.038735964538063</v>
      </c>
      <c r="V41" s="63">
        <v>47.385033007681884</v>
      </c>
      <c r="W41" s="63">
        <v>213.15384988343405</v>
      </c>
      <c r="X41" s="63">
        <v>79.592006673933795</v>
      </c>
    </row>
    <row r="42" spans="2:24">
      <c r="B42" s="46" t="str">
        <f t="shared" si="3"/>
        <v>Renta Nacional</v>
      </c>
      <c r="C42" s="192">
        <f t="shared" si="4"/>
        <v>0.62985278271902512</v>
      </c>
      <c r="D42" s="192">
        <f t="shared" si="5"/>
        <v>0.28939039918901238</v>
      </c>
      <c r="E42" s="192">
        <f t="shared" si="6"/>
        <v>0.71115746167459581</v>
      </c>
      <c r="F42" s="192">
        <f t="shared" si="7"/>
        <v>0.96023998525007703</v>
      </c>
      <c r="G42" s="192">
        <f t="shared" si="8"/>
        <v>0.24324302924490684</v>
      </c>
      <c r="H42" s="192">
        <f t="shared" si="9"/>
        <v>0.77539468544861412</v>
      </c>
      <c r="I42" s="192">
        <f t="shared" si="10"/>
        <v>1.4698602210118055</v>
      </c>
      <c r="J42" s="192">
        <f t="shared" si="11"/>
        <v>0.82249041914966203</v>
      </c>
      <c r="K42" s="192">
        <f t="shared" si="12"/>
        <v>1.2453919335298609</v>
      </c>
      <c r="L42" s="192">
        <f t="shared" si="13"/>
        <v>0.47519758748507795</v>
      </c>
      <c r="N42" s="46" t="str">
        <f>'2.3'!N43</f>
        <v>Renta Nacional</v>
      </c>
      <c r="O42" s="63">
        <v>62.985278271902509</v>
      </c>
      <c r="P42" s="63">
        <v>28.939039918901237</v>
      </c>
      <c r="Q42" s="63">
        <v>71.115746167459577</v>
      </c>
      <c r="R42" s="63">
        <v>96.023998525007698</v>
      </c>
      <c r="S42" s="63">
        <v>24.324302924490684</v>
      </c>
      <c r="T42" s="63">
        <v>77.539468544861407</v>
      </c>
      <c r="U42" s="63">
        <v>146.98602210118054</v>
      </c>
      <c r="V42" s="63">
        <v>82.249041914966199</v>
      </c>
      <c r="W42" s="63">
        <v>124.53919335298609</v>
      </c>
      <c r="X42" s="63">
        <v>47.519758748507797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0.44565440983640159</v>
      </c>
      <c r="D44" s="192">
        <f t="shared" si="5"/>
        <v>0.6377890638375745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44.565440983640158</v>
      </c>
      <c r="P44" s="63">
        <v>63.778906383757452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0.96820596940999049</v>
      </c>
      <c r="D46" s="196">
        <f t="shared" ref="D46:L46" si="14">P46/100</f>
        <v>-0.10332765049977766</v>
      </c>
      <c r="E46" s="196">
        <f t="shared" si="14"/>
        <v>0.20266460947709608</v>
      </c>
      <c r="F46" s="196">
        <f t="shared" si="14"/>
        <v>0.50708880540050594</v>
      </c>
      <c r="G46" s="196">
        <f t="shared" si="14"/>
        <v>0.5628663701604959</v>
      </c>
      <c r="H46" s="196">
        <f t="shared" si="14"/>
        <v>0.54559241961543603</v>
      </c>
      <c r="I46" s="196">
        <f t="shared" si="14"/>
        <v>0.71328881960755519</v>
      </c>
      <c r="J46" s="196">
        <f t="shared" si="14"/>
        <v>0.36777462488681961</v>
      </c>
      <c r="K46" s="196">
        <f t="shared" si="14"/>
        <v>1.9595420539232584</v>
      </c>
      <c r="L46" s="196">
        <f t="shared" si="14"/>
        <v>1.0929906074387754</v>
      </c>
      <c r="N46" s="51" t="s">
        <v>29</v>
      </c>
      <c r="O46" s="64">
        <v>96.820596940999053</v>
      </c>
      <c r="P46" s="64">
        <v>-10.332765049977766</v>
      </c>
      <c r="Q46" s="64">
        <v>20.266460947709607</v>
      </c>
      <c r="R46" s="64">
        <v>50.708880540050593</v>
      </c>
      <c r="S46" s="64">
        <v>56.286637016049589</v>
      </c>
      <c r="T46" s="64">
        <v>54.559241961543606</v>
      </c>
      <c r="U46" s="64">
        <v>71.328881960755524</v>
      </c>
      <c r="V46" s="64">
        <v>36.777462488681962</v>
      </c>
      <c r="W46" s="64">
        <v>195.95420539232583</v>
      </c>
      <c r="X46" s="64">
        <v>109.29906074387755</v>
      </c>
    </row>
    <row r="48" spans="2:24">
      <c r="B48" s="14" t="str">
        <f>'2.8.1'!B28</f>
        <v>Siniestralidad Directa = Siniestros Directos / Prima Directa Devengada</v>
      </c>
    </row>
    <row r="49" spans="2:2">
      <c r="B49" s="14" t="s">
        <v>705</v>
      </c>
    </row>
  </sheetData>
  <mergeCells count="2">
    <mergeCell ref="B14:L14"/>
    <mergeCell ref="N14:X14"/>
  </mergeCells>
  <conditionalFormatting sqref="C16:L46">
    <cfRule type="cellIs" dxfId="10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>
  <sheetPr codeName="Hoja8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172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0.61823312719302859</v>
      </c>
      <c r="D16" s="192">
        <f t="shared" si="2"/>
        <v>0.84253405138437709</v>
      </c>
      <c r="E16" s="192">
        <f t="shared" si="2"/>
        <v>0.82045721764980106</v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61.823312719302862</v>
      </c>
      <c r="P16" s="40">
        <v>84.253405138437714</v>
      </c>
      <c r="Q16" s="40">
        <v>82.045721764980101</v>
      </c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IF(OR(O17="",O17=0),"",O17/100)</f>
        <v/>
      </c>
      <c r="D17" s="192" t="str">
        <f t="shared" ref="D17:D45" si="5">IF(OR(P17="",P17=0),"",P17/100)</f>
        <v/>
      </c>
      <c r="E17" s="192" t="str">
        <f t="shared" ref="E17:E45" si="6">IF(OR(Q17="",Q17=0),"",Q17/100)</f>
        <v/>
      </c>
      <c r="F17" s="192" t="str">
        <f t="shared" ref="F17:F45" si="7">IF(OR(R17="",R17=0),"",R17/100)</f>
        <v/>
      </c>
      <c r="G17" s="192" t="str">
        <f t="shared" ref="G17:G45" si="8">IF(OR(S17="",S17=0),"",S17/100)</f>
        <v/>
      </c>
      <c r="H17" s="192" t="str">
        <f t="shared" ref="H17:H45" si="9">IF(OR(T17="",T17=0),"",T17/100)</f>
        <v/>
      </c>
      <c r="I17" s="192" t="str">
        <f t="shared" ref="I17:I45" si="10">IF(OR(U17="",U17=0),"",U17/100)</f>
        <v/>
      </c>
      <c r="J17" s="192" t="str">
        <f t="shared" ref="J17:J45" si="11">IF(OR(V17="",V17=0),"",V17/100)</f>
        <v/>
      </c>
      <c r="K17" s="192" t="str">
        <f t="shared" ref="K17:K45" si="12">IF(OR(W17="",W17=0),"",W17/100)</f>
        <v/>
      </c>
      <c r="L17" s="192" t="str">
        <f t="shared" ref="L17:L45" si="13">IF(OR(X17="",X17=0),"",X17/100)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0.65426890607569699</v>
      </c>
      <c r="D19" s="192">
        <f t="shared" si="5"/>
        <v>0.67767889283192861</v>
      </c>
      <c r="E19" s="192">
        <f t="shared" si="6"/>
        <v>0.52805455898515441</v>
      </c>
      <c r="F19" s="192">
        <f t="shared" si="7"/>
        <v>0.54024325706565368</v>
      </c>
      <c r="G19" s="192">
        <f t="shared" si="8"/>
        <v>0.60277457605273477</v>
      </c>
      <c r="H19" s="192">
        <f t="shared" si="9"/>
        <v>0.74416748077020967</v>
      </c>
      <c r="I19" s="192">
        <f t="shared" si="10"/>
        <v>0.48034490622330056</v>
      </c>
      <c r="J19" s="192">
        <f t="shared" si="11"/>
        <v>0.52371013575073289</v>
      </c>
      <c r="K19" s="192">
        <f t="shared" si="12"/>
        <v>0.42412633731345417</v>
      </c>
      <c r="L19" s="192">
        <f t="shared" si="13"/>
        <v>0.48265503821331407</v>
      </c>
      <c r="N19" s="46" t="str">
        <f>'2.3'!N20</f>
        <v>Aseguradora Magallanes</v>
      </c>
      <c r="O19" s="40">
        <v>65.426890607569703</v>
      </c>
      <c r="P19" s="40">
        <v>67.767889283192858</v>
      </c>
      <c r="Q19" s="40">
        <v>52.80545589851544</v>
      </c>
      <c r="R19" s="40">
        <v>54.024325706565371</v>
      </c>
      <c r="S19" s="40">
        <v>60.277457605273476</v>
      </c>
      <c r="T19" s="40">
        <v>74.416748077020969</v>
      </c>
      <c r="U19" s="40">
        <v>48.034490622330054</v>
      </c>
      <c r="V19" s="40">
        <v>52.371013575073292</v>
      </c>
      <c r="W19" s="40">
        <v>42.412633731345416</v>
      </c>
      <c r="X19" s="40">
        <v>48.265503821331407</v>
      </c>
    </row>
    <row r="20" spans="2:24" s="16" customFormat="1">
      <c r="B20" s="46" t="str">
        <f t="shared" si="3"/>
        <v>BCI Seguros Generales</v>
      </c>
      <c r="C20" s="192">
        <f t="shared" si="4"/>
        <v>0.40855432119781215</v>
      </c>
      <c r="D20" s="192">
        <f t="shared" si="5"/>
        <v>0.70102558770064949</v>
      </c>
      <c r="E20" s="192">
        <f t="shared" si="6"/>
        <v>0.77740009689467915</v>
      </c>
      <c r="F20" s="192">
        <f t="shared" si="7"/>
        <v>0.67107089813708787</v>
      </c>
      <c r="G20" s="192">
        <f t="shared" si="8"/>
        <v>0.66032177571182049</v>
      </c>
      <c r="H20" s="192">
        <f t="shared" si="9"/>
        <v>0.69346196460181631</v>
      </c>
      <c r="I20" s="192">
        <f t="shared" si="10"/>
        <v>0.76563794845985322</v>
      </c>
      <c r="J20" s="192">
        <f t="shared" si="11"/>
        <v>0.72441577695254689</v>
      </c>
      <c r="K20" s="192">
        <f t="shared" si="12"/>
        <v>0.63915635552561134</v>
      </c>
      <c r="L20" s="192">
        <f t="shared" si="13"/>
        <v>0.67263041127023049</v>
      </c>
      <c r="N20" s="46" t="str">
        <f>'2.3'!N21</f>
        <v>BCI Seguros Generales</v>
      </c>
      <c r="O20" s="40">
        <v>40.855432119781213</v>
      </c>
      <c r="P20" s="40">
        <v>70.102558770064945</v>
      </c>
      <c r="Q20" s="40">
        <v>77.740009689467911</v>
      </c>
      <c r="R20" s="40">
        <v>67.107089813708782</v>
      </c>
      <c r="S20" s="40">
        <v>66.032177571182046</v>
      </c>
      <c r="T20" s="40">
        <v>69.346196460181631</v>
      </c>
      <c r="U20" s="40">
        <v>76.563794845985328</v>
      </c>
      <c r="V20" s="40">
        <v>72.441577695254693</v>
      </c>
      <c r="W20" s="40">
        <v>63.915635552561135</v>
      </c>
      <c r="X20" s="40">
        <v>67.263041127023044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9.2216582064297975E-2</v>
      </c>
      <c r="D23" s="192">
        <f t="shared" si="5"/>
        <v>0.2478667208451853</v>
      </c>
      <c r="E23" s="192">
        <f t="shared" si="6"/>
        <v>-0.2273212379935968</v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'2.3'!N24</f>
        <v>Chartis Chile</v>
      </c>
      <c r="O23" s="63">
        <v>9.2216582064297974</v>
      </c>
      <c r="P23" s="63">
        <v>24.786672084518528</v>
      </c>
      <c r="Q23" s="63">
        <v>-22.73212379935968</v>
      </c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Chilena Consolidada</v>
      </c>
      <c r="C24" s="192">
        <f t="shared" si="4"/>
        <v>0.55956430922719602</v>
      </c>
      <c r="D24" s="192">
        <f t="shared" si="5"/>
        <v>0.82184530857672211</v>
      </c>
      <c r="E24" s="192">
        <f t="shared" si="6"/>
        <v>0.62093207899903557</v>
      </c>
      <c r="F24" s="192">
        <f t="shared" si="7"/>
        <v>0.40710776836246054</v>
      </c>
      <c r="G24" s="192">
        <f t="shared" si="8"/>
        <v>0.46211409482025123</v>
      </c>
      <c r="H24" s="192">
        <f t="shared" si="9"/>
        <v>1.0565459818393523</v>
      </c>
      <c r="I24" s="192">
        <f t="shared" si="10"/>
        <v>0.40160013552302337</v>
      </c>
      <c r="J24" s="192">
        <f t="shared" si="11"/>
        <v>0.74134271162956944</v>
      </c>
      <c r="K24" s="192">
        <f t="shared" si="12"/>
        <v>0.49336447818469997</v>
      </c>
      <c r="L24" s="192">
        <f t="shared" si="13"/>
        <v>0.57967256271131551</v>
      </c>
      <c r="N24" s="46" t="str">
        <f>'2.3'!N25</f>
        <v>Chilena Consolidada</v>
      </c>
      <c r="O24" s="63">
        <v>55.956430922719605</v>
      </c>
      <c r="P24" s="63">
        <v>82.184530857672215</v>
      </c>
      <c r="Q24" s="63">
        <v>62.093207899903561</v>
      </c>
      <c r="R24" s="63">
        <v>40.710776836246055</v>
      </c>
      <c r="S24" s="63">
        <v>46.211409482025125</v>
      </c>
      <c r="T24" s="63">
        <v>105.65459818393524</v>
      </c>
      <c r="U24" s="63">
        <v>40.160013552302338</v>
      </c>
      <c r="V24" s="63">
        <v>74.134271162956949</v>
      </c>
      <c r="W24" s="63">
        <v>49.336447818469999</v>
      </c>
      <c r="X24" s="63">
        <v>57.967256271131554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0.64511753793753468</v>
      </c>
      <c r="D27" s="192">
        <f t="shared" si="5"/>
        <v>0.88031415311040173</v>
      </c>
      <c r="E27" s="192">
        <f t="shared" si="6"/>
        <v>0.61543852553329714</v>
      </c>
      <c r="F27" s="192">
        <f t="shared" si="7"/>
        <v>0.55660930264899933</v>
      </c>
      <c r="G27" s="192">
        <f t="shared" si="8"/>
        <v>0.70559955405389008</v>
      </c>
      <c r="H27" s="192">
        <f t="shared" si="9"/>
        <v>0.68787734637376319</v>
      </c>
      <c r="I27" s="192">
        <f t="shared" si="10"/>
        <v>0.72365451141523995</v>
      </c>
      <c r="J27" s="192">
        <f t="shared" si="11"/>
        <v>0.60127298082728742</v>
      </c>
      <c r="K27" s="192">
        <f t="shared" si="12"/>
        <v>0.52431217264945595</v>
      </c>
      <c r="L27" s="192">
        <f t="shared" si="13"/>
        <v>0.35168955516095041</v>
      </c>
      <c r="N27" s="46" t="str">
        <f>'2.3'!N28</f>
        <v>Consorcio Nacional de Seguros</v>
      </c>
      <c r="O27" s="63">
        <v>64.511753793753471</v>
      </c>
      <c r="P27" s="63">
        <v>88.031415311040178</v>
      </c>
      <c r="Q27" s="63">
        <v>61.543852553329714</v>
      </c>
      <c r="R27" s="63">
        <v>55.660930264899932</v>
      </c>
      <c r="S27" s="63">
        <v>70.559955405389005</v>
      </c>
      <c r="T27" s="63">
        <v>68.787734637376317</v>
      </c>
      <c r="U27" s="63">
        <v>72.365451141523991</v>
      </c>
      <c r="V27" s="63">
        <v>60.127298082728743</v>
      </c>
      <c r="W27" s="63">
        <v>52.431217264945595</v>
      </c>
      <c r="X27" s="63">
        <v>35.168955516095039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0.82538962968669949</v>
      </c>
      <c r="D29" s="192">
        <f t="shared" si="5"/>
        <v>0.86282420792721037</v>
      </c>
      <c r="E29" s="192">
        <f t="shared" si="6"/>
        <v>1.1693837272333918</v>
      </c>
      <c r="F29" s="192">
        <f t="shared" si="7"/>
        <v>0.59403480972218703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82.538962968669949</v>
      </c>
      <c r="P29" s="63">
        <v>86.282420792721041</v>
      </c>
      <c r="Q29" s="63">
        <v>116.93837272333919</v>
      </c>
      <c r="R29" s="63">
        <v>59.403480972218702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0.12923772344359979</v>
      </c>
      <c r="D32" s="192">
        <f t="shared" si="5"/>
        <v>0.28352633545013023</v>
      </c>
      <c r="E32" s="192">
        <f t="shared" si="6"/>
        <v>2.2030120481927677</v>
      </c>
      <c r="F32" s="192">
        <f t="shared" si="7"/>
        <v>0.80812599012207587</v>
      </c>
      <c r="G32" s="192">
        <f t="shared" si="8"/>
        <v>2.2073249783923856</v>
      </c>
      <c r="H32" s="192">
        <f t="shared" si="9"/>
        <v>0.77341986455982015</v>
      </c>
      <c r="I32" s="192">
        <f t="shared" si="10"/>
        <v>0.13989917176809491</v>
      </c>
      <c r="J32" s="192">
        <f t="shared" si="11"/>
        <v>0.29716364993469002</v>
      </c>
      <c r="K32" s="192">
        <f t="shared" si="12"/>
        <v>0.52782826971349439</v>
      </c>
      <c r="L32" s="192">
        <f t="shared" si="13"/>
        <v>1.542764413898434</v>
      </c>
      <c r="N32" s="46" t="str">
        <f>'2.3'!N33</f>
        <v>HDI Seguros</v>
      </c>
      <c r="O32" s="63">
        <v>12.92377234435998</v>
      </c>
      <c r="P32" s="63">
        <v>28.352633545013024</v>
      </c>
      <c r="Q32" s="63">
        <v>220.30120481927676</v>
      </c>
      <c r="R32" s="63">
        <v>80.812599012207585</v>
      </c>
      <c r="S32" s="63">
        <v>220.73249783923856</v>
      </c>
      <c r="T32" s="63">
        <v>77.34198645598201</v>
      </c>
      <c r="U32" s="63">
        <v>13.989917176809492</v>
      </c>
      <c r="V32" s="63">
        <v>29.716364993469004</v>
      </c>
      <c r="W32" s="63">
        <v>52.782826971349436</v>
      </c>
      <c r="X32" s="63">
        <v>154.2764413898434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0.80029758851508792</v>
      </c>
      <c r="D34" s="192">
        <f t="shared" si="5"/>
        <v>0.77839613913607453</v>
      </c>
      <c r="E34" s="192">
        <f t="shared" si="6"/>
        <v>0.99935471833066403</v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80.029758851508788</v>
      </c>
      <c r="P34" s="63">
        <v>77.839613913607451</v>
      </c>
      <c r="Q34" s="63">
        <v>99.935471833066401</v>
      </c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0.62255490506497135</v>
      </c>
      <c r="D35" s="192">
        <f t="shared" si="5"/>
        <v>0.82290638754727807</v>
      </c>
      <c r="E35" s="192">
        <f t="shared" si="6"/>
        <v>0.59075342567862077</v>
      </c>
      <c r="F35" s="192">
        <f t="shared" si="7"/>
        <v>0.77930820310443483</v>
      </c>
      <c r="G35" s="192">
        <f t="shared" si="8"/>
        <v>0.68847007693111406</v>
      </c>
      <c r="H35" s="192">
        <f t="shared" si="9"/>
        <v>0.75420552348100012</v>
      </c>
      <c r="I35" s="192">
        <f t="shared" si="10"/>
        <v>0.70293408694206727</v>
      </c>
      <c r="J35" s="192">
        <f t="shared" si="11"/>
        <v>0.65960592935603346</v>
      </c>
      <c r="K35" s="192">
        <f t="shared" si="12"/>
        <v>0.62388788777773063</v>
      </c>
      <c r="L35" s="192">
        <f t="shared" si="13"/>
        <v>0.72821030861690628</v>
      </c>
      <c r="N35" s="46" t="str">
        <f>'2.3'!N36</f>
        <v>Liberty Seguros</v>
      </c>
      <c r="O35" s="63">
        <v>62.255490506497132</v>
      </c>
      <c r="P35" s="63">
        <v>82.290638754727809</v>
      </c>
      <c r="Q35" s="63">
        <v>59.07534256786208</v>
      </c>
      <c r="R35" s="63">
        <v>77.93082031044348</v>
      </c>
      <c r="S35" s="63">
        <v>68.847007693111408</v>
      </c>
      <c r="T35" s="63">
        <v>75.420552348100017</v>
      </c>
      <c r="U35" s="63">
        <v>70.293408694206732</v>
      </c>
      <c r="V35" s="63">
        <v>65.960592935603344</v>
      </c>
      <c r="W35" s="63">
        <v>62.388788777773065</v>
      </c>
      <c r="X35" s="63">
        <v>72.82103086169063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0.74199740053344465</v>
      </c>
      <c r="D37" s="192">
        <f t="shared" si="5"/>
        <v>0.76493148598460148</v>
      </c>
      <c r="E37" s="192">
        <f t="shared" si="6"/>
        <v>0.61116496934464104</v>
      </c>
      <c r="F37" s="192">
        <f t="shared" si="7"/>
        <v>0.52792698259245774</v>
      </c>
      <c r="G37" s="192">
        <f t="shared" si="8"/>
        <v>0.80540623100249475</v>
      </c>
      <c r="H37" s="192">
        <f t="shared" si="9"/>
        <v>0.71638776841177687</v>
      </c>
      <c r="I37" s="192">
        <f t="shared" si="10"/>
        <v>0.70012924109159702</v>
      </c>
      <c r="J37" s="192">
        <f t="shared" si="11"/>
        <v>0.65061727034101446</v>
      </c>
      <c r="K37" s="192">
        <f t="shared" si="12"/>
        <v>0.56792979300166224</v>
      </c>
      <c r="L37" s="192">
        <f t="shared" si="13"/>
        <v>0.4432710889249129</v>
      </c>
      <c r="N37" s="46" t="str">
        <f>'2.3'!N38</f>
        <v>Mapfre Seguros Generales</v>
      </c>
      <c r="O37" s="63">
        <v>74.19974005334447</v>
      </c>
      <c r="P37" s="63">
        <v>76.493148598460152</v>
      </c>
      <c r="Q37" s="63">
        <v>61.116496934464102</v>
      </c>
      <c r="R37" s="63">
        <v>52.792698259245775</v>
      </c>
      <c r="S37" s="63">
        <v>80.540623100249476</v>
      </c>
      <c r="T37" s="63">
        <v>71.638776841177688</v>
      </c>
      <c r="U37" s="63">
        <v>70.012924109159698</v>
      </c>
      <c r="V37" s="63">
        <v>65.061727034101452</v>
      </c>
      <c r="W37" s="63">
        <v>56.792979300166223</v>
      </c>
      <c r="X37" s="63">
        <v>44.327108892491289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0.68318777970775568</v>
      </c>
      <c r="D40" s="192">
        <f t="shared" si="5"/>
        <v>0.77749714128438607</v>
      </c>
      <c r="E40" s="192">
        <f t="shared" si="6"/>
        <v>0.56584600895529302</v>
      </c>
      <c r="F40" s="192">
        <f t="shared" si="7"/>
        <v>0.59036589865186984</v>
      </c>
      <c r="G40" s="192">
        <f t="shared" si="8"/>
        <v>0.66948142530167909</v>
      </c>
      <c r="H40" s="192">
        <f t="shared" si="9"/>
        <v>0.60354025355411456</v>
      </c>
      <c r="I40" s="192">
        <f t="shared" si="10"/>
        <v>0.66630625658025611</v>
      </c>
      <c r="J40" s="192">
        <f t="shared" si="11"/>
        <v>0.67400656202488063</v>
      </c>
      <c r="K40" s="192">
        <f t="shared" si="12"/>
        <v>0.66863627950697702</v>
      </c>
      <c r="L40" s="192">
        <f t="shared" si="13"/>
        <v>0.62286123777105806</v>
      </c>
      <c r="N40" s="46" t="str">
        <f>'2.3'!N41</f>
        <v>Penta Security</v>
      </c>
      <c r="O40" s="63">
        <v>68.318777970775571</v>
      </c>
      <c r="P40" s="63">
        <v>77.749714128438612</v>
      </c>
      <c r="Q40" s="63">
        <v>56.584600895529306</v>
      </c>
      <c r="R40" s="63">
        <v>59.036589865186983</v>
      </c>
      <c r="S40" s="63">
        <v>66.948142530167914</v>
      </c>
      <c r="T40" s="63">
        <v>60.354025355411459</v>
      </c>
      <c r="U40" s="63">
        <v>66.630625658025608</v>
      </c>
      <c r="V40" s="63">
        <v>67.400656202488065</v>
      </c>
      <c r="W40" s="63">
        <v>66.863627950697705</v>
      </c>
      <c r="X40" s="63">
        <v>62.286123777105807</v>
      </c>
    </row>
    <row r="41" spans="2:24">
      <c r="B41" s="46" t="str">
        <f t="shared" si="3"/>
        <v>RSA Seguros</v>
      </c>
      <c r="C41" s="192">
        <f t="shared" si="4"/>
        <v>0.49822560940136013</v>
      </c>
      <c r="D41" s="192">
        <f t="shared" si="5"/>
        <v>-1.408771678371795</v>
      </c>
      <c r="E41" s="192" t="str">
        <f t="shared" si="6"/>
        <v/>
      </c>
      <c r="F41" s="192" t="str">
        <f t="shared" si="7"/>
        <v/>
      </c>
      <c r="G41" s="192">
        <f t="shared" si="8"/>
        <v>0.82283681670054232</v>
      </c>
      <c r="H41" s="192">
        <f t="shared" si="9"/>
        <v>1.0110017344021005</v>
      </c>
      <c r="I41" s="192">
        <f t="shared" si="10"/>
        <v>1.038466468946643</v>
      </c>
      <c r="J41" s="192">
        <f t="shared" si="11"/>
        <v>0.99217533295741478</v>
      </c>
      <c r="K41" s="192">
        <f t="shared" si="12"/>
        <v>0.97168658526687612</v>
      </c>
      <c r="L41" s="192">
        <f t="shared" si="13"/>
        <v>8.2505678061186083E-2</v>
      </c>
      <c r="N41" s="46" t="str">
        <f>'2.3'!N42</f>
        <v>RSA Seguros</v>
      </c>
      <c r="O41" s="63">
        <v>49.822560940136015</v>
      </c>
      <c r="P41" s="63">
        <v>-140.87716783717948</v>
      </c>
      <c r="Q41" s="63"/>
      <c r="R41" s="63"/>
      <c r="S41" s="63">
        <v>82.283681670054236</v>
      </c>
      <c r="T41" s="63">
        <v>101.10017344021006</v>
      </c>
      <c r="U41" s="63">
        <v>103.8466468946643</v>
      </c>
      <c r="V41" s="63">
        <v>99.217533295741475</v>
      </c>
      <c r="W41" s="63">
        <v>97.168658526687608</v>
      </c>
      <c r="X41" s="63">
        <v>8.2505678061186085</v>
      </c>
    </row>
    <row r="42" spans="2:24">
      <c r="B42" s="46" t="str">
        <f t="shared" si="3"/>
        <v>Renta Nacional</v>
      </c>
      <c r="C42" s="192">
        <f t="shared" si="4"/>
        <v>0.64335628372039477</v>
      </c>
      <c r="D42" s="192">
        <f t="shared" si="5"/>
        <v>0.86983354687949765</v>
      </c>
      <c r="E42" s="192">
        <f t="shared" si="6"/>
        <v>0.64126359194247995</v>
      </c>
      <c r="F42" s="192">
        <f t="shared" si="7"/>
        <v>0.72207852230984071</v>
      </c>
      <c r="G42" s="192">
        <f t="shared" si="8"/>
        <v>0.68534484872260037</v>
      </c>
      <c r="H42" s="192">
        <f t="shared" si="9"/>
        <v>0.72849978456030362</v>
      </c>
      <c r="I42" s="192">
        <f t="shared" si="10"/>
        <v>0.8526635152120241</v>
      </c>
      <c r="J42" s="192">
        <f t="shared" si="11"/>
        <v>0.82940014637863546</v>
      </c>
      <c r="K42" s="192">
        <f t="shared" si="12"/>
        <v>0.77258510983483775</v>
      </c>
      <c r="L42" s="192">
        <f t="shared" si="13"/>
        <v>0.87551047376466362</v>
      </c>
      <c r="N42" s="46" t="str">
        <f>'2.3'!N43</f>
        <v>Renta Nacional</v>
      </c>
      <c r="O42" s="63">
        <v>64.33562837203948</v>
      </c>
      <c r="P42" s="63">
        <v>86.98335468794977</v>
      </c>
      <c r="Q42" s="63">
        <v>64.126359194247996</v>
      </c>
      <c r="R42" s="63">
        <v>72.207852230984074</v>
      </c>
      <c r="S42" s="63">
        <v>68.534484872260037</v>
      </c>
      <c r="T42" s="63">
        <v>72.849978456030357</v>
      </c>
      <c r="U42" s="63">
        <v>85.266351521202409</v>
      </c>
      <c r="V42" s="63">
        <v>82.940014637863541</v>
      </c>
      <c r="W42" s="63">
        <v>77.258510983483774</v>
      </c>
      <c r="X42" s="63">
        <v>87.551047376466357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0.61801291109307621</v>
      </c>
      <c r="D44" s="192">
        <f t="shared" si="5"/>
        <v>0.66884374947841119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61.80129110930762</v>
      </c>
      <c r="P44" s="63">
        <v>66.884374947841124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0.3882617331770733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38.82617331770733</v>
      </c>
    </row>
    <row r="46" spans="2:24">
      <c r="B46" s="51" t="s">
        <v>29</v>
      </c>
      <c r="C46" s="196">
        <f>O46/100</f>
        <v>0.66916463905417711</v>
      </c>
      <c r="D46" s="196">
        <f t="shared" ref="D46:L46" si="14">P46/100</f>
        <v>0.75922413039134751</v>
      </c>
      <c r="E46" s="196">
        <f t="shared" si="14"/>
        <v>0.63333093834436061</v>
      </c>
      <c r="F46" s="196">
        <f t="shared" si="14"/>
        <v>0.60453955739241416</v>
      </c>
      <c r="G46" s="196">
        <f t="shared" si="14"/>
        <v>0.68263925913691625</v>
      </c>
      <c r="H46" s="196">
        <f t="shared" si="14"/>
        <v>0.7353128806804845</v>
      </c>
      <c r="I46" s="196">
        <f t="shared" si="14"/>
        <v>0.70200289650850056</v>
      </c>
      <c r="J46" s="196">
        <f t="shared" si="14"/>
        <v>0.69165552548020193</v>
      </c>
      <c r="K46" s="196">
        <f t="shared" si="14"/>
        <v>0.61721148562969774</v>
      </c>
      <c r="L46" s="196">
        <f t="shared" si="14"/>
        <v>0.56776371844039364</v>
      </c>
      <c r="N46" s="51" t="s">
        <v>29</v>
      </c>
      <c r="O46" s="64">
        <v>66.916463905417714</v>
      </c>
      <c r="P46" s="64">
        <v>75.922413039134753</v>
      </c>
      <c r="Q46" s="64">
        <v>63.333093834436063</v>
      </c>
      <c r="R46" s="64">
        <v>60.453955739241415</v>
      </c>
      <c r="S46" s="64">
        <v>68.263925913691622</v>
      </c>
      <c r="T46" s="64">
        <v>73.531288068048454</v>
      </c>
      <c r="U46" s="64">
        <v>70.200289650850053</v>
      </c>
      <c r="V46" s="64">
        <v>69.165552548020187</v>
      </c>
      <c r="W46" s="64">
        <v>61.721148562969773</v>
      </c>
      <c r="X46" s="64">
        <v>56.77637184403936</v>
      </c>
    </row>
    <row r="48" spans="2:24">
      <c r="B48" s="14" t="str">
        <f>'2.8.1'!B28</f>
        <v>Siniestralidad Directa = Siniestros Directos / Prima Directa Devengada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10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>
  <sheetPr codeName="Hoja85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173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 t="str">
        <f t="shared" ref="C16:L16" si="2">IF(OR(O16="",O16=0),"",O16/100)</f>
        <v/>
      </c>
      <c r="D16" s="192" t="str">
        <f t="shared" si="2"/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IF(OR(O17="",O17=0),"",O17/100)</f>
        <v/>
      </c>
      <c r="D17" s="192" t="str">
        <f t="shared" ref="D17:D45" si="5">IF(OR(P17="",P17=0),"",P17/100)</f>
        <v/>
      </c>
      <c r="E17" s="192" t="str">
        <f t="shared" ref="E17:E45" si="6">IF(OR(Q17="",Q17=0),"",Q17/100)</f>
        <v/>
      </c>
      <c r="F17" s="192" t="str">
        <f t="shared" ref="F17:F45" si="7">IF(OR(R17="",R17=0),"",R17/100)</f>
        <v/>
      </c>
      <c r="G17" s="192" t="str">
        <f t="shared" ref="G17:G45" si="8">IF(OR(S17="",S17=0),"",S17/100)</f>
        <v/>
      </c>
      <c r="H17" s="192" t="str">
        <f t="shared" ref="H17:H45" si="9">IF(OR(T17="",T17=0),"",T17/100)</f>
        <v/>
      </c>
      <c r="I17" s="192" t="str">
        <f t="shared" ref="I17:I45" si="10">IF(OR(U17="",U17=0),"",U17/100)</f>
        <v/>
      </c>
      <c r="J17" s="192" t="str">
        <f t="shared" ref="J17:J45" si="11">IF(OR(V17="",V17=0),"",V17/100)</f>
        <v/>
      </c>
      <c r="K17" s="192" t="str">
        <f t="shared" ref="K17:K45" si="12">IF(OR(W17="",W17=0),"",W17/100)</f>
        <v/>
      </c>
      <c r="L17" s="192" t="str">
        <f t="shared" ref="L17:L45" si="13">IF(OR(X17="",X17=0),"",X17/100)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>
        <f t="shared" si="12"/>
        <v>0.17453812582634179</v>
      </c>
      <c r="L18" s="192">
        <f t="shared" si="13"/>
        <v>0.4438552122079738</v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>
        <v>17.453812582634178</v>
      </c>
      <c r="X18" s="40">
        <v>44.385521220797379</v>
      </c>
    </row>
    <row r="19" spans="2:24" s="16" customFormat="1">
      <c r="B19" s="46" t="str">
        <f t="shared" si="3"/>
        <v>Aseguradora Magallanes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'2.3'!N20</f>
        <v>Aseguradora Magallanes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BCI Seguros Generales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'2.3'!N21</f>
        <v>BCI Seguros Generales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>
        <f t="shared" si="11"/>
        <v>0.11259457831062283</v>
      </c>
      <c r="K22" s="192">
        <f t="shared" si="12"/>
        <v>0.12739893020418214</v>
      </c>
      <c r="L22" s="192">
        <f t="shared" si="13"/>
        <v>1.357940949323678</v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>
        <v>11.259457831062283</v>
      </c>
      <c r="W22" s="63">
        <v>12.739893020418213</v>
      </c>
      <c r="X22" s="63">
        <v>135.79409493236781</v>
      </c>
    </row>
    <row r="23" spans="2:24">
      <c r="B23" s="46" t="str">
        <f t="shared" si="3"/>
        <v>Chartis Chile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'2.3'!N24</f>
        <v>Chartis Chile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Chilena Consolidada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'2.3'!N25</f>
        <v>Chilena Consolidada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>
        <f t="shared" si="4"/>
        <v>1.2423678874704287</v>
      </c>
      <c r="D26" s="192">
        <f t="shared" si="5"/>
        <v>2.7729744563473706</v>
      </c>
      <c r="E26" s="192">
        <f t="shared" si="6"/>
        <v>0.48241697560225205</v>
      </c>
      <c r="F26" s="192">
        <f t="shared" si="7"/>
        <v>1.2923484219196064</v>
      </c>
      <c r="G26" s="192">
        <f t="shared" si="8"/>
        <v>1.5139159638813724</v>
      </c>
      <c r="H26" s="192">
        <f t="shared" si="9"/>
        <v>1.8717066495505015</v>
      </c>
      <c r="I26" s="192">
        <f t="shared" si="10"/>
        <v>3.0983973364595294</v>
      </c>
      <c r="J26" s="192">
        <f t="shared" si="11"/>
        <v>3.044396415610672</v>
      </c>
      <c r="K26" s="192">
        <f t="shared" si="12"/>
        <v>1.7745486309468448</v>
      </c>
      <c r="L26" s="192">
        <f t="shared" si="13"/>
        <v>1.0545200779551827</v>
      </c>
      <c r="N26" s="46" t="str">
        <f>'2.3'!N27</f>
        <v>Coface Chile</v>
      </c>
      <c r="O26" s="63">
        <v>124.23678874704287</v>
      </c>
      <c r="P26" s="63">
        <v>277.29744563473707</v>
      </c>
      <c r="Q26" s="63">
        <v>48.241697560225205</v>
      </c>
      <c r="R26" s="63">
        <v>129.23484219196064</v>
      </c>
      <c r="S26" s="63">
        <v>151.39159638813723</v>
      </c>
      <c r="T26" s="63">
        <v>187.17066495505014</v>
      </c>
      <c r="U26" s="63">
        <v>309.83973364595295</v>
      </c>
      <c r="V26" s="63">
        <v>304.43964156106722</v>
      </c>
      <c r="W26" s="63">
        <v>177.45486309468447</v>
      </c>
      <c r="X26" s="63">
        <v>105.45200779551827</v>
      </c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Continental Crédito</v>
      </c>
      <c r="C28" s="192">
        <f t="shared" si="4"/>
        <v>0.93097223588472322</v>
      </c>
      <c r="D28" s="192">
        <f t="shared" si="5"/>
        <v>0.55744131961244414</v>
      </c>
      <c r="E28" s="192">
        <f t="shared" si="6"/>
        <v>0.38248822134101329</v>
      </c>
      <c r="F28" s="192">
        <f t="shared" si="7"/>
        <v>0.40416935316952807</v>
      </c>
      <c r="G28" s="192">
        <f t="shared" si="8"/>
        <v>0.47510016260094462</v>
      </c>
      <c r="H28" s="192">
        <f t="shared" si="9"/>
        <v>0.56008845910406013</v>
      </c>
      <c r="I28" s="192">
        <f t="shared" si="10"/>
        <v>1.0433461920310214</v>
      </c>
      <c r="J28" s="192">
        <f t="shared" si="11"/>
        <v>1.2432327570166191</v>
      </c>
      <c r="K28" s="192">
        <f t="shared" si="12"/>
        <v>0.45876788180249106</v>
      </c>
      <c r="L28" s="192">
        <f t="shared" si="13"/>
        <v>0.58147642703915603</v>
      </c>
      <c r="N28" s="46" t="str">
        <f>'2.3'!N29</f>
        <v>Continental Crédito</v>
      </c>
      <c r="O28" s="63">
        <v>93.097223588472318</v>
      </c>
      <c r="P28" s="63">
        <v>55.744131961244413</v>
      </c>
      <c r="Q28" s="63">
        <v>38.248822134101331</v>
      </c>
      <c r="R28" s="63">
        <v>40.416935316952809</v>
      </c>
      <c r="S28" s="63">
        <v>47.51001626009446</v>
      </c>
      <c r="T28" s="63">
        <v>56.008845910406016</v>
      </c>
      <c r="U28" s="63">
        <v>104.33461920310214</v>
      </c>
      <c r="V28" s="63">
        <v>124.32327570166191</v>
      </c>
      <c r="W28" s="63">
        <v>45.876788180249108</v>
      </c>
      <c r="X28" s="63">
        <v>58.147642703915601</v>
      </c>
    </row>
    <row r="29" spans="2:24">
      <c r="B29" s="46" t="str">
        <f t="shared" si="3"/>
        <v>Cruz del Sur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>
        <f t="shared" si="13"/>
        <v>0.14980075318814456</v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>
        <v>14.980075318814457</v>
      </c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'2.3'!N33</f>
        <v>HDI Seguros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'2.3'!N36</f>
        <v>Liberty Seguros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Mapfre Garantía y Crédito</v>
      </c>
      <c r="C36" s="192">
        <f t="shared" si="4"/>
        <v>0.38484805715620651</v>
      </c>
      <c r="D36" s="192">
        <f t="shared" si="5"/>
        <v>0.63186666810334702</v>
      </c>
      <c r="E36" s="192">
        <f t="shared" si="6"/>
        <v>0.45231826615530074</v>
      </c>
      <c r="F36" s="192">
        <f t="shared" si="7"/>
        <v>0.49252683591753305</v>
      </c>
      <c r="G36" s="192">
        <f t="shared" si="8"/>
        <v>0.66465307717751476</v>
      </c>
      <c r="H36" s="192">
        <f t="shared" si="9"/>
        <v>0.47461353614427898</v>
      </c>
      <c r="I36" s="192">
        <f t="shared" si="10"/>
        <v>1.1407464568515602</v>
      </c>
      <c r="J36" s="192">
        <f t="shared" si="11"/>
        <v>1.8772846272992845</v>
      </c>
      <c r="K36" s="192">
        <f t="shared" si="12"/>
        <v>0.47246441470949302</v>
      </c>
      <c r="L36" s="192">
        <f t="shared" si="13"/>
        <v>0.76188560933654348</v>
      </c>
      <c r="N36" s="46" t="str">
        <f>'2.3'!N37</f>
        <v>Mapfre Garantía y Crédito</v>
      </c>
      <c r="O36" s="63">
        <v>38.484805715620652</v>
      </c>
      <c r="P36" s="63">
        <v>63.1866668103347</v>
      </c>
      <c r="Q36" s="63">
        <v>45.231826615530075</v>
      </c>
      <c r="R36" s="63">
        <v>49.252683591753303</v>
      </c>
      <c r="S36" s="63">
        <v>66.465307717751472</v>
      </c>
      <c r="T36" s="63">
        <v>47.4613536144279</v>
      </c>
      <c r="U36" s="63">
        <v>114.07464568515601</v>
      </c>
      <c r="V36" s="63">
        <v>187.72846272992845</v>
      </c>
      <c r="W36" s="63">
        <v>47.2464414709493</v>
      </c>
      <c r="X36" s="63">
        <v>76.188560933654344</v>
      </c>
    </row>
    <row r="37" spans="2:24">
      <c r="B37" s="46" t="str">
        <f t="shared" si="3"/>
        <v>Mapfre Seguros Generales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'2.3'!N38</f>
        <v>Mapfre Seguros Generales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'2.3'!N41</f>
        <v>Penta Security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RSA Seguros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'2.3'!N42</f>
        <v>RSA Seguros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Renta Nacional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 t="str">
        <f t="shared" si="8"/>
        <v/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'2.3'!N43</f>
        <v>Renta Nacional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 t="str">
        <f t="shared" si="4"/>
        <v/>
      </c>
      <c r="D44" s="192" t="str">
        <f t="shared" si="5"/>
        <v/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0.81225177217571387</v>
      </c>
      <c r="D46" s="196">
        <f t="shared" ref="D46:L46" si="14">P46/100</f>
        <v>0.71760532208766048</v>
      </c>
      <c r="E46" s="196">
        <f t="shared" si="14"/>
        <v>0.41489419946097228</v>
      </c>
      <c r="F46" s="196">
        <f t="shared" si="14"/>
        <v>0.5436730383340328</v>
      </c>
      <c r="G46" s="196">
        <f t="shared" si="14"/>
        <v>0.65795709922414791</v>
      </c>
      <c r="H46" s="196">
        <f t="shared" si="14"/>
        <v>0.69375652955483536</v>
      </c>
      <c r="I46" s="196">
        <f t="shared" si="14"/>
        <v>1.3875939973659748</v>
      </c>
      <c r="J46" s="196">
        <f t="shared" si="14"/>
        <v>1.6299397555943307</v>
      </c>
      <c r="K46" s="196">
        <f t="shared" si="14"/>
        <v>0.52753870467751518</v>
      </c>
      <c r="L46" s="196">
        <f t="shared" si="14"/>
        <v>0.67278808497331832</v>
      </c>
      <c r="N46" s="51" t="s">
        <v>29</v>
      </c>
      <c r="O46" s="64">
        <v>81.225177217571385</v>
      </c>
      <c r="P46" s="64">
        <v>71.760532208766051</v>
      </c>
      <c r="Q46" s="64">
        <v>41.489419946097229</v>
      </c>
      <c r="R46" s="64">
        <v>54.367303833403277</v>
      </c>
      <c r="S46" s="64">
        <v>65.795709922414787</v>
      </c>
      <c r="T46" s="64">
        <v>69.375652955483531</v>
      </c>
      <c r="U46" s="64">
        <v>138.75939973659749</v>
      </c>
      <c r="V46" s="64">
        <v>162.99397555943307</v>
      </c>
      <c r="W46" s="64">
        <v>52.753870467751518</v>
      </c>
      <c r="X46" s="64">
        <v>67.278808497331838</v>
      </c>
    </row>
    <row r="48" spans="2:24">
      <c r="B48" s="14" t="str">
        <f>'2.8.1'!B28</f>
        <v>Siniestralidad Directa = Siniestros Directos / Prima Directa Devengada</v>
      </c>
    </row>
    <row r="49" spans="2:2">
      <c r="B49" s="14" t="s">
        <v>706</v>
      </c>
    </row>
  </sheetData>
  <mergeCells count="2">
    <mergeCell ref="B14:L14"/>
    <mergeCell ref="N14:X14"/>
  </mergeCells>
  <conditionalFormatting sqref="C16:L46">
    <cfRule type="cellIs" dxfId="10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>
  <sheetPr codeName="Hoja8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174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0.22025714490937676</v>
      </c>
      <c r="D16" s="192">
        <f t="shared" si="2"/>
        <v>0.64643820918815142</v>
      </c>
      <c r="E16" s="192">
        <f t="shared" si="2"/>
        <v>0.28034581874713532</v>
      </c>
      <c r="F16" s="192">
        <f t="shared" si="2"/>
        <v>1.4514189514189533</v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22.025714490937677</v>
      </c>
      <c r="P16" s="40">
        <v>64.643820918815138</v>
      </c>
      <c r="Q16" s="40">
        <v>28.034581874713531</v>
      </c>
      <c r="R16" s="40">
        <v>145.14189514189533</v>
      </c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L43" si="4">IF(OR(O17="",O17=0),"",O17/100)</f>
        <v>0.72865323217104372</v>
      </c>
      <c r="D17" s="192">
        <f t="shared" si="4"/>
        <v>0.65904557594834801</v>
      </c>
      <c r="E17" s="192">
        <f t="shared" si="4"/>
        <v>0.91775729837549713</v>
      </c>
      <c r="F17" s="192">
        <f t="shared" si="4"/>
        <v>0.3373929891976008</v>
      </c>
      <c r="G17" s="192">
        <f t="shared" si="4"/>
        <v>0.56034718108532588</v>
      </c>
      <c r="H17" s="192">
        <f t="shared" si="4"/>
        <v>0.48955293514742321</v>
      </c>
      <c r="I17" s="192">
        <f t="shared" si="4"/>
        <v>0.38939113414853488</v>
      </c>
      <c r="J17" s="192">
        <f t="shared" si="4"/>
        <v>1.4454583280955862</v>
      </c>
      <c r="K17" s="192">
        <f t="shared" si="4"/>
        <v>0.76722289198633431</v>
      </c>
      <c r="L17" s="192">
        <f t="shared" si="4"/>
        <v>0.59667099552271474</v>
      </c>
      <c r="N17" s="46" t="str">
        <f>'2.3'!N18</f>
        <v>ACE Seguros</v>
      </c>
      <c r="O17" s="40">
        <v>72.865323217104375</v>
      </c>
      <c r="P17" s="40">
        <v>65.904557594834799</v>
      </c>
      <c r="Q17" s="40">
        <v>91.775729837549719</v>
      </c>
      <c r="R17" s="40">
        <v>33.739298919760081</v>
      </c>
      <c r="S17" s="40">
        <v>56.034718108532587</v>
      </c>
      <c r="T17" s="40">
        <v>48.955293514742323</v>
      </c>
      <c r="U17" s="40">
        <v>38.939113414853487</v>
      </c>
      <c r="V17" s="40">
        <v>144.54583280955862</v>
      </c>
      <c r="W17" s="40">
        <v>76.722289198633433</v>
      </c>
      <c r="X17" s="40">
        <v>59.667099552271473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4"/>
        <v/>
      </c>
      <c r="E18" s="192" t="str">
        <f t="shared" si="4"/>
        <v/>
      </c>
      <c r="F18" s="192" t="str">
        <f t="shared" si="4"/>
        <v/>
      </c>
      <c r="G18" s="192" t="str">
        <f t="shared" si="4"/>
        <v/>
      </c>
      <c r="H18" s="192" t="str">
        <f t="shared" si="4"/>
        <v/>
      </c>
      <c r="I18" s="192" t="str">
        <f t="shared" si="4"/>
        <v/>
      </c>
      <c r="J18" s="192" t="str">
        <f t="shared" si="4"/>
        <v/>
      </c>
      <c r="K18" s="192" t="str">
        <f t="shared" si="4"/>
        <v/>
      </c>
      <c r="L18" s="192" t="str">
        <f t="shared" si="4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0.49631082438046481</v>
      </c>
      <c r="D19" s="192">
        <f t="shared" si="4"/>
        <v>0.16144991241524681</v>
      </c>
      <c r="E19" s="192">
        <f t="shared" si="4"/>
        <v>0.4047606901666545</v>
      </c>
      <c r="F19" s="192">
        <f t="shared" si="4"/>
        <v>0.25857022072481811</v>
      </c>
      <c r="G19" s="192">
        <f t="shared" si="4"/>
        <v>0.44381264594431286</v>
      </c>
      <c r="H19" s="192">
        <f t="shared" si="4"/>
        <v>0.16598556028473868</v>
      </c>
      <c r="I19" s="192">
        <f t="shared" si="4"/>
        <v>0.22203098495576687</v>
      </c>
      <c r="J19" s="192">
        <f t="shared" si="4"/>
        <v>0.30313587574173145</v>
      </c>
      <c r="K19" s="192">
        <f t="shared" si="4"/>
        <v>0.52276692119344548</v>
      </c>
      <c r="L19" s="192">
        <f t="shared" si="4"/>
        <v>0.57505213318856985</v>
      </c>
      <c r="N19" s="46" t="str">
        <f>'2.3'!N20</f>
        <v>Aseguradora Magallanes</v>
      </c>
      <c r="O19" s="40">
        <v>49.631082438046484</v>
      </c>
      <c r="P19" s="40">
        <v>16.144991241524682</v>
      </c>
      <c r="Q19" s="40">
        <v>40.476069016665448</v>
      </c>
      <c r="R19" s="40">
        <v>25.857022072481811</v>
      </c>
      <c r="S19" s="40">
        <v>44.381264594431286</v>
      </c>
      <c r="T19" s="40">
        <v>16.598556028473869</v>
      </c>
      <c r="U19" s="40">
        <v>22.203098495576686</v>
      </c>
      <c r="V19" s="40">
        <v>30.313587574173145</v>
      </c>
      <c r="W19" s="40">
        <v>52.276692119344546</v>
      </c>
      <c r="X19" s="40">
        <v>57.505213318856988</v>
      </c>
    </row>
    <row r="20" spans="2:24" s="16" customFormat="1">
      <c r="B20" s="46" t="str">
        <f t="shared" si="3"/>
        <v>BCI Seguros Generales</v>
      </c>
      <c r="C20" s="192">
        <f t="shared" si="4"/>
        <v>1.5315890604268061</v>
      </c>
      <c r="D20" s="192">
        <f t="shared" si="4"/>
        <v>0.62759182594908725</v>
      </c>
      <c r="E20" s="192">
        <f t="shared" si="4"/>
        <v>0.84253708370508207</v>
      </c>
      <c r="F20" s="192">
        <f t="shared" si="4"/>
        <v>0.5308581671389927</v>
      </c>
      <c r="G20" s="192">
        <f t="shared" si="4"/>
        <v>-2.9069362826290853E-2</v>
      </c>
      <c r="H20" s="192">
        <f t="shared" si="4"/>
        <v>0.43237583870321339</v>
      </c>
      <c r="I20" s="192">
        <f t="shared" si="4"/>
        <v>0.24381430279354138</v>
      </c>
      <c r="J20" s="192">
        <f t="shared" si="4"/>
        <v>-2.9662448602301307E-2</v>
      </c>
      <c r="K20" s="192">
        <f t="shared" si="4"/>
        <v>0.27112962685618791</v>
      </c>
      <c r="L20" s="192">
        <f t="shared" si="4"/>
        <v>0.18493534526203814</v>
      </c>
      <c r="N20" s="46" t="str">
        <f>'2.3'!N21</f>
        <v>BCI Seguros Generales</v>
      </c>
      <c r="O20" s="40">
        <v>153.1589060426806</v>
      </c>
      <c r="P20" s="40">
        <v>62.759182594908722</v>
      </c>
      <c r="Q20" s="40">
        <v>84.253708370508207</v>
      </c>
      <c r="R20" s="40">
        <v>53.08581671389927</v>
      </c>
      <c r="S20" s="40">
        <v>-2.9069362826290854</v>
      </c>
      <c r="T20" s="40">
        <v>43.237583870321338</v>
      </c>
      <c r="U20" s="40">
        <v>24.381430279354138</v>
      </c>
      <c r="V20" s="40">
        <v>-2.9662448602301308</v>
      </c>
      <c r="W20" s="40">
        <v>27.11296268561879</v>
      </c>
      <c r="X20" s="40">
        <v>18.493534526203813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4"/>
        <v/>
      </c>
      <c r="E21" s="192" t="str">
        <f t="shared" si="4"/>
        <v/>
      </c>
      <c r="F21" s="192" t="str">
        <f t="shared" si="4"/>
        <v/>
      </c>
      <c r="G21" s="192" t="str">
        <f t="shared" si="4"/>
        <v/>
      </c>
      <c r="H21" s="192" t="str">
        <f t="shared" si="4"/>
        <v/>
      </c>
      <c r="I21" s="192" t="str">
        <f t="shared" si="4"/>
        <v/>
      </c>
      <c r="J21" s="192" t="str">
        <f t="shared" si="4"/>
        <v/>
      </c>
      <c r="K21" s="192" t="str">
        <f t="shared" si="4"/>
        <v/>
      </c>
      <c r="L21" s="192" t="str">
        <f t="shared" si="4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4"/>
        <v/>
      </c>
      <c r="E22" s="192" t="str">
        <f t="shared" si="4"/>
        <v/>
      </c>
      <c r="F22" s="192" t="str">
        <f t="shared" si="4"/>
        <v/>
      </c>
      <c r="G22" s="192" t="str">
        <f t="shared" si="4"/>
        <v/>
      </c>
      <c r="H22" s="192" t="str">
        <f t="shared" si="4"/>
        <v/>
      </c>
      <c r="I22" s="192" t="str">
        <f t="shared" si="4"/>
        <v/>
      </c>
      <c r="J22" s="192" t="str">
        <f t="shared" si="4"/>
        <v/>
      </c>
      <c r="K22" s="192" t="str">
        <f t="shared" si="4"/>
        <v/>
      </c>
      <c r="L22" s="192" t="str">
        <f t="shared" si="4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0.40123723535882527</v>
      </c>
      <c r="D23" s="192">
        <f t="shared" si="4"/>
        <v>0.2971748133526988</v>
      </c>
      <c r="E23" s="192">
        <f t="shared" si="4"/>
        <v>0.11944041780382438</v>
      </c>
      <c r="F23" s="192">
        <f t="shared" si="4"/>
        <v>0.18065862781035569</v>
      </c>
      <c r="G23" s="192">
        <f t="shared" si="4"/>
        <v>0.17792312495317106</v>
      </c>
      <c r="H23" s="192">
        <f t="shared" si="4"/>
        <v>6.5301595129657164E-2</v>
      </c>
      <c r="I23" s="192">
        <f t="shared" si="4"/>
        <v>0.19884684869213551</v>
      </c>
      <c r="J23" s="192">
        <f t="shared" si="4"/>
        <v>0.25799798665602031</v>
      </c>
      <c r="K23" s="192">
        <f t="shared" si="4"/>
        <v>0.3484504182391378</v>
      </c>
      <c r="L23" s="192">
        <f t="shared" si="4"/>
        <v>0.92900570247778247</v>
      </c>
      <c r="N23" s="46" t="str">
        <f>'2.3'!N24</f>
        <v>Chartis Chile</v>
      </c>
      <c r="O23" s="63">
        <v>40.123723535882526</v>
      </c>
      <c r="P23" s="63">
        <v>29.717481335269881</v>
      </c>
      <c r="Q23" s="63">
        <v>11.944041780382438</v>
      </c>
      <c r="R23" s="63">
        <v>18.06586278103557</v>
      </c>
      <c r="S23" s="63">
        <v>17.792312495317105</v>
      </c>
      <c r="T23" s="63">
        <v>6.5301595129657164</v>
      </c>
      <c r="U23" s="63">
        <v>19.884684869213551</v>
      </c>
      <c r="V23" s="63">
        <v>25.79979866560203</v>
      </c>
      <c r="W23" s="63">
        <v>34.845041823913782</v>
      </c>
      <c r="X23" s="63">
        <v>92.900570247778248</v>
      </c>
    </row>
    <row r="24" spans="2:24">
      <c r="B24" s="46" t="str">
        <f t="shared" si="3"/>
        <v>Chilena Consolidada</v>
      </c>
      <c r="C24" s="192">
        <f t="shared" si="4"/>
        <v>0.25718924091732459</v>
      </c>
      <c r="D24" s="192">
        <f t="shared" si="4"/>
        <v>0.61497002762007047</v>
      </c>
      <c r="E24" s="192">
        <f t="shared" si="4"/>
        <v>0.59167962744296354</v>
      </c>
      <c r="F24" s="192">
        <f t="shared" si="4"/>
        <v>0.51298250990348349</v>
      </c>
      <c r="G24" s="192">
        <f t="shared" si="4"/>
        <v>0.1932560772265976</v>
      </c>
      <c r="H24" s="192">
        <f t="shared" si="4"/>
        <v>0.77619929178853542</v>
      </c>
      <c r="I24" s="192">
        <f t="shared" si="4"/>
        <v>0.53805404725654427</v>
      </c>
      <c r="J24" s="192">
        <f t="shared" si="4"/>
        <v>0.59822169807050307</v>
      </c>
      <c r="K24" s="192">
        <f t="shared" si="4"/>
        <v>0.48787504421601596</v>
      </c>
      <c r="L24" s="192">
        <f t="shared" si="4"/>
        <v>0.35392751680153034</v>
      </c>
      <c r="N24" s="46" t="str">
        <f>'2.3'!N25</f>
        <v>Chilena Consolidada</v>
      </c>
      <c r="O24" s="63">
        <v>25.718924091732458</v>
      </c>
      <c r="P24" s="63">
        <v>61.49700276200705</v>
      </c>
      <c r="Q24" s="63">
        <v>59.167962744296354</v>
      </c>
      <c r="R24" s="63">
        <v>51.29825099034835</v>
      </c>
      <c r="S24" s="63">
        <v>19.325607722659761</v>
      </c>
      <c r="T24" s="63">
        <v>77.619929178853539</v>
      </c>
      <c r="U24" s="63">
        <v>53.805404725654427</v>
      </c>
      <c r="V24" s="63">
        <v>59.822169807050308</v>
      </c>
      <c r="W24" s="63">
        <v>48.787504421601597</v>
      </c>
      <c r="X24" s="63">
        <v>35.392751680153033</v>
      </c>
    </row>
    <row r="25" spans="2:24">
      <c r="B25" s="46" t="str">
        <f t="shared" si="3"/>
        <v>Chubb de Chile</v>
      </c>
      <c r="C25" s="192">
        <f t="shared" si="4"/>
        <v>8.0182691635504816E-2</v>
      </c>
      <c r="D25" s="192">
        <f t="shared" si="4"/>
        <v>0.20253682195140801</v>
      </c>
      <c r="E25" s="192">
        <f t="shared" si="4"/>
        <v>0.4374210241150886</v>
      </c>
      <c r="F25" s="192">
        <f t="shared" si="4"/>
        <v>0.30520907301580535</v>
      </c>
      <c r="G25" s="192">
        <f t="shared" si="4"/>
        <v>1.0698660908401623</v>
      </c>
      <c r="H25" s="192">
        <f t="shared" si="4"/>
        <v>0.5121959380774509</v>
      </c>
      <c r="I25" s="192">
        <f t="shared" si="4"/>
        <v>0.40922589172046536</v>
      </c>
      <c r="J25" s="192">
        <f t="shared" si="4"/>
        <v>0.80818654084206742</v>
      </c>
      <c r="K25" s="192">
        <f t="shared" si="4"/>
        <v>0.54976561374771937</v>
      </c>
      <c r="L25" s="192">
        <f t="shared" si="4"/>
        <v>0.30771818234455917</v>
      </c>
      <c r="N25" s="46" t="str">
        <f>'2.3'!N26</f>
        <v>Chubb de Chile</v>
      </c>
      <c r="O25" s="63">
        <v>8.0182691635504817</v>
      </c>
      <c r="P25" s="63">
        <v>20.253682195140801</v>
      </c>
      <c r="Q25" s="63">
        <v>43.74210241150886</v>
      </c>
      <c r="R25" s="63">
        <v>30.520907301580536</v>
      </c>
      <c r="S25" s="63">
        <v>106.98660908401622</v>
      </c>
      <c r="T25" s="63">
        <v>51.219593807745092</v>
      </c>
      <c r="U25" s="63">
        <v>40.922589172046536</v>
      </c>
      <c r="V25" s="63">
        <v>80.818654084206742</v>
      </c>
      <c r="W25" s="63">
        <v>54.97656137477194</v>
      </c>
      <c r="X25" s="63">
        <v>30.771818234455917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4"/>
        <v/>
      </c>
      <c r="E26" s="192" t="str">
        <f t="shared" si="4"/>
        <v/>
      </c>
      <c r="F26" s="192" t="str">
        <f t="shared" si="4"/>
        <v/>
      </c>
      <c r="G26" s="192" t="str">
        <f t="shared" si="4"/>
        <v/>
      </c>
      <c r="H26" s="192" t="str">
        <f t="shared" si="4"/>
        <v/>
      </c>
      <c r="I26" s="192" t="str">
        <f t="shared" si="4"/>
        <v/>
      </c>
      <c r="J26" s="192" t="str">
        <f t="shared" si="4"/>
        <v/>
      </c>
      <c r="K26" s="192" t="str">
        <f t="shared" si="4"/>
        <v/>
      </c>
      <c r="L26" s="192" t="str">
        <f t="shared" si="4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>
        <f t="shared" si="4"/>
        <v>0.4913414915723851</v>
      </c>
      <c r="E27" s="192">
        <f t="shared" si="4"/>
        <v>1.4563374596340197</v>
      </c>
      <c r="F27" s="192">
        <f t="shared" si="4"/>
        <v>1.2693607244222191</v>
      </c>
      <c r="G27" s="192">
        <f t="shared" si="4"/>
        <v>-0.11549109292248434</v>
      </c>
      <c r="H27" s="192">
        <f t="shared" si="4"/>
        <v>0.10755221712402725</v>
      </c>
      <c r="I27" s="192">
        <f t="shared" si="4"/>
        <v>0.63779679659661126</v>
      </c>
      <c r="J27" s="192">
        <f t="shared" si="4"/>
        <v>-5.2121451884086671E-2</v>
      </c>
      <c r="K27" s="192">
        <f t="shared" si="4"/>
        <v>0.3981786561761731</v>
      </c>
      <c r="L27" s="192">
        <f t="shared" si="4"/>
        <v>2.059120395237788E-2</v>
      </c>
      <c r="N27" s="46" t="str">
        <f>'2.3'!N28</f>
        <v>Consorcio Nacional de Seguros</v>
      </c>
      <c r="O27" s="63"/>
      <c r="P27" s="63">
        <v>49.134149157238511</v>
      </c>
      <c r="Q27" s="63">
        <v>145.63374596340196</v>
      </c>
      <c r="R27" s="63">
        <v>126.93607244222191</v>
      </c>
      <c r="S27" s="63">
        <v>-11.549109292248435</v>
      </c>
      <c r="T27" s="63">
        <v>10.755221712402726</v>
      </c>
      <c r="U27" s="63">
        <v>63.779679659661127</v>
      </c>
      <c r="V27" s="63">
        <v>-5.2121451884086669</v>
      </c>
      <c r="W27" s="63">
        <v>39.817865617617308</v>
      </c>
      <c r="X27" s="63">
        <v>2.0591203952377879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4"/>
        <v/>
      </c>
      <c r="E28" s="192" t="str">
        <f t="shared" si="4"/>
        <v/>
      </c>
      <c r="F28" s="192" t="str">
        <f t="shared" si="4"/>
        <v/>
      </c>
      <c r="G28" s="192" t="str">
        <f t="shared" si="4"/>
        <v/>
      </c>
      <c r="H28" s="192" t="str">
        <f t="shared" si="4"/>
        <v/>
      </c>
      <c r="I28" s="192" t="str">
        <f t="shared" si="4"/>
        <v/>
      </c>
      <c r="J28" s="192" t="str">
        <f t="shared" si="4"/>
        <v/>
      </c>
      <c r="K28" s="192" t="str">
        <f t="shared" si="4"/>
        <v/>
      </c>
      <c r="L28" s="192" t="str">
        <f t="shared" si="4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0.73805486222122585</v>
      </c>
      <c r="D29" s="192">
        <f t="shared" si="4"/>
        <v>0.15890046137001387</v>
      </c>
      <c r="E29" s="192">
        <f t="shared" si="4"/>
        <v>1.4383008499252616</v>
      </c>
      <c r="F29" s="192">
        <f t="shared" si="4"/>
        <v>0.13658745701574784</v>
      </c>
      <c r="G29" s="192" t="str">
        <f t="shared" si="4"/>
        <v/>
      </c>
      <c r="H29" s="192" t="str">
        <f t="shared" si="4"/>
        <v/>
      </c>
      <c r="I29" s="192" t="str">
        <f t="shared" si="4"/>
        <v/>
      </c>
      <c r="J29" s="192" t="str">
        <f t="shared" si="4"/>
        <v/>
      </c>
      <c r="K29" s="192" t="str">
        <f t="shared" si="4"/>
        <v/>
      </c>
      <c r="L29" s="192" t="str">
        <f t="shared" si="4"/>
        <v/>
      </c>
      <c r="N29" s="46" t="str">
        <f>'2.3'!N30</f>
        <v>Cruz del Sur</v>
      </c>
      <c r="O29" s="63">
        <v>73.805486222122582</v>
      </c>
      <c r="P29" s="63">
        <v>15.890046137001388</v>
      </c>
      <c r="Q29" s="63">
        <v>143.83008499252617</v>
      </c>
      <c r="R29" s="63">
        <v>13.658745701574784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ref="C30:L31" si="5">IF(OR(O30="",O30=0),"",O30/100)</f>
        <v/>
      </c>
      <c r="D30" s="192" t="str">
        <f t="shared" si="5"/>
        <v/>
      </c>
      <c r="E30" s="192" t="str">
        <f t="shared" si="5"/>
        <v/>
      </c>
      <c r="F30" s="192" t="str">
        <f t="shared" si="5"/>
        <v/>
      </c>
      <c r="G30" s="192" t="str">
        <f t="shared" si="5"/>
        <v/>
      </c>
      <c r="H30" s="192" t="str">
        <f t="shared" si="5"/>
        <v/>
      </c>
      <c r="I30" s="192" t="str">
        <f t="shared" si="5"/>
        <v/>
      </c>
      <c r="J30" s="192" t="str">
        <f t="shared" si="5"/>
        <v/>
      </c>
      <c r="K30" s="192" t="str">
        <f t="shared" si="5"/>
        <v/>
      </c>
      <c r="L30" s="192" t="str">
        <f t="shared" si="5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5"/>
        <v/>
      </c>
      <c r="D31" s="192" t="str">
        <f t="shared" si="5"/>
        <v/>
      </c>
      <c r="E31" s="192" t="str">
        <f t="shared" si="5"/>
        <v/>
      </c>
      <c r="F31" s="192" t="str">
        <f t="shared" si="5"/>
        <v/>
      </c>
      <c r="G31" s="192" t="str">
        <f t="shared" si="5"/>
        <v/>
      </c>
      <c r="H31" s="192" t="str">
        <f t="shared" si="5"/>
        <v/>
      </c>
      <c r="I31" s="192" t="str">
        <f t="shared" si="5"/>
        <v/>
      </c>
      <c r="J31" s="192" t="str">
        <f t="shared" si="5"/>
        <v/>
      </c>
      <c r="K31" s="192" t="str">
        <f t="shared" si="5"/>
        <v/>
      </c>
      <c r="L31" s="192" t="str">
        <f t="shared" si="5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0.51816092814721648</v>
      </c>
      <c r="D32" s="192">
        <f t="shared" si="4"/>
        <v>0.52042357766569847</v>
      </c>
      <c r="E32" s="192">
        <f t="shared" si="4"/>
        <v>0.31050782811346256</v>
      </c>
      <c r="F32" s="192">
        <f t="shared" si="4"/>
        <v>0.25408867144557573</v>
      </c>
      <c r="G32" s="192">
        <f t="shared" si="4"/>
        <v>0.49198748077125382</v>
      </c>
      <c r="H32" s="192">
        <f t="shared" si="4"/>
        <v>0.18065992232610253</v>
      </c>
      <c r="I32" s="192">
        <f t="shared" si="4"/>
        <v>0.35562896188904392</v>
      </c>
      <c r="J32" s="192">
        <f t="shared" si="4"/>
        <v>0.2975900792687225</v>
      </c>
      <c r="K32" s="192">
        <f t="shared" si="4"/>
        <v>0.26502621469583415</v>
      </c>
      <c r="L32" s="192">
        <f t="shared" si="4"/>
        <v>0.20743878517805933</v>
      </c>
      <c r="N32" s="46" t="str">
        <f>'2.3'!N33</f>
        <v>HDI Seguros</v>
      </c>
      <c r="O32" s="63">
        <v>51.81609281472165</v>
      </c>
      <c r="P32" s="63">
        <v>52.04235776656985</v>
      </c>
      <c r="Q32" s="63">
        <v>31.050782811346256</v>
      </c>
      <c r="R32" s="63">
        <v>25.408867144557572</v>
      </c>
      <c r="S32" s="63">
        <v>49.19874807712538</v>
      </c>
      <c r="T32" s="63">
        <v>18.065992232610252</v>
      </c>
      <c r="U32" s="63">
        <v>35.562896188904389</v>
      </c>
      <c r="V32" s="63">
        <v>29.75900792687225</v>
      </c>
      <c r="W32" s="63">
        <v>26.502621469583413</v>
      </c>
      <c r="X32" s="63">
        <v>20.743878517805932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4"/>
        <v/>
      </c>
      <c r="E33" s="192" t="str">
        <f t="shared" si="4"/>
        <v/>
      </c>
      <c r="F33" s="192" t="str">
        <f t="shared" si="4"/>
        <v/>
      </c>
      <c r="G33" s="192" t="str">
        <f t="shared" si="4"/>
        <v/>
      </c>
      <c r="H33" s="192" t="str">
        <f t="shared" si="4"/>
        <v/>
      </c>
      <c r="I33" s="192" t="str">
        <f t="shared" si="4"/>
        <v/>
      </c>
      <c r="J33" s="192" t="str">
        <f t="shared" si="4"/>
        <v/>
      </c>
      <c r="K33" s="192" t="str">
        <f t="shared" si="4"/>
        <v/>
      </c>
      <c r="L33" s="192" t="str">
        <f t="shared" si="4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0.22924365088669638</v>
      </c>
      <c r="D34" s="192">
        <f t="shared" si="4"/>
        <v>0.28667550358903732</v>
      </c>
      <c r="E34" s="192">
        <f t="shared" si="4"/>
        <v>0.7989827378105433</v>
      </c>
      <c r="F34" s="192">
        <f t="shared" si="4"/>
        <v>0.48651410032327214</v>
      </c>
      <c r="G34" s="192" t="str">
        <f t="shared" si="4"/>
        <v/>
      </c>
      <c r="H34" s="192" t="str">
        <f t="shared" si="4"/>
        <v/>
      </c>
      <c r="I34" s="192" t="str">
        <f t="shared" si="4"/>
        <v/>
      </c>
      <c r="J34" s="192" t="str">
        <f t="shared" si="4"/>
        <v/>
      </c>
      <c r="K34" s="192" t="str">
        <f t="shared" si="4"/>
        <v/>
      </c>
      <c r="L34" s="192" t="str">
        <f t="shared" si="4"/>
        <v/>
      </c>
      <c r="N34" s="46" t="str">
        <f>'2.3'!N35</f>
        <v>ING Generales</v>
      </c>
      <c r="O34" s="63">
        <v>22.924365088669639</v>
      </c>
      <c r="P34" s="63">
        <v>28.667550358903732</v>
      </c>
      <c r="Q34" s="63">
        <v>79.898273781054328</v>
      </c>
      <c r="R34" s="63">
        <v>48.651410032327213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-1.0043928687150192</v>
      </c>
      <c r="D35" s="192">
        <f t="shared" si="4"/>
        <v>0.67182472410889327</v>
      </c>
      <c r="E35" s="192">
        <f t="shared" si="4"/>
        <v>-6.0781693418820115E-2</v>
      </c>
      <c r="F35" s="192">
        <f t="shared" si="4"/>
        <v>2.2877906529873071</v>
      </c>
      <c r="G35" s="192">
        <f t="shared" si="4"/>
        <v>0.57917184696133639</v>
      </c>
      <c r="H35" s="192">
        <f t="shared" si="4"/>
        <v>0.85061051550362787</v>
      </c>
      <c r="I35" s="192">
        <f t="shared" si="4"/>
        <v>0.46731086486383089</v>
      </c>
      <c r="J35" s="192">
        <f t="shared" si="4"/>
        <v>0.23104957174419319</v>
      </c>
      <c r="K35" s="192">
        <f t="shared" si="4"/>
        <v>0.25651135350697774</v>
      </c>
      <c r="L35" s="192">
        <f t="shared" si="4"/>
        <v>0.14210366481925404</v>
      </c>
      <c r="N35" s="46" t="str">
        <f>'2.3'!N36</f>
        <v>Liberty Seguros</v>
      </c>
      <c r="O35" s="63">
        <v>-100.43928687150192</v>
      </c>
      <c r="P35" s="63">
        <v>67.182472410889332</v>
      </c>
      <c r="Q35" s="63">
        <v>-6.0781693418820115</v>
      </c>
      <c r="R35" s="63">
        <v>228.7790652987307</v>
      </c>
      <c r="S35" s="63">
        <v>57.917184696133639</v>
      </c>
      <c r="T35" s="63">
        <v>85.061051550362791</v>
      </c>
      <c r="U35" s="63">
        <v>46.731086486383091</v>
      </c>
      <c r="V35" s="63">
        <v>23.104957174419319</v>
      </c>
      <c r="W35" s="63">
        <v>25.651135350697775</v>
      </c>
      <c r="X35" s="63">
        <v>14.210366481925405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4"/>
        <v/>
      </c>
      <c r="E36" s="192" t="str">
        <f t="shared" si="4"/>
        <v/>
      </c>
      <c r="F36" s="192" t="str">
        <f t="shared" si="4"/>
        <v/>
      </c>
      <c r="G36" s="192" t="str">
        <f t="shared" si="4"/>
        <v/>
      </c>
      <c r="H36" s="192" t="str">
        <f t="shared" si="4"/>
        <v/>
      </c>
      <c r="I36" s="192" t="str">
        <f t="shared" si="4"/>
        <v/>
      </c>
      <c r="J36" s="192" t="str">
        <f t="shared" si="4"/>
        <v/>
      </c>
      <c r="K36" s="192" t="str">
        <f t="shared" si="4"/>
        <v/>
      </c>
      <c r="L36" s="192" t="str">
        <f t="shared" si="4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0.32546131219222985</v>
      </c>
      <c r="D37" s="192">
        <f t="shared" si="4"/>
        <v>0.1182500683609347</v>
      </c>
      <c r="E37" s="192">
        <f t="shared" si="4"/>
        <v>0.62232620740285272</v>
      </c>
      <c r="F37" s="192">
        <f t="shared" si="4"/>
        <v>0.52713052798828119</v>
      </c>
      <c r="G37" s="192">
        <f t="shared" si="4"/>
        <v>0.78312587186367988</v>
      </c>
      <c r="H37" s="192">
        <f t="shared" si="4"/>
        <v>3.1160464909249996</v>
      </c>
      <c r="I37" s="192">
        <f t="shared" si="4"/>
        <v>-4.7851195266442889E-3</v>
      </c>
      <c r="J37" s="192">
        <f t="shared" si="4"/>
        <v>0.3547149336275966</v>
      </c>
      <c r="K37" s="192">
        <f t="shared" si="4"/>
        <v>0.51530213120850077</v>
      </c>
      <c r="L37" s="192">
        <f t="shared" si="4"/>
        <v>0.49516849110587857</v>
      </c>
      <c r="N37" s="46" t="str">
        <f>'2.3'!N38</f>
        <v>Mapfre Seguros Generales</v>
      </c>
      <c r="O37" s="63">
        <v>32.546131219222985</v>
      </c>
      <c r="P37" s="63">
        <v>11.82500683609347</v>
      </c>
      <c r="Q37" s="63">
        <v>62.23262074028527</v>
      </c>
      <c r="R37" s="63">
        <v>52.713052798828116</v>
      </c>
      <c r="S37" s="63">
        <v>78.312587186367992</v>
      </c>
      <c r="T37" s="63">
        <v>311.60464909249998</v>
      </c>
      <c r="U37" s="63">
        <v>-0.47851195266442892</v>
      </c>
      <c r="V37" s="63">
        <v>35.471493362759659</v>
      </c>
      <c r="W37" s="63">
        <v>51.530213120850078</v>
      </c>
      <c r="X37" s="63">
        <v>49.516849110587856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4"/>
        <v/>
      </c>
      <c r="E38" s="192" t="str">
        <f t="shared" si="4"/>
        <v/>
      </c>
      <c r="F38" s="192" t="str">
        <f t="shared" si="4"/>
        <v/>
      </c>
      <c r="G38" s="192" t="str">
        <f t="shared" si="4"/>
        <v/>
      </c>
      <c r="H38" s="192" t="str">
        <f t="shared" si="4"/>
        <v/>
      </c>
      <c r="I38" s="192" t="str">
        <f t="shared" si="4"/>
        <v/>
      </c>
      <c r="J38" s="192" t="str">
        <f t="shared" si="4"/>
        <v/>
      </c>
      <c r="K38" s="192" t="str">
        <f t="shared" si="4"/>
        <v/>
      </c>
      <c r="L38" s="192" t="str">
        <f t="shared" si="4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4"/>
        <v/>
      </c>
      <c r="E39" s="192" t="str">
        <f t="shared" si="4"/>
        <v/>
      </c>
      <c r="F39" s="192" t="str">
        <f t="shared" si="4"/>
        <v/>
      </c>
      <c r="G39" s="192" t="str">
        <f t="shared" si="4"/>
        <v/>
      </c>
      <c r="H39" s="192" t="str">
        <f t="shared" si="4"/>
        <v/>
      </c>
      <c r="I39" s="192" t="str">
        <f t="shared" si="4"/>
        <v/>
      </c>
      <c r="J39" s="192" t="str">
        <f t="shared" si="4"/>
        <v/>
      </c>
      <c r="K39" s="192" t="str">
        <f t="shared" si="4"/>
        <v/>
      </c>
      <c r="L39" s="192">
        <f t="shared" si="4"/>
        <v>0.20882302866131178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20.882302866131177</v>
      </c>
    </row>
    <row r="40" spans="2:24">
      <c r="B40" s="46" t="str">
        <f t="shared" si="3"/>
        <v>Penta Security</v>
      </c>
      <c r="C40" s="192">
        <f t="shared" si="4"/>
        <v>0.12803783252696108</v>
      </c>
      <c r="D40" s="192">
        <f t="shared" si="4"/>
        <v>0.1838246980605058</v>
      </c>
      <c r="E40" s="192">
        <f t="shared" si="4"/>
        <v>0.51365885681147117</v>
      </c>
      <c r="F40" s="192">
        <f t="shared" si="4"/>
        <v>0.73768047578986573</v>
      </c>
      <c r="G40" s="192">
        <f t="shared" si="4"/>
        <v>0.21844764394550992</v>
      </c>
      <c r="H40" s="192">
        <f t="shared" si="4"/>
        <v>0.89670248033771016</v>
      </c>
      <c r="I40" s="192">
        <f t="shared" si="4"/>
        <v>0.38015228787024397</v>
      </c>
      <c r="J40" s="192">
        <f t="shared" si="4"/>
        <v>0.16708247612049987</v>
      </c>
      <c r="K40" s="192">
        <f t="shared" si="4"/>
        <v>1.6804160461124049</v>
      </c>
      <c r="L40" s="192">
        <f t="shared" si="4"/>
        <v>0.39156353467576138</v>
      </c>
      <c r="N40" s="46" t="str">
        <f>'2.3'!N41</f>
        <v>Penta Security</v>
      </c>
      <c r="O40" s="63">
        <v>12.803783252696107</v>
      </c>
      <c r="P40" s="63">
        <v>18.38246980605058</v>
      </c>
      <c r="Q40" s="63">
        <v>51.36588568114712</v>
      </c>
      <c r="R40" s="63">
        <v>73.768047578986568</v>
      </c>
      <c r="S40" s="63">
        <v>21.844764394550992</v>
      </c>
      <c r="T40" s="63">
        <v>89.670248033771017</v>
      </c>
      <c r="U40" s="63">
        <v>38.015228787024398</v>
      </c>
      <c r="V40" s="63">
        <v>16.708247612049988</v>
      </c>
      <c r="W40" s="63">
        <v>168.0416046112405</v>
      </c>
      <c r="X40" s="63">
        <v>39.156353467576139</v>
      </c>
    </row>
    <row r="41" spans="2:24">
      <c r="B41" s="46" t="str">
        <f t="shared" si="3"/>
        <v>RSA Seguros</v>
      </c>
      <c r="C41" s="192">
        <f t="shared" si="4"/>
        <v>7.733928469170924E-2</v>
      </c>
      <c r="D41" s="192">
        <f t="shared" si="4"/>
        <v>1.25959779526301</v>
      </c>
      <c r="E41" s="192">
        <f t="shared" si="4"/>
        <v>1.3887327057564096</v>
      </c>
      <c r="F41" s="192">
        <f t="shared" si="4"/>
        <v>0.80025327947771219</v>
      </c>
      <c r="G41" s="192">
        <f t="shared" si="4"/>
        <v>0.15558587616718339</v>
      </c>
      <c r="H41" s="192">
        <f t="shared" si="4"/>
        <v>0.4269830842063016</v>
      </c>
      <c r="I41" s="192">
        <f t="shared" si="4"/>
        <v>0.48943669132864337</v>
      </c>
      <c r="J41" s="192">
        <f t="shared" si="4"/>
        <v>0.5176115083674534</v>
      </c>
      <c r="K41" s="192">
        <f t="shared" si="4"/>
        <v>0.511017245011817</v>
      </c>
      <c r="L41" s="192">
        <f t="shared" si="4"/>
        <v>6.242749826931332E-2</v>
      </c>
      <c r="N41" s="46" t="str">
        <f>'2.3'!N42</f>
        <v>RSA Seguros</v>
      </c>
      <c r="O41" s="63">
        <v>7.733928469170924</v>
      </c>
      <c r="P41" s="63">
        <v>125.95977952630099</v>
      </c>
      <c r="Q41" s="63">
        <v>138.87327057564096</v>
      </c>
      <c r="R41" s="63">
        <v>80.025327947771217</v>
      </c>
      <c r="S41" s="63">
        <v>15.55858761671834</v>
      </c>
      <c r="T41" s="63">
        <v>42.698308420630163</v>
      </c>
      <c r="U41" s="63">
        <v>48.943669132864336</v>
      </c>
      <c r="V41" s="63">
        <v>51.761150836745337</v>
      </c>
      <c r="W41" s="63">
        <v>51.1017245011817</v>
      </c>
      <c r="X41" s="63">
        <v>6.2427498269313322</v>
      </c>
    </row>
    <row r="42" spans="2:24">
      <c r="B42" s="46" t="str">
        <f t="shared" si="3"/>
        <v>Renta Nacional</v>
      </c>
      <c r="C42" s="192">
        <f t="shared" si="4"/>
        <v>3.0342202470079082E-2</v>
      </c>
      <c r="D42" s="192">
        <f t="shared" si="4"/>
        <v>3.1097614291383337E-2</v>
      </c>
      <c r="E42" s="192">
        <f t="shared" si="4"/>
        <v>0.35836215787664261</v>
      </c>
      <c r="F42" s="192">
        <f t="shared" si="4"/>
        <v>0.10750480592323591</v>
      </c>
      <c r="G42" s="192">
        <f t="shared" si="4"/>
        <v>-7.9246825511939886E-3</v>
      </c>
      <c r="H42" s="192">
        <f t="shared" si="4"/>
        <v>-2.0117732646607857E-2</v>
      </c>
      <c r="I42" s="192">
        <f t="shared" si="4"/>
        <v>4.9925250427532292E-2</v>
      </c>
      <c r="J42" s="192">
        <f t="shared" si="4"/>
        <v>7.8838298735785226E-2</v>
      </c>
      <c r="K42" s="192">
        <f t="shared" si="4"/>
        <v>-2.6785316523366158E-3</v>
      </c>
      <c r="L42" s="192">
        <f t="shared" si="4"/>
        <v>4.1404312154169148E-2</v>
      </c>
      <c r="N42" s="46" t="str">
        <f>'2.3'!N43</f>
        <v>Renta Nacional</v>
      </c>
      <c r="O42" s="63">
        <v>3.0342202470079083</v>
      </c>
      <c r="P42" s="63">
        <v>3.1097614291383335</v>
      </c>
      <c r="Q42" s="63">
        <v>35.836215787664258</v>
      </c>
      <c r="R42" s="63">
        <v>10.750480592323591</v>
      </c>
      <c r="S42" s="63">
        <v>-0.79246825511939889</v>
      </c>
      <c r="T42" s="63">
        <v>-2.0117732646607855</v>
      </c>
      <c r="U42" s="63">
        <v>4.9925250427532291</v>
      </c>
      <c r="V42" s="63">
        <v>7.8838298735785228</v>
      </c>
      <c r="W42" s="63">
        <v>-0.26785316523366159</v>
      </c>
      <c r="X42" s="63">
        <v>4.1404312154169149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4"/>
        <v/>
      </c>
      <c r="E43" s="192" t="str">
        <f t="shared" si="4"/>
        <v/>
      </c>
      <c r="F43" s="192" t="str">
        <f t="shared" si="4"/>
        <v/>
      </c>
      <c r="G43" s="192" t="str">
        <f t="shared" si="4"/>
        <v/>
      </c>
      <c r="H43" s="192" t="str">
        <f t="shared" ref="H43:L45" si="6">IF(OR(T43="",T43=0),"",T43/100)</f>
        <v/>
      </c>
      <c r="I43" s="192">
        <f t="shared" si="6"/>
        <v>4.0567311232271412E-2</v>
      </c>
      <c r="J43" s="192">
        <f t="shared" si="6"/>
        <v>4.9124640710739445E-3</v>
      </c>
      <c r="K43" s="192" t="str">
        <f t="shared" si="6"/>
        <v/>
      </c>
      <c r="L43" s="192">
        <f t="shared" si="6"/>
        <v>0.29768861286177584</v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>
        <v>4.0567311232271415</v>
      </c>
      <c r="V43" s="63">
        <v>0.49124640710739448</v>
      </c>
      <c r="W43" s="63"/>
      <c r="X43" s="63">
        <v>29.768861286177582</v>
      </c>
    </row>
    <row r="44" spans="2:24">
      <c r="B44" s="46" t="str">
        <f t="shared" si="3"/>
        <v>Security Previsión</v>
      </c>
      <c r="C44" s="192">
        <f t="shared" ref="C44:G45" si="7">IF(OR(O44="",O44=0),"",O44/100)</f>
        <v>0.47080880628054694</v>
      </c>
      <c r="D44" s="192">
        <f t="shared" si="7"/>
        <v>0.77608447999999997</v>
      </c>
      <c r="E44" s="192" t="str">
        <f t="shared" si="7"/>
        <v/>
      </c>
      <c r="F44" s="192" t="str">
        <f t="shared" si="7"/>
        <v/>
      </c>
      <c r="G44" s="192" t="str">
        <f t="shared" si="7"/>
        <v/>
      </c>
      <c r="H44" s="192" t="str">
        <f t="shared" si="6"/>
        <v/>
      </c>
      <c r="I44" s="192" t="str">
        <f t="shared" si="6"/>
        <v/>
      </c>
      <c r="J44" s="192" t="str">
        <f t="shared" si="6"/>
        <v/>
      </c>
      <c r="K44" s="192" t="str">
        <f t="shared" si="6"/>
        <v/>
      </c>
      <c r="L44" s="192" t="str">
        <f t="shared" si="6"/>
        <v/>
      </c>
      <c r="N44" s="46" t="str">
        <f>'2.3'!N45</f>
        <v>Security Previsión</v>
      </c>
      <c r="O44" s="63">
        <v>47.080880628054693</v>
      </c>
      <c r="P44" s="63">
        <v>77.608447999999996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7"/>
        <v/>
      </c>
      <c r="D45" s="192" t="str">
        <f t="shared" si="7"/>
        <v/>
      </c>
      <c r="E45" s="192" t="str">
        <f t="shared" si="7"/>
        <v/>
      </c>
      <c r="F45" s="192" t="str">
        <f t="shared" si="7"/>
        <v/>
      </c>
      <c r="G45" s="192" t="str">
        <f t="shared" si="7"/>
        <v/>
      </c>
      <c r="H45" s="192" t="str">
        <f t="shared" si="6"/>
        <v/>
      </c>
      <c r="I45" s="192" t="str">
        <f t="shared" si="6"/>
        <v/>
      </c>
      <c r="J45" s="192" t="str">
        <f t="shared" si="6"/>
        <v/>
      </c>
      <c r="K45" s="192" t="str">
        <f t="shared" si="6"/>
        <v/>
      </c>
      <c r="L45" s="192" t="str">
        <f t="shared" si="6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0.32620433553805755</v>
      </c>
      <c r="D46" s="196">
        <f t="shared" ref="D46:L46" si="8">P46/100</f>
        <v>0.35087495003424701</v>
      </c>
      <c r="E46" s="196">
        <f t="shared" si="8"/>
        <v>0.63630524918553044</v>
      </c>
      <c r="F46" s="196">
        <f t="shared" si="8"/>
        <v>0.48782566717973241</v>
      </c>
      <c r="G46" s="196">
        <f t="shared" si="8"/>
        <v>0.41737521098057973</v>
      </c>
      <c r="H46" s="196">
        <f t="shared" si="8"/>
        <v>0.9281846782451858</v>
      </c>
      <c r="I46" s="196">
        <f t="shared" si="8"/>
        <v>0.31015533502349929</v>
      </c>
      <c r="J46" s="196">
        <f t="shared" si="8"/>
        <v>0.43556102875442998</v>
      </c>
      <c r="K46" s="196">
        <f t="shared" si="8"/>
        <v>0.5965393955740157</v>
      </c>
      <c r="L46" s="196">
        <f t="shared" si="8"/>
        <v>0.4249771886197854</v>
      </c>
      <c r="N46" s="51" t="s">
        <v>29</v>
      </c>
      <c r="O46" s="64">
        <v>32.620433553805753</v>
      </c>
      <c r="P46" s="64">
        <v>35.087495003424699</v>
      </c>
      <c r="Q46" s="64">
        <v>63.630524918553043</v>
      </c>
      <c r="R46" s="64">
        <v>48.782566717973239</v>
      </c>
      <c r="S46" s="64">
        <v>41.737521098057975</v>
      </c>
      <c r="T46" s="64">
        <v>92.818467824518578</v>
      </c>
      <c r="U46" s="64">
        <v>31.015533502349928</v>
      </c>
      <c r="V46" s="64">
        <v>43.556102875442996</v>
      </c>
      <c r="W46" s="64">
        <v>59.653939557401571</v>
      </c>
      <c r="X46" s="64">
        <v>42.497718861978541</v>
      </c>
    </row>
    <row r="48" spans="2:24">
      <c r="B48" s="14" t="str">
        <f>'2.8.1'!B28</f>
        <v>Siniestralidad Directa = Siniestros Directos / Prima Directa Devengada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10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>
  <sheetPr codeName="Hoja87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175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0.48859914743495558</v>
      </c>
      <c r="D16" s="192">
        <f t="shared" si="2"/>
        <v>0.37076794965891707</v>
      </c>
      <c r="E16" s="192">
        <f t="shared" si="2"/>
        <v>0.40774170792613146</v>
      </c>
      <c r="F16" s="192">
        <f t="shared" si="2"/>
        <v>0.35586710760859364</v>
      </c>
      <c r="G16" s="192">
        <f t="shared" si="2"/>
        <v>31.603095534602421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48.859914743495558</v>
      </c>
      <c r="P16" s="40">
        <v>37.076794965891708</v>
      </c>
      <c r="Q16" s="40">
        <v>40.774170792613148</v>
      </c>
      <c r="R16" s="40">
        <v>35.586710760859361</v>
      </c>
      <c r="S16" s="40">
        <v>3160.3095534602421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IF(OR(O17="",O17=0),"",O17/100)</f>
        <v>0.30464199731721858</v>
      </c>
      <c r="D17" s="192">
        <f t="shared" ref="D17:D45" si="5">IF(OR(P17="",P17=0),"",P17/100)</f>
        <v>0.34803096080461116</v>
      </c>
      <c r="E17" s="192">
        <f t="shared" ref="E17:E45" si="6">IF(OR(Q17="",Q17=0),"",Q17/100)</f>
        <v>0.30781493232808183</v>
      </c>
      <c r="F17" s="192">
        <f t="shared" ref="F17:F45" si="7">IF(OR(R17="",R17=0),"",R17/100)</f>
        <v>0.45236700745855762</v>
      </c>
      <c r="G17" s="192">
        <f t="shared" ref="G17:G45" si="8">IF(OR(S17="",S17=0),"",S17/100)</f>
        <v>0.75312071935040892</v>
      </c>
      <c r="H17" s="192">
        <f t="shared" ref="H17:H45" si="9">IF(OR(T17="",T17=0),"",T17/100)</f>
        <v>0.48077438375368176</v>
      </c>
      <c r="I17" s="192">
        <f t="shared" ref="I17:I45" si="10">IF(OR(U17="",U17=0),"",U17/100)</f>
        <v>1.0323261882853403</v>
      </c>
      <c r="J17" s="192">
        <f t="shared" ref="J17:J45" si="11">IF(OR(V17="",V17=0),"",V17/100)</f>
        <v>0.40102789138054329</v>
      </c>
      <c r="K17" s="192">
        <f t="shared" ref="K17:K45" si="12">IF(OR(W17="",W17=0),"",W17/100)</f>
        <v>1.6765389091620175</v>
      </c>
      <c r="L17" s="192">
        <f t="shared" ref="L17:L45" si="13">IF(OR(X17="",X17=0),"",X17/100)</f>
        <v>0.37258609344760674</v>
      </c>
      <c r="N17" s="46" t="str">
        <f>'2.3'!N18</f>
        <v>ACE Seguros</v>
      </c>
      <c r="O17" s="40">
        <v>30.464199731721859</v>
      </c>
      <c r="P17" s="40">
        <v>34.803096080461117</v>
      </c>
      <c r="Q17" s="40">
        <v>30.781493232808181</v>
      </c>
      <c r="R17" s="40">
        <v>45.236700745855764</v>
      </c>
      <c r="S17" s="40">
        <v>75.31207193504089</v>
      </c>
      <c r="T17" s="40">
        <v>48.077438375368175</v>
      </c>
      <c r="U17" s="40">
        <v>103.23261882853403</v>
      </c>
      <c r="V17" s="40">
        <v>40.102789138054327</v>
      </c>
      <c r="W17" s="40">
        <v>167.65389091620176</v>
      </c>
      <c r="X17" s="40">
        <v>37.258609344760671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>
        <f t="shared" si="13"/>
        <v>5.4390367916215071E-2</v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>
        <v>5.4390367916215068</v>
      </c>
    </row>
    <row r="19" spans="2:24" s="16" customFormat="1">
      <c r="B19" s="46" t="str">
        <f t="shared" si="3"/>
        <v>Aseguradora Magallanes</v>
      </c>
      <c r="C19" s="192">
        <f t="shared" si="4"/>
        <v>0.21879840092896505</v>
      </c>
      <c r="D19" s="192">
        <f t="shared" si="5"/>
        <v>0.34576744405179333</v>
      </c>
      <c r="E19" s="192">
        <f t="shared" si="6"/>
        <v>0.31095871125369401</v>
      </c>
      <c r="F19" s="192">
        <f t="shared" si="7"/>
        <v>0.4197780052343339</v>
      </c>
      <c r="G19" s="192">
        <f t="shared" si="8"/>
        <v>0.32410939035404412</v>
      </c>
      <c r="H19" s="192">
        <f t="shared" si="9"/>
        <v>0.45919157553831857</v>
      </c>
      <c r="I19" s="192">
        <f t="shared" si="10"/>
        <v>0.89422487852181309</v>
      </c>
      <c r="J19" s="192">
        <f t="shared" si="11"/>
        <v>0.6197135851973492</v>
      </c>
      <c r="K19" s="192">
        <f t="shared" si="12"/>
        <v>0.69673563133459804</v>
      </c>
      <c r="L19" s="192">
        <f t="shared" si="13"/>
        <v>0.56139302015713644</v>
      </c>
      <c r="N19" s="46" t="str">
        <f>'2.3'!N20</f>
        <v>Aseguradora Magallanes</v>
      </c>
      <c r="O19" s="40">
        <v>21.879840092896504</v>
      </c>
      <c r="P19" s="40">
        <v>34.576744405179333</v>
      </c>
      <c r="Q19" s="40">
        <v>31.095871125369399</v>
      </c>
      <c r="R19" s="40">
        <v>41.977800523433388</v>
      </c>
      <c r="S19" s="40">
        <v>32.410939035404411</v>
      </c>
      <c r="T19" s="40">
        <v>45.919157553831859</v>
      </c>
      <c r="U19" s="40">
        <v>89.422487852181305</v>
      </c>
      <c r="V19" s="40">
        <v>61.97135851973492</v>
      </c>
      <c r="W19" s="40">
        <v>69.673563133459808</v>
      </c>
      <c r="X19" s="40">
        <v>56.139302015713646</v>
      </c>
    </row>
    <row r="20" spans="2:24" s="16" customFormat="1">
      <c r="B20" s="46" t="str">
        <f t="shared" si="3"/>
        <v>BCI Seguros Generales</v>
      </c>
      <c r="C20" s="192">
        <f t="shared" si="4"/>
        <v>0.26012141461044497</v>
      </c>
      <c r="D20" s="192">
        <f t="shared" si="5"/>
        <v>0.26751720557631281</v>
      </c>
      <c r="E20" s="192">
        <f t="shared" si="6"/>
        <v>0.37838326812815765</v>
      </c>
      <c r="F20" s="192">
        <f t="shared" si="7"/>
        <v>-9.0276062767638401E-2</v>
      </c>
      <c r="G20" s="192">
        <f t="shared" si="8"/>
        <v>0.10903579618578303</v>
      </c>
      <c r="H20" s="192">
        <f t="shared" si="9"/>
        <v>0.18822012068896959</v>
      </c>
      <c r="I20" s="192">
        <f t="shared" si="10"/>
        <v>0.18957254818387276</v>
      </c>
      <c r="J20" s="192">
        <f t="shared" si="11"/>
        <v>0.29982152802074147</v>
      </c>
      <c r="K20" s="192">
        <f t="shared" si="12"/>
        <v>0.42259830879309407</v>
      </c>
      <c r="L20" s="192">
        <f t="shared" si="13"/>
        <v>0.25327722401664021</v>
      </c>
      <c r="N20" s="46" t="str">
        <f>'2.3'!N21</f>
        <v>BCI Seguros Generales</v>
      </c>
      <c r="O20" s="40">
        <v>26.012141461044497</v>
      </c>
      <c r="P20" s="40">
        <v>26.75172055763128</v>
      </c>
      <c r="Q20" s="40">
        <v>37.838326812815765</v>
      </c>
      <c r="R20" s="40">
        <v>-9.0276062767638408</v>
      </c>
      <c r="S20" s="40">
        <v>10.903579618578304</v>
      </c>
      <c r="T20" s="40">
        <v>18.82201206889696</v>
      </c>
      <c r="U20" s="40">
        <v>18.957254818387277</v>
      </c>
      <c r="V20" s="40">
        <v>29.982152802074147</v>
      </c>
      <c r="W20" s="40">
        <v>42.259830879309405</v>
      </c>
      <c r="X20" s="40">
        <v>25.327722401664023</v>
      </c>
    </row>
    <row r="21" spans="2:24" s="16" customFormat="1">
      <c r="B21" s="46" t="str">
        <f t="shared" si="3"/>
        <v>Cardif</v>
      </c>
      <c r="C21" s="192">
        <f t="shared" si="4"/>
        <v>0.39764489964181571</v>
      </c>
      <c r="D21" s="192">
        <f t="shared" si="5"/>
        <v>0.83082654944235979</v>
      </c>
      <c r="E21" s="192">
        <f t="shared" si="6"/>
        <v>0.36145307437043006</v>
      </c>
      <c r="F21" s="192">
        <f t="shared" si="7"/>
        <v>0.27564994689152938</v>
      </c>
      <c r="G21" s="192">
        <f t="shared" si="8"/>
        <v>0.3194318316384131</v>
      </c>
      <c r="H21" s="192">
        <f t="shared" si="9"/>
        <v>0.80768496608531715</v>
      </c>
      <c r="I21" s="192">
        <f t="shared" si="10"/>
        <v>0.29504269916228038</v>
      </c>
      <c r="J21" s="192">
        <f t="shared" si="11"/>
        <v>0.47537320910253233</v>
      </c>
      <c r="K21" s="192">
        <f t="shared" si="12"/>
        <v>0.34078336488192046</v>
      </c>
      <c r="L21" s="192">
        <f t="shared" si="13"/>
        <v>0.34319838044253115</v>
      </c>
      <c r="N21" s="46" t="str">
        <f>'2.3'!N22</f>
        <v>Cardif</v>
      </c>
      <c r="O21" s="40">
        <v>39.764489964181571</v>
      </c>
      <c r="P21" s="40">
        <v>83.082654944235983</v>
      </c>
      <c r="Q21" s="40">
        <v>36.145307437043009</v>
      </c>
      <c r="R21" s="40">
        <v>27.56499468915294</v>
      </c>
      <c r="S21" s="40">
        <v>31.943183163841312</v>
      </c>
      <c r="T21" s="40">
        <v>80.76849660853172</v>
      </c>
      <c r="U21" s="40">
        <v>29.504269916228036</v>
      </c>
      <c r="V21" s="40">
        <v>47.537320910253236</v>
      </c>
      <c r="W21" s="40">
        <v>34.078336488192043</v>
      </c>
      <c r="X21" s="40">
        <v>34.319838044253117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>
        <f t="shared" si="10"/>
        <v>0.3447791758148957</v>
      </c>
      <c r="J22" s="192">
        <f t="shared" si="11"/>
        <v>6.7598406901803479E-2</v>
      </c>
      <c r="K22" s="192">
        <f t="shared" si="12"/>
        <v>0.2050963537463775</v>
      </c>
      <c r="L22" s="192">
        <f t="shared" si="13"/>
        <v>0.39490464516692142</v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>
        <v>34.477917581489571</v>
      </c>
      <c r="V22" s="63">
        <v>6.7598406901803481</v>
      </c>
      <c r="W22" s="63">
        <v>20.50963537463775</v>
      </c>
      <c r="X22" s="63">
        <v>39.490464516692143</v>
      </c>
    </row>
    <row r="23" spans="2:24">
      <c r="B23" s="46" t="str">
        <f t="shared" si="3"/>
        <v>Chartis Chile</v>
      </c>
      <c r="C23" s="192">
        <f t="shared" si="4"/>
        <v>9.6883606977899286E-2</v>
      </c>
      <c r="D23" s="192">
        <f t="shared" si="5"/>
        <v>0.16356635980010042</v>
      </c>
      <c r="E23" s="192">
        <f t="shared" si="6"/>
        <v>0.40795081828463348</v>
      </c>
      <c r="F23" s="192">
        <f t="shared" si="7"/>
        <v>0.32179247601323985</v>
      </c>
      <c r="G23" s="192">
        <f t="shared" si="8"/>
        <v>0.41980188003885421</v>
      </c>
      <c r="H23" s="192">
        <f t="shared" si="9"/>
        <v>0.24152789319396034</v>
      </c>
      <c r="I23" s="192">
        <f t="shared" si="10"/>
        <v>0.34022753985237281</v>
      </c>
      <c r="J23" s="192">
        <f t="shared" si="11"/>
        <v>0.30596027244474283</v>
      </c>
      <c r="K23" s="192">
        <f t="shared" si="12"/>
        <v>0.18434363232994577</v>
      </c>
      <c r="L23" s="192">
        <f t="shared" si="13"/>
        <v>0.27570770178840603</v>
      </c>
      <c r="N23" s="46" t="str">
        <f>'2.3'!N24</f>
        <v>Chartis Chile</v>
      </c>
      <c r="O23" s="63">
        <v>9.6883606977899284</v>
      </c>
      <c r="P23" s="63">
        <v>16.356635980010044</v>
      </c>
      <c r="Q23" s="63">
        <v>40.795081828463346</v>
      </c>
      <c r="R23" s="63">
        <v>32.179247601323986</v>
      </c>
      <c r="S23" s="63">
        <v>41.980188003885424</v>
      </c>
      <c r="T23" s="63">
        <v>24.152789319396035</v>
      </c>
      <c r="U23" s="63">
        <v>34.02275398523728</v>
      </c>
      <c r="V23" s="63">
        <v>30.596027244474282</v>
      </c>
      <c r="W23" s="63">
        <v>18.434363232994578</v>
      </c>
      <c r="X23" s="63">
        <v>27.570770178840604</v>
      </c>
    </row>
    <row r="24" spans="2:24">
      <c r="B24" s="46" t="str">
        <f t="shared" si="3"/>
        <v>Chilena Consolidada</v>
      </c>
      <c r="C24" s="192">
        <f t="shared" si="4"/>
        <v>1.1461022325153409</v>
      </c>
      <c r="D24" s="192">
        <f t="shared" si="5"/>
        <v>0.10782099498248594</v>
      </c>
      <c r="E24" s="192">
        <f t="shared" si="6"/>
        <v>0.20438619500861857</v>
      </c>
      <c r="F24" s="192">
        <f t="shared" si="7"/>
        <v>0.19831846355948804</v>
      </c>
      <c r="G24" s="192">
        <f t="shared" si="8"/>
        <v>0.34699663399249642</v>
      </c>
      <c r="H24" s="192">
        <f t="shared" si="9"/>
        <v>0.43153763269103962</v>
      </c>
      <c r="I24" s="192">
        <f t="shared" si="10"/>
        <v>0.91409133830968881</v>
      </c>
      <c r="J24" s="192">
        <f t="shared" si="11"/>
        <v>0.23805105921551731</v>
      </c>
      <c r="K24" s="192">
        <f t="shared" si="12"/>
        <v>-0.12661134740779251</v>
      </c>
      <c r="L24" s="192">
        <f t="shared" si="13"/>
        <v>0.22204700682136724</v>
      </c>
      <c r="N24" s="46" t="str">
        <f>'2.3'!N25</f>
        <v>Chilena Consolidada</v>
      </c>
      <c r="O24" s="63">
        <v>114.61022325153409</v>
      </c>
      <c r="P24" s="63">
        <v>10.782099498248595</v>
      </c>
      <c r="Q24" s="63">
        <v>20.438619500861858</v>
      </c>
      <c r="R24" s="63">
        <v>19.831846355948805</v>
      </c>
      <c r="S24" s="63">
        <v>34.699663399249644</v>
      </c>
      <c r="T24" s="63">
        <v>43.153763269103962</v>
      </c>
      <c r="U24" s="63">
        <v>91.409133830968884</v>
      </c>
      <c r="V24" s="63">
        <v>23.805105921551732</v>
      </c>
      <c r="W24" s="63">
        <v>-12.66113474077925</v>
      </c>
      <c r="X24" s="63">
        <v>22.204700682136725</v>
      </c>
    </row>
    <row r="25" spans="2:24">
      <c r="B25" s="46" t="str">
        <f t="shared" si="3"/>
        <v>Chubb de Chile</v>
      </c>
      <c r="C25" s="192">
        <f t="shared" si="4"/>
        <v>9.5163817125904548E-2</v>
      </c>
      <c r="D25" s="192">
        <f t="shared" si="5"/>
        <v>0.4156703210214347</v>
      </c>
      <c r="E25" s="192">
        <f t="shared" si="6"/>
        <v>1.0802988385174976</v>
      </c>
      <c r="F25" s="192">
        <f t="shared" si="7"/>
        <v>0.4767544397864219</v>
      </c>
      <c r="G25" s="192">
        <f t="shared" si="8"/>
        <v>1.5339755713001073</v>
      </c>
      <c r="H25" s="192">
        <f t="shared" si="9"/>
        <v>0.39784734608524563</v>
      </c>
      <c r="I25" s="192">
        <f t="shared" si="10"/>
        <v>0.15751202698468292</v>
      </c>
      <c r="J25" s="192">
        <f t="shared" si="11"/>
        <v>0.86718452317350792</v>
      </c>
      <c r="K25" s="192">
        <f t="shared" si="12"/>
        <v>0.73060113506422453</v>
      </c>
      <c r="L25" s="192">
        <f t="shared" si="13"/>
        <v>0.92593601557672001</v>
      </c>
      <c r="N25" s="46" t="str">
        <f>'2.3'!N26</f>
        <v>Chubb de Chile</v>
      </c>
      <c r="O25" s="63">
        <v>9.5163817125904551</v>
      </c>
      <c r="P25" s="63">
        <v>41.567032102143472</v>
      </c>
      <c r="Q25" s="63">
        <v>108.02988385174976</v>
      </c>
      <c r="R25" s="63">
        <v>47.675443978642193</v>
      </c>
      <c r="S25" s="63">
        <v>153.39755713001074</v>
      </c>
      <c r="T25" s="63">
        <v>39.784734608524566</v>
      </c>
      <c r="U25" s="63">
        <v>15.751202698468292</v>
      </c>
      <c r="V25" s="63">
        <v>86.718452317350796</v>
      </c>
      <c r="W25" s="63">
        <v>73.060113506422454</v>
      </c>
      <c r="X25" s="63">
        <v>92.593601557672002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1.3215532296722714</v>
      </c>
      <c r="D27" s="192">
        <f t="shared" si="5"/>
        <v>3.2782457771129017</v>
      </c>
      <c r="E27" s="192">
        <f t="shared" si="6"/>
        <v>0.56817407636479667</v>
      </c>
      <c r="F27" s="192">
        <f t="shared" si="7"/>
        <v>0.71602180762529966</v>
      </c>
      <c r="G27" s="192">
        <f t="shared" si="8"/>
        <v>0.83879987551749802</v>
      </c>
      <c r="H27" s="192">
        <f t="shared" si="9"/>
        <v>0.54141773277504579</v>
      </c>
      <c r="I27" s="192">
        <f t="shared" si="10"/>
        <v>0.66912143470380603</v>
      </c>
      <c r="J27" s="192">
        <f t="shared" si="11"/>
        <v>0.4884411969002746</v>
      </c>
      <c r="K27" s="192">
        <f t="shared" si="12"/>
        <v>0.41341779918098687</v>
      </c>
      <c r="L27" s="192">
        <f t="shared" si="13"/>
        <v>0.38278832762308113</v>
      </c>
      <c r="N27" s="46" t="str">
        <f>'2.3'!N28</f>
        <v>Consorcio Nacional de Seguros</v>
      </c>
      <c r="O27" s="63">
        <v>132.15532296722714</v>
      </c>
      <c r="P27" s="63">
        <v>327.82457771129015</v>
      </c>
      <c r="Q27" s="63">
        <v>56.817407636479665</v>
      </c>
      <c r="R27" s="63">
        <v>71.602180762529969</v>
      </c>
      <c r="S27" s="63">
        <v>83.879987551749807</v>
      </c>
      <c r="T27" s="63">
        <v>54.141773277504576</v>
      </c>
      <c r="U27" s="63">
        <v>66.912143470380599</v>
      </c>
      <c r="V27" s="63">
        <v>48.844119690027462</v>
      </c>
      <c r="W27" s="63">
        <v>41.341779918098688</v>
      </c>
      <c r="X27" s="63">
        <v>38.278832762308113</v>
      </c>
    </row>
    <row r="28" spans="2:24">
      <c r="B28" s="46" t="str">
        <f t="shared" si="3"/>
        <v>Continental Crédito</v>
      </c>
      <c r="C28" s="192">
        <f t="shared" si="4"/>
        <v>0.16675795960287565</v>
      </c>
      <c r="D28" s="192">
        <f t="shared" si="5"/>
        <v>0.31324208595717318</v>
      </c>
      <c r="E28" s="192">
        <f t="shared" si="6"/>
        <v>-1.4332004988115484E-3</v>
      </c>
      <c r="F28" s="192">
        <f t="shared" si="7"/>
        <v>1.4177595115878459</v>
      </c>
      <c r="G28" s="192">
        <f t="shared" si="8"/>
        <v>0.33080848224872922</v>
      </c>
      <c r="H28" s="192">
        <f t="shared" si="9"/>
        <v>0.18785147837802016</v>
      </c>
      <c r="I28" s="192">
        <f t="shared" si="10"/>
        <v>0.54673718014597417</v>
      </c>
      <c r="J28" s="192">
        <f t="shared" si="11"/>
        <v>0.15698570402575984</v>
      </c>
      <c r="K28" s="192">
        <f t="shared" si="12"/>
        <v>0.28523969958206957</v>
      </c>
      <c r="L28" s="192">
        <f t="shared" si="13"/>
        <v>0.15276787787615886</v>
      </c>
      <c r="N28" s="46" t="str">
        <f>'2.3'!N29</f>
        <v>Continental Crédito</v>
      </c>
      <c r="O28" s="63">
        <v>16.675795960287566</v>
      </c>
      <c r="P28" s="63">
        <v>31.324208595717316</v>
      </c>
      <c r="Q28" s="63">
        <v>-0.14332004988115485</v>
      </c>
      <c r="R28" s="63">
        <v>141.77595115878458</v>
      </c>
      <c r="S28" s="63">
        <v>33.080848224872923</v>
      </c>
      <c r="T28" s="63">
        <v>18.785147837802015</v>
      </c>
      <c r="U28" s="63">
        <v>54.673718014597419</v>
      </c>
      <c r="V28" s="63">
        <v>15.698570402575985</v>
      </c>
      <c r="W28" s="63">
        <v>28.523969958206958</v>
      </c>
      <c r="X28" s="63">
        <v>15.276787787615886</v>
      </c>
    </row>
    <row r="29" spans="2:24">
      <c r="B29" s="46" t="str">
        <f t="shared" si="3"/>
        <v>Cruz del Sur</v>
      </c>
      <c r="C29" s="192">
        <f t="shared" si="4"/>
        <v>0.64542651247680471</v>
      </c>
      <c r="D29" s="192">
        <f t="shared" si="5"/>
        <v>0.60452461577059902</v>
      </c>
      <c r="E29" s="192">
        <f t="shared" si="6"/>
        <v>0.5379332417101339</v>
      </c>
      <c r="F29" s="192">
        <f t="shared" si="7"/>
        <v>0.36277641739255151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64.542651247680467</v>
      </c>
      <c r="P29" s="63">
        <v>60.4524615770599</v>
      </c>
      <c r="Q29" s="63">
        <v>53.793324171013388</v>
      </c>
      <c r="R29" s="63">
        <v>36.277641739255152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>
        <f t="shared" si="13"/>
        <v>0.10543476843217299</v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>
        <v>10.543476843217299</v>
      </c>
    </row>
    <row r="32" spans="2:24">
      <c r="B32" s="46" t="str">
        <f t="shared" si="3"/>
        <v>HDI Seguros</v>
      </c>
      <c r="C32" s="192">
        <f t="shared" si="4"/>
        <v>0.39289045801342198</v>
      </c>
      <c r="D32" s="192">
        <f t="shared" si="5"/>
        <v>0.22775325804181754</v>
      </c>
      <c r="E32" s="192">
        <f t="shared" si="6"/>
        <v>0.24747212737053928</v>
      </c>
      <c r="F32" s="192">
        <f t="shared" si="7"/>
        <v>0.28415369912834204</v>
      </c>
      <c r="G32" s="192">
        <f t="shared" si="8"/>
        <v>0.2237293108084982</v>
      </c>
      <c r="H32" s="192">
        <f t="shared" si="9"/>
        <v>0.26682743090493038</v>
      </c>
      <c r="I32" s="192">
        <f t="shared" si="10"/>
        <v>0.22535789823694161</v>
      </c>
      <c r="J32" s="192">
        <f t="shared" si="11"/>
        <v>0.30420783249130406</v>
      </c>
      <c r="K32" s="192">
        <f t="shared" si="12"/>
        <v>0.35899522922916111</v>
      </c>
      <c r="L32" s="192">
        <f t="shared" si="13"/>
        <v>0.34812413106655415</v>
      </c>
      <c r="N32" s="46" t="str">
        <f>'2.3'!N33</f>
        <v>HDI Seguros</v>
      </c>
      <c r="O32" s="63">
        <v>39.289045801342198</v>
      </c>
      <c r="P32" s="63">
        <v>22.775325804181755</v>
      </c>
      <c r="Q32" s="63">
        <v>24.747212737053928</v>
      </c>
      <c r="R32" s="63">
        <v>28.415369912834205</v>
      </c>
      <c r="S32" s="63">
        <v>22.372931080849821</v>
      </c>
      <c r="T32" s="63">
        <v>26.682743090493037</v>
      </c>
      <c r="U32" s="63">
        <v>22.535789823694159</v>
      </c>
      <c r="V32" s="63">
        <v>30.420783249130405</v>
      </c>
      <c r="W32" s="63">
        <v>35.899522922916113</v>
      </c>
      <c r="X32" s="63">
        <v>34.812413106655413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>
        <f t="shared" si="7"/>
        <v>1.7241379310344754E-3</v>
      </c>
      <c r="G33" s="192">
        <f t="shared" si="8"/>
        <v>4.0882573611600191E-3</v>
      </c>
      <c r="H33" s="192">
        <f t="shared" si="9"/>
        <v>3.7052863888873883E-3</v>
      </c>
      <c r="I33" s="192" t="str">
        <f t="shared" si="10"/>
        <v/>
      </c>
      <c r="J33" s="192">
        <f t="shared" si="11"/>
        <v>7.897746332835226E-2</v>
      </c>
      <c r="K33" s="192">
        <f t="shared" si="12"/>
        <v>0.18529318205916617</v>
      </c>
      <c r="L33" s="192">
        <f t="shared" si="13"/>
        <v>0.16917847795792176</v>
      </c>
      <c r="N33" s="46" t="str">
        <f>'2.3'!N34</f>
        <v>Huelen Generales</v>
      </c>
      <c r="O33" s="63"/>
      <c r="P33" s="63"/>
      <c r="Q33" s="63"/>
      <c r="R33" s="63">
        <v>0.17241379310344754</v>
      </c>
      <c r="S33" s="63">
        <v>0.40882573611600193</v>
      </c>
      <c r="T33" s="63">
        <v>0.37052863888873883</v>
      </c>
      <c r="U33" s="63"/>
      <c r="V33" s="63">
        <v>7.8977463328352258</v>
      </c>
      <c r="W33" s="63">
        <v>18.529318205916617</v>
      </c>
      <c r="X33" s="63">
        <v>16.917847795792177</v>
      </c>
    </row>
    <row r="34" spans="2:24">
      <c r="B34" s="46" t="str">
        <f t="shared" si="3"/>
        <v>ING Generales</v>
      </c>
      <c r="C34" s="192">
        <f t="shared" si="4"/>
        <v>0.39097296959768435</v>
      </c>
      <c r="D34" s="192">
        <f t="shared" si="5"/>
        <v>8.521201834120877E-2</v>
      </c>
      <c r="E34" s="192">
        <f t="shared" si="6"/>
        <v>0.22202696382270548</v>
      </c>
      <c r="F34" s="192">
        <f t="shared" si="7"/>
        <v>0.33560199750438502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39.097296959768435</v>
      </c>
      <c r="P34" s="63">
        <v>8.5212018341208768</v>
      </c>
      <c r="Q34" s="63">
        <v>22.202696382270549</v>
      </c>
      <c r="R34" s="63">
        <v>33.5601997504385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-5.6743209716428059E-2</v>
      </c>
      <c r="D35" s="192">
        <f t="shared" si="5"/>
        <v>-0.36860198115655424</v>
      </c>
      <c r="E35" s="192">
        <f t="shared" si="6"/>
        <v>0.80891851411737092</v>
      </c>
      <c r="F35" s="192">
        <f t="shared" si="7"/>
        <v>0.46811150820325026</v>
      </c>
      <c r="G35" s="192">
        <f t="shared" si="8"/>
        <v>0.4928638135795092</v>
      </c>
      <c r="H35" s="192">
        <f t="shared" si="9"/>
        <v>0.47677656242966854</v>
      </c>
      <c r="I35" s="192">
        <f t="shared" si="10"/>
        <v>0.64549137882073393</v>
      </c>
      <c r="J35" s="192">
        <f t="shared" si="11"/>
        <v>0.480223412915535</v>
      </c>
      <c r="K35" s="192">
        <f t="shared" si="12"/>
        <v>0.5874923846731952</v>
      </c>
      <c r="L35" s="192">
        <f t="shared" si="13"/>
        <v>0.71878207724495335</v>
      </c>
      <c r="N35" s="46" t="str">
        <f>'2.3'!N36</f>
        <v>Liberty Seguros</v>
      </c>
      <c r="O35" s="63">
        <v>-5.674320971642806</v>
      </c>
      <c r="P35" s="63">
        <v>-36.860198115655422</v>
      </c>
      <c r="Q35" s="63">
        <v>80.891851411737093</v>
      </c>
      <c r="R35" s="63">
        <v>46.811150820325025</v>
      </c>
      <c r="S35" s="63">
        <v>49.286381357950923</v>
      </c>
      <c r="T35" s="63">
        <v>47.677656242966854</v>
      </c>
      <c r="U35" s="63">
        <v>64.549137882073396</v>
      </c>
      <c r="V35" s="63">
        <v>48.022341291553502</v>
      </c>
      <c r="W35" s="63">
        <v>58.749238467319522</v>
      </c>
      <c r="X35" s="63">
        <v>71.87820772449534</v>
      </c>
    </row>
    <row r="36" spans="2:24">
      <c r="B36" s="46" t="str">
        <f t="shared" si="3"/>
        <v>Mapfre Garantía y Crédito</v>
      </c>
      <c r="C36" s="192">
        <f t="shared" si="4"/>
        <v>0.16848789619542298</v>
      </c>
      <c r="D36" s="192">
        <f t="shared" si="5"/>
        <v>0.15860732900561925</v>
      </c>
      <c r="E36" s="192">
        <f t="shared" si="6"/>
        <v>0.13923242196016339</v>
      </c>
      <c r="F36" s="192">
        <f t="shared" si="7"/>
        <v>0.340374147109545</v>
      </c>
      <c r="G36" s="192">
        <f t="shared" si="8"/>
        <v>-6.6436481638956324E-2</v>
      </c>
      <c r="H36" s="192">
        <f t="shared" si="9"/>
        <v>0.14257637061188089</v>
      </c>
      <c r="I36" s="192">
        <f t="shared" si="10"/>
        <v>0.49482577940791167</v>
      </c>
      <c r="J36" s="192">
        <f t="shared" si="11"/>
        <v>0.80193235745200186</v>
      </c>
      <c r="K36" s="192">
        <f t="shared" si="12"/>
        <v>0.14033926133575278</v>
      </c>
      <c r="L36" s="192">
        <f t="shared" si="13"/>
        <v>0.11872092554373119</v>
      </c>
      <c r="N36" s="46" t="str">
        <f>'2.3'!N37</f>
        <v>Mapfre Garantía y Crédito</v>
      </c>
      <c r="O36" s="63">
        <v>16.848789619542298</v>
      </c>
      <c r="P36" s="63">
        <v>15.860732900561924</v>
      </c>
      <c r="Q36" s="63">
        <v>13.923242196016339</v>
      </c>
      <c r="R36" s="63">
        <v>34.037414710954501</v>
      </c>
      <c r="S36" s="63">
        <v>-6.643648163895632</v>
      </c>
      <c r="T36" s="63">
        <v>14.257637061188088</v>
      </c>
      <c r="U36" s="63">
        <v>49.482577940791167</v>
      </c>
      <c r="V36" s="63">
        <v>80.193235745200184</v>
      </c>
      <c r="W36" s="63">
        <v>14.033926133575278</v>
      </c>
      <c r="X36" s="63">
        <v>11.872092554373118</v>
      </c>
    </row>
    <row r="37" spans="2:24">
      <c r="B37" s="46" t="str">
        <f t="shared" si="3"/>
        <v>Mapfre Seguros Generales</v>
      </c>
      <c r="C37" s="192">
        <f t="shared" si="4"/>
        <v>0.79291170866884753</v>
      </c>
      <c r="D37" s="192">
        <f t="shared" si="5"/>
        <v>0.23460530663622403</v>
      </c>
      <c r="E37" s="192">
        <f t="shared" si="6"/>
        <v>0.47877819764556023</v>
      </c>
      <c r="F37" s="192">
        <f t="shared" si="7"/>
        <v>0.30566239364109282</v>
      </c>
      <c r="G37" s="192">
        <f t="shared" si="8"/>
        <v>0.38988157501250092</v>
      </c>
      <c r="H37" s="192">
        <f t="shared" si="9"/>
        <v>1.1094992394897418</v>
      </c>
      <c r="I37" s="192">
        <f t="shared" si="10"/>
        <v>0.65278508413223391</v>
      </c>
      <c r="J37" s="192">
        <f t="shared" si="11"/>
        <v>0.49565304116738945</v>
      </c>
      <c r="K37" s="192">
        <f t="shared" si="12"/>
        <v>0.75471925181454058</v>
      </c>
      <c r="L37" s="192">
        <f t="shared" si="13"/>
        <v>0.60731394605609268</v>
      </c>
      <c r="N37" s="46" t="str">
        <f>'2.3'!N38</f>
        <v>Mapfre Seguros Generales</v>
      </c>
      <c r="O37" s="63">
        <v>79.291170866884755</v>
      </c>
      <c r="P37" s="63">
        <v>23.460530663622404</v>
      </c>
      <c r="Q37" s="63">
        <v>47.877819764556023</v>
      </c>
      <c r="R37" s="63">
        <v>30.566239364109283</v>
      </c>
      <c r="S37" s="63">
        <v>38.988157501250093</v>
      </c>
      <c r="T37" s="63">
        <v>110.94992394897419</v>
      </c>
      <c r="U37" s="63">
        <v>65.278508413223392</v>
      </c>
      <c r="V37" s="63">
        <v>49.565304116738943</v>
      </c>
      <c r="W37" s="63">
        <v>75.471925181454054</v>
      </c>
      <c r="X37" s="63">
        <v>60.731394605609268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>
        <f t="shared" si="13"/>
        <v>0.14802534744279031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14.802534744279031</v>
      </c>
    </row>
    <row r="40" spans="2:24">
      <c r="B40" s="46" t="str">
        <f t="shared" si="3"/>
        <v>Penta Security</v>
      </c>
      <c r="C40" s="192">
        <f t="shared" si="4"/>
        <v>0.2002060564971167</v>
      </c>
      <c r="D40" s="192">
        <f t="shared" si="5"/>
        <v>0.30532144749227547</v>
      </c>
      <c r="E40" s="192">
        <f t="shared" si="6"/>
        <v>0.42432631288752715</v>
      </c>
      <c r="F40" s="192">
        <f t="shared" si="7"/>
        <v>0.53970959258739404</v>
      </c>
      <c r="G40" s="192">
        <f t="shared" si="8"/>
        <v>1.3880105419423049E-2</v>
      </c>
      <c r="H40" s="192">
        <f t="shared" si="9"/>
        <v>0.31343421270329425</v>
      </c>
      <c r="I40" s="192">
        <f t="shared" si="10"/>
        <v>0.15654507744789778</v>
      </c>
      <c r="J40" s="192">
        <f t="shared" si="11"/>
        <v>0.67544781091883099</v>
      </c>
      <c r="K40" s="192">
        <f t="shared" si="12"/>
        <v>0.43655614629813111</v>
      </c>
      <c r="L40" s="192">
        <f t="shared" si="13"/>
        <v>0.27979818154249969</v>
      </c>
      <c r="N40" s="46" t="str">
        <f>'2.3'!N41</f>
        <v>Penta Security</v>
      </c>
      <c r="O40" s="63">
        <v>20.020605649711669</v>
      </c>
      <c r="P40" s="63">
        <v>30.532144749227548</v>
      </c>
      <c r="Q40" s="63">
        <v>42.432631288752717</v>
      </c>
      <c r="R40" s="63">
        <v>53.970959258739406</v>
      </c>
      <c r="S40" s="63">
        <v>1.3880105419423048</v>
      </c>
      <c r="T40" s="63">
        <v>31.343421270329426</v>
      </c>
      <c r="U40" s="63">
        <v>15.654507744789777</v>
      </c>
      <c r="V40" s="63">
        <v>67.544781091883095</v>
      </c>
      <c r="W40" s="63">
        <v>43.655614629813108</v>
      </c>
      <c r="X40" s="63">
        <v>27.979818154249969</v>
      </c>
    </row>
    <row r="41" spans="2:24">
      <c r="B41" s="46" t="str">
        <f t="shared" si="3"/>
        <v>RSA Seguros</v>
      </c>
      <c r="C41" s="192">
        <f t="shared" si="4"/>
        <v>0.21758025937097286</v>
      </c>
      <c r="D41" s="192">
        <f t="shared" si="5"/>
        <v>0.26550202888355134</v>
      </c>
      <c r="E41" s="192">
        <f t="shared" si="6"/>
        <v>0.2741706001193453</v>
      </c>
      <c r="F41" s="192">
        <f t="shared" si="7"/>
        <v>0.49463620678196785</v>
      </c>
      <c r="G41" s="192">
        <f t="shared" si="8"/>
        <v>0.33410619842513833</v>
      </c>
      <c r="H41" s="192">
        <f t="shared" si="9"/>
        <v>0.49312811598696049</v>
      </c>
      <c r="I41" s="192">
        <f t="shared" si="10"/>
        <v>0.7394598570266574</v>
      </c>
      <c r="J41" s="192">
        <f t="shared" si="11"/>
        <v>0.40177189774187105</v>
      </c>
      <c r="K41" s="192">
        <f t="shared" si="12"/>
        <v>0.18971337865028123</v>
      </c>
      <c r="L41" s="192">
        <f t="shared" si="13"/>
        <v>0.21974840743512136</v>
      </c>
      <c r="N41" s="46" t="str">
        <f>'2.3'!N42</f>
        <v>RSA Seguros</v>
      </c>
      <c r="O41" s="63">
        <v>21.758025937097287</v>
      </c>
      <c r="P41" s="63">
        <v>26.550202888355134</v>
      </c>
      <c r="Q41" s="63">
        <v>27.417060011934531</v>
      </c>
      <c r="R41" s="63">
        <v>49.463620678196783</v>
      </c>
      <c r="S41" s="63">
        <v>33.410619842513832</v>
      </c>
      <c r="T41" s="63">
        <v>49.312811598696051</v>
      </c>
      <c r="U41" s="63">
        <v>73.945985702665737</v>
      </c>
      <c r="V41" s="63">
        <v>40.177189774187106</v>
      </c>
      <c r="W41" s="63">
        <v>18.971337865028122</v>
      </c>
      <c r="X41" s="63">
        <v>21.974840743512136</v>
      </c>
    </row>
    <row r="42" spans="2:24">
      <c r="B42" s="46" t="str">
        <f t="shared" si="3"/>
        <v>Renta Nacional</v>
      </c>
      <c r="C42" s="192">
        <f t="shared" si="4"/>
        <v>0.1599426142872164</v>
      </c>
      <c r="D42" s="192">
        <f t="shared" si="5"/>
        <v>0.46686680191538416</v>
      </c>
      <c r="E42" s="192">
        <f t="shared" si="6"/>
        <v>0.41723209707742293</v>
      </c>
      <c r="F42" s="192">
        <f t="shared" si="7"/>
        <v>0.18271039995183055</v>
      </c>
      <c r="G42" s="192">
        <f t="shared" si="8"/>
        <v>0.38848318109549007</v>
      </c>
      <c r="H42" s="192">
        <f t="shared" si="9"/>
        <v>0.97819346238553062</v>
      </c>
      <c r="I42" s="192">
        <f t="shared" si="10"/>
        <v>2.8245071923281791E-2</v>
      </c>
      <c r="J42" s="192">
        <f t="shared" si="11"/>
        <v>0.34464923804169006</v>
      </c>
      <c r="K42" s="192">
        <f t="shared" si="12"/>
        <v>0.16056268993235945</v>
      </c>
      <c r="L42" s="192">
        <f t="shared" si="13"/>
        <v>1.4984514272532123E-2</v>
      </c>
      <c r="N42" s="46" t="str">
        <f>'2.3'!N43</f>
        <v>Renta Nacional</v>
      </c>
      <c r="O42" s="63">
        <v>15.994261428721639</v>
      </c>
      <c r="P42" s="63">
        <v>46.686680191538414</v>
      </c>
      <c r="Q42" s="63">
        <v>41.723209707742292</v>
      </c>
      <c r="R42" s="63">
        <v>18.271039995183056</v>
      </c>
      <c r="S42" s="63">
        <v>38.848318109549005</v>
      </c>
      <c r="T42" s="63">
        <v>97.819346238553067</v>
      </c>
      <c r="U42" s="63">
        <v>2.8245071923281793</v>
      </c>
      <c r="V42" s="63">
        <v>34.464923804169004</v>
      </c>
      <c r="W42" s="63">
        <v>16.056268993235946</v>
      </c>
      <c r="X42" s="63">
        <v>1.4984514272532123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>
        <f t="shared" si="8"/>
        <v>0.11536296657229539</v>
      </c>
      <c r="H43" s="192">
        <f t="shared" si="9"/>
        <v>0.34403260394883228</v>
      </c>
      <c r="I43" s="192">
        <f t="shared" si="10"/>
        <v>0.40420124256409989</v>
      </c>
      <c r="J43" s="192">
        <f t="shared" si="11"/>
        <v>0.82304499640766704</v>
      </c>
      <c r="K43" s="192">
        <f t="shared" si="12"/>
        <v>0.53811791104369577</v>
      </c>
      <c r="L43" s="192">
        <f t="shared" si="13"/>
        <v>0.32266641976785465</v>
      </c>
      <c r="N43" s="46" t="str">
        <f>'2.3'!N44</f>
        <v>Santander Generales</v>
      </c>
      <c r="O43" s="63"/>
      <c r="P43" s="63"/>
      <c r="Q43" s="63"/>
      <c r="R43" s="63"/>
      <c r="S43" s="63">
        <v>11.536296657229538</v>
      </c>
      <c r="T43" s="63">
        <v>34.403260394883226</v>
      </c>
      <c r="U43" s="63">
        <v>40.420124256409991</v>
      </c>
      <c r="V43" s="63">
        <v>82.304499640766707</v>
      </c>
      <c r="W43" s="63">
        <v>53.811791104369576</v>
      </c>
      <c r="X43" s="63">
        <v>32.266641976785465</v>
      </c>
    </row>
    <row r="44" spans="2:24">
      <c r="B44" s="46" t="str">
        <f t="shared" si="3"/>
        <v>Security Previsión</v>
      </c>
      <c r="C44" s="192">
        <f t="shared" si="4"/>
        <v>0.31728505932454504</v>
      </c>
      <c r="D44" s="192">
        <f t="shared" si="5"/>
        <v>0.2388038643588444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31.728505932454503</v>
      </c>
      <c r="P44" s="63">
        <v>23.880386435884439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0.29787835964378323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29.787835964378324</v>
      </c>
    </row>
    <row r="46" spans="2:24">
      <c r="B46" s="51" t="s">
        <v>29</v>
      </c>
      <c r="C46" s="196">
        <f>O46/100</f>
        <v>0.41189640877156075</v>
      </c>
      <c r="D46" s="196">
        <f t="shared" ref="D46:L46" si="14">P46/100</f>
        <v>0.3779689153337899</v>
      </c>
      <c r="E46" s="196">
        <f t="shared" si="14"/>
        <v>0.39987733699337724</v>
      </c>
      <c r="F46" s="196">
        <f t="shared" si="14"/>
        <v>0.34108624784670943</v>
      </c>
      <c r="G46" s="196">
        <f t="shared" si="14"/>
        <v>0.34838430339359355</v>
      </c>
      <c r="H46" s="196">
        <f t="shared" si="14"/>
        <v>0.47584101449821753</v>
      </c>
      <c r="I46" s="196">
        <f t="shared" si="14"/>
        <v>0.45955335885580134</v>
      </c>
      <c r="J46" s="196">
        <f t="shared" si="14"/>
        <v>0.45910032045820903</v>
      </c>
      <c r="K46" s="196">
        <f t="shared" si="14"/>
        <v>0.41192121135568605</v>
      </c>
      <c r="L46" s="196">
        <f t="shared" si="14"/>
        <v>0.34569120299583866</v>
      </c>
      <c r="N46" s="51" t="s">
        <v>29</v>
      </c>
      <c r="O46" s="64">
        <v>41.189640877156073</v>
      </c>
      <c r="P46" s="64">
        <v>37.796891533378989</v>
      </c>
      <c r="Q46" s="64">
        <v>39.987733699337724</v>
      </c>
      <c r="R46" s="64">
        <v>34.108624784670944</v>
      </c>
      <c r="S46" s="64">
        <v>34.838430339359356</v>
      </c>
      <c r="T46" s="64">
        <v>47.584101449821752</v>
      </c>
      <c r="U46" s="64">
        <v>45.955335885580133</v>
      </c>
      <c r="V46" s="64">
        <v>45.910032045820905</v>
      </c>
      <c r="W46" s="64">
        <v>41.192121135568605</v>
      </c>
      <c r="X46" s="64">
        <v>34.569120299583865</v>
      </c>
    </row>
    <row r="48" spans="2:24">
      <c r="B48" s="14" t="str">
        <f>'2.8.1'!B28</f>
        <v>Siniestralidad Directa = Siniestros Directos / Prima Directa Devengada</v>
      </c>
    </row>
    <row r="49" spans="2:2">
      <c r="B49" s="14" t="s">
        <v>710</v>
      </c>
    </row>
  </sheetData>
  <mergeCells count="2">
    <mergeCell ref="B14:L14"/>
    <mergeCell ref="N14:X14"/>
  </mergeCells>
  <conditionalFormatting sqref="C16:L46">
    <cfRule type="cellIs" dxfId="10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>
  <sheetPr codeName="Hoja88">
    <pageSetUpPr fitToPage="1"/>
  </sheetPr>
  <dimension ref="B3:L28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6384" width="11.42578125" style="10"/>
  </cols>
  <sheetData>
    <row r="3" spans="2:12">
      <c r="C3" s="11" t="s">
        <v>1</v>
      </c>
      <c r="E3" s="11"/>
    </row>
    <row r="8" spans="2:12">
      <c r="B8" s="12"/>
    </row>
    <row r="9" spans="2:12">
      <c r="B9" s="12"/>
    </row>
    <row r="10" spans="2:12">
      <c r="B10" s="12"/>
    </row>
    <row r="11" spans="2:12" ht="21">
      <c r="B11" s="13" t="s">
        <v>268</v>
      </c>
    </row>
    <row r="12" spans="2:12">
      <c r="B12" s="14" t="s">
        <v>7</v>
      </c>
    </row>
    <row r="13" spans="2:12">
      <c r="B13" s="12"/>
    </row>
    <row r="14" spans="2:12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</row>
    <row r="15" spans="2:12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</row>
    <row r="16" spans="2:12" s="16" customFormat="1">
      <c r="B16" s="46" t="s">
        <v>34</v>
      </c>
      <c r="C16" s="192">
        <f>'2.8.2.1'!C46</f>
        <v>0.26520338545225336</v>
      </c>
      <c r="D16" s="192">
        <f>'2.8.2.1'!D46</f>
        <v>0.19571812083110435</v>
      </c>
      <c r="E16" s="192">
        <f>'2.8.2.1'!E46</f>
        <v>0.1721472107913028</v>
      </c>
      <c r="F16" s="192">
        <f>'2.8.2.1'!F46</f>
        <v>0.26491681819450641</v>
      </c>
      <c r="G16" s="192">
        <f>'2.8.2.1'!G46</f>
        <v>0.25305149506310148</v>
      </c>
      <c r="H16" s="192">
        <f>'2.8.2.1'!H46</f>
        <v>0.23832490237778262</v>
      </c>
      <c r="I16" s="192">
        <f>'2.8.2.1'!I46</f>
        <v>0.23741201116100846</v>
      </c>
      <c r="J16" s="192">
        <f>'2.8.2.1'!J46</f>
        <v>0.21522569801498728</v>
      </c>
      <c r="K16" s="192">
        <f>'2.8.2.1'!K46</f>
        <v>0.34412241547810557</v>
      </c>
      <c r="L16" s="192">
        <f>'2.8.2.1'!L46</f>
        <v>0.2463085439465672</v>
      </c>
    </row>
    <row r="17" spans="2:12" s="16" customFormat="1">
      <c r="B17" s="46" t="s">
        <v>35</v>
      </c>
      <c r="C17" s="192">
        <f>'2.8.2.2'!C46</f>
        <v>0.76933263289863407</v>
      </c>
      <c r="D17" s="192">
        <f>'2.8.2.2'!D46</f>
        <v>0.74558157594892449</v>
      </c>
      <c r="E17" s="192">
        <f>'2.8.2.2'!E46</f>
        <v>0.72163872549518104</v>
      </c>
      <c r="F17" s="192">
        <f>'2.8.2.2'!F46</f>
        <v>0.71237917604757195</v>
      </c>
      <c r="G17" s="192">
        <f>'2.8.2.2'!G46</f>
        <v>0.63839968436248951</v>
      </c>
      <c r="H17" s="192">
        <f>'2.8.2.2'!H46</f>
        <v>0.64156129036020393</v>
      </c>
      <c r="I17" s="192">
        <f>'2.8.2.2'!I46</f>
        <v>0.64670753770737532</v>
      </c>
      <c r="J17" s="192">
        <f>'2.8.2.2'!J46</f>
        <v>0.69524717679274783</v>
      </c>
      <c r="K17" s="192">
        <f>'2.8.2.2'!K46</f>
        <v>0.71425813324379528</v>
      </c>
      <c r="L17" s="192">
        <f>'2.8.2.2'!L46</f>
        <v>0.67116122418981594</v>
      </c>
    </row>
    <row r="18" spans="2:12" s="16" customFormat="1">
      <c r="B18" s="46" t="s">
        <v>36</v>
      </c>
      <c r="C18" s="192">
        <f>'2.8.2.3'!C46</f>
        <v>0.75538967357241826</v>
      </c>
      <c r="D18" s="192">
        <f>'2.8.2.3'!D46</f>
        <v>0.5259392339211334</v>
      </c>
      <c r="E18" s="192">
        <f>'2.8.2.3'!E46</f>
        <v>0.45483115801052176</v>
      </c>
      <c r="F18" s="192">
        <f>'2.8.2.3'!F46</f>
        <v>0.47975225034813979</v>
      </c>
      <c r="G18" s="192">
        <f>'2.8.2.3'!G46</f>
        <v>0.32372849677934612</v>
      </c>
      <c r="H18" s="192">
        <f>'2.8.2.3'!H46</f>
        <v>0.3551616842110405</v>
      </c>
      <c r="I18" s="192">
        <f>'2.8.2.3'!I46</f>
        <v>0.28459862022356869</v>
      </c>
      <c r="J18" s="192">
        <f>'2.8.2.3'!J46</f>
        <v>0.3079153880405836</v>
      </c>
      <c r="K18" s="192">
        <f>'2.8.2.3'!K46</f>
        <v>0.4113609540102246</v>
      </c>
      <c r="L18" s="192">
        <f>'2.8.2.3'!L46</f>
        <v>0.37011680024593047</v>
      </c>
    </row>
    <row r="19" spans="2:12" s="16" customFormat="1">
      <c r="B19" s="46" t="s">
        <v>37</v>
      </c>
      <c r="C19" s="192">
        <f>'2.8.2.4'!C46</f>
        <v>0.47297675940174949</v>
      </c>
      <c r="D19" s="192">
        <f>'2.8.2.4'!D46</f>
        <v>0.40589158812100751</v>
      </c>
      <c r="E19" s="192">
        <f>'2.8.2.4'!E46</f>
        <v>0.48143936036552581</v>
      </c>
      <c r="F19" s="192">
        <f>'2.8.2.4'!F46</f>
        <v>0.6001283791884946</v>
      </c>
      <c r="G19" s="192">
        <f>'2.8.2.4'!G46</f>
        <v>0.57090681367992302</v>
      </c>
      <c r="H19" s="192">
        <f>'2.8.2.4'!H46</f>
        <v>0.52916852180550555</v>
      </c>
      <c r="I19" s="192">
        <f>'2.8.2.4'!I46</f>
        <v>0.48353833233175175</v>
      </c>
      <c r="J19" s="192">
        <f>'2.8.2.4'!J46</f>
        <v>0.35067592876075898</v>
      </c>
      <c r="K19" s="192">
        <f>'2.8.2.4'!K46</f>
        <v>0.50291668634351505</v>
      </c>
      <c r="L19" s="192">
        <f>'2.8.2.4'!L46</f>
        <v>0.36538432597060316</v>
      </c>
    </row>
    <row r="20" spans="2:12" s="16" customFormat="1">
      <c r="B20" s="46" t="s">
        <v>38</v>
      </c>
      <c r="C20" s="192">
        <f>'2.8.2.5'!C46</f>
        <v>0.59837639002639531</v>
      </c>
      <c r="D20" s="192">
        <f>'2.8.2.5'!D46</f>
        <v>0.72331702639086515</v>
      </c>
      <c r="E20" s="192">
        <f>'2.8.2.5'!E46</f>
        <v>0.34035779889946949</v>
      </c>
      <c r="F20" s="192">
        <f>'2.8.2.5'!F46</f>
        <v>-0.20395598508399174</v>
      </c>
      <c r="G20" s="192">
        <f>'2.8.2.5'!G46</f>
        <v>0.81912474960366499</v>
      </c>
      <c r="H20" s="192">
        <f>'2.8.2.5'!H46</f>
        <v>0.33522639870983817</v>
      </c>
      <c r="I20" s="192">
        <f>'2.8.2.5'!I46</f>
        <v>1.2572963064207525</v>
      </c>
      <c r="J20" s="192">
        <f>'2.8.2.5'!J46</f>
        <v>0.16674732850040094</v>
      </c>
      <c r="K20" s="192">
        <f>'2.8.2.5'!K46</f>
        <v>2.3778516601059558</v>
      </c>
      <c r="L20" s="192">
        <f>'2.8.2.5'!L46</f>
        <v>1.0609925328751735</v>
      </c>
    </row>
    <row r="21" spans="2:12" s="16" customFormat="1">
      <c r="B21" s="46" t="s">
        <v>39</v>
      </c>
      <c r="C21" s="192">
        <f>'2.8.2.6'!C46</f>
        <v>0.85985779730001832</v>
      </c>
      <c r="D21" s="192">
        <f>'2.8.2.6'!D46</f>
        <v>0.59309772684016648</v>
      </c>
      <c r="E21" s="192">
        <f>'2.8.2.6'!E46</f>
        <v>0.51045649045857378</v>
      </c>
      <c r="F21" s="192">
        <f>'2.8.2.6'!F46</f>
        <v>0.77233685319555723</v>
      </c>
      <c r="G21" s="192">
        <f>'2.8.2.6'!G46</f>
        <v>0.66174454565640117</v>
      </c>
      <c r="H21" s="192">
        <f>'2.8.2.6'!H46</f>
        <v>0.53239000665438152</v>
      </c>
      <c r="I21" s="192">
        <f>'2.8.2.6'!I46</f>
        <v>0.78307145602863426</v>
      </c>
      <c r="J21" s="192">
        <f>'2.8.2.6'!J46</f>
        <v>0.50538411822737062</v>
      </c>
      <c r="K21" s="192">
        <f>'2.8.2.6'!K46</f>
        <v>0.68691278684225832</v>
      </c>
      <c r="L21" s="192">
        <f>'2.8.2.6'!L46</f>
        <v>0.68202901597878207</v>
      </c>
    </row>
    <row r="22" spans="2:12">
      <c r="B22" s="46" t="s">
        <v>119</v>
      </c>
      <c r="C22" s="192">
        <f>'2.8.2.7'!C46</f>
        <v>0.67191233649495641</v>
      </c>
      <c r="D22" s="192">
        <f>'2.8.2.7'!D46</f>
        <v>0.76551706459588553</v>
      </c>
      <c r="E22" s="192">
        <f>'2.8.2.7'!E46</f>
        <v>0.62850766581214079</v>
      </c>
      <c r="F22" s="192">
        <f>'2.8.2.7'!F46</f>
        <v>0.60553212705262249</v>
      </c>
      <c r="G22" s="192">
        <f>'2.8.2.7'!G46</f>
        <v>0.68545465133415784</v>
      </c>
      <c r="H22" s="192">
        <f>'2.8.2.7'!H46</f>
        <v>0.72613128876004496</v>
      </c>
      <c r="I22" s="192">
        <f>'2.8.2.7'!I46</f>
        <v>0.70752091364688108</v>
      </c>
      <c r="J22" s="192">
        <f>'2.8.2.7'!J46</f>
        <v>0.68795141336130916</v>
      </c>
      <c r="K22" s="192">
        <f>'2.8.2.7'!K46</f>
        <v>0.61540629504718936</v>
      </c>
      <c r="L22" s="192">
        <f>'2.8.2.7'!L46</f>
        <v>0.56620328495083816</v>
      </c>
    </row>
    <row r="23" spans="2:12">
      <c r="B23" s="46" t="s">
        <v>40</v>
      </c>
      <c r="C23" s="192">
        <f>'2.8.2.8'!C46</f>
        <v>1.1248282919048374</v>
      </c>
      <c r="D23" s="192">
        <f>'2.8.2.8'!D46</f>
        <v>1.1962586856918067</v>
      </c>
      <c r="E23" s="192">
        <f>'2.8.2.8'!E46</f>
        <v>0.48751057263276931</v>
      </c>
      <c r="F23" s="192">
        <f>'2.8.2.8'!F46</f>
        <v>0.67179690868671227</v>
      </c>
      <c r="G23" s="192">
        <f>'2.8.2.8'!G46</f>
        <v>0.86744510617300974</v>
      </c>
      <c r="H23" s="192">
        <f>'2.8.2.8'!H46</f>
        <v>0.8883306098316055</v>
      </c>
      <c r="I23" s="192">
        <f>'2.8.2.8'!I46</f>
        <v>1.2576776273495713</v>
      </c>
      <c r="J23" s="192">
        <f>'2.8.2.8'!J46</f>
        <v>1.5931616465175056</v>
      </c>
      <c r="K23" s="192">
        <f>'2.8.2.8'!K46</f>
        <v>0.65317060260570314</v>
      </c>
      <c r="L23" s="192">
        <f>'2.8.2.8'!L46</f>
        <v>0.73824248885404142</v>
      </c>
    </row>
    <row r="24" spans="2:12">
      <c r="B24" s="46" t="s">
        <v>41</v>
      </c>
      <c r="C24" s="192">
        <f>'2.8.2.9'!C46</f>
        <v>0.45177188212211278</v>
      </c>
      <c r="D24" s="192">
        <f>'2.8.2.9'!D46</f>
        <v>9.6260636254067169</v>
      </c>
      <c r="E24" s="192">
        <f>'2.8.2.9'!E46</f>
        <v>0.69432578193954708</v>
      </c>
      <c r="F24" s="192">
        <f>'2.8.2.9'!F46</f>
        <v>0.64140852543815141</v>
      </c>
      <c r="G24" s="192">
        <f>'2.8.2.9'!G46</f>
        <v>0.39821153681075827</v>
      </c>
      <c r="H24" s="192">
        <f>'2.8.2.9'!H46</f>
        <v>0.44891289899041065</v>
      </c>
      <c r="I24" s="192">
        <f>'2.8.2.9'!I46</f>
        <v>0.29680004188037029</v>
      </c>
      <c r="J24" s="192">
        <f>'2.8.2.9'!J46</f>
        <v>0.38356658997738635</v>
      </c>
      <c r="K24" s="192">
        <f>'2.8.2.9'!K46</f>
        <v>0.34820327887738728</v>
      </c>
      <c r="L24" s="192">
        <f>'2.8.2.9'!L46</f>
        <v>0.23700029241275858</v>
      </c>
    </row>
    <row r="25" spans="2:12">
      <c r="B25" s="46" t="s">
        <v>28</v>
      </c>
      <c r="C25" s="192">
        <f>'2.8.2.10'!C46</f>
        <v>0.28089681727636157</v>
      </c>
      <c r="D25" s="192">
        <f>'2.8.2.10'!D46</f>
        <v>0.49892536873689042</v>
      </c>
      <c r="E25" s="192">
        <f>'2.8.2.10'!E46</f>
        <v>0.37123275519304799</v>
      </c>
      <c r="F25" s="192">
        <f>'2.8.2.10'!F46</f>
        <v>0.31316247710606671</v>
      </c>
      <c r="G25" s="192">
        <f>'2.8.2.10'!G46</f>
        <v>0.36565057232887421</v>
      </c>
      <c r="H25" s="192">
        <f>'2.8.2.10'!H46</f>
        <v>0.42966336979141345</v>
      </c>
      <c r="I25" s="192">
        <f>'2.8.2.10'!I46</f>
        <v>0.3241477525310511</v>
      </c>
      <c r="J25" s="192">
        <f>'2.8.2.10'!J46</f>
        <v>0.4508203436426213</v>
      </c>
      <c r="K25" s="192">
        <f>'2.8.2.10'!K46</f>
        <v>0.34004898872684225</v>
      </c>
      <c r="L25" s="192">
        <f>'2.8.2.10'!L46</f>
        <v>0.32662982401125507</v>
      </c>
    </row>
    <row r="26" spans="2:12">
      <c r="B26" s="51" t="s">
        <v>29</v>
      </c>
      <c r="C26" s="195">
        <f>'2.1'!C53</f>
        <v>0.56896604499486514</v>
      </c>
      <c r="D26" s="195">
        <f>'2.1'!D53</f>
        <v>0.58117067183391857</v>
      </c>
      <c r="E26" s="195">
        <f>'2.1'!E53</f>
        <v>0.52554816463015774</v>
      </c>
      <c r="F26" s="195">
        <f>'2.1'!F53</f>
        <v>0.52636898351042705</v>
      </c>
      <c r="G26" s="195">
        <f>'2.1'!G53</f>
        <v>0.49751660496553723</v>
      </c>
      <c r="H26" s="195">
        <f>'2.1'!H53</f>
        <v>0.50787302188329175</v>
      </c>
      <c r="I26" s="195">
        <f>'2.1'!I53</f>
        <v>0.47663926349866653</v>
      </c>
      <c r="J26" s="195">
        <f>'2.1'!J53</f>
        <v>0.52813681693802061</v>
      </c>
      <c r="K26" s="195">
        <f>'2.1'!K53</f>
        <v>0.52983898988929523</v>
      </c>
      <c r="L26" s="195">
        <f>'2.1'!L53</f>
        <v>0.47858025890260736</v>
      </c>
    </row>
    <row r="28" spans="2:12">
      <c r="B28" s="14" t="s">
        <v>628</v>
      </c>
    </row>
  </sheetData>
  <mergeCells count="1">
    <mergeCell ref="B14:L14"/>
  </mergeCells>
  <conditionalFormatting sqref="C16:L26">
    <cfRule type="cellIs" dxfId="10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fitToWidth="3" orientation="landscape" horizontalDpi="300" verticalDpi="300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>
  <sheetPr codeName="Hoja89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177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0.44777815893626088</v>
      </c>
      <c r="D16" s="192">
        <f t="shared" si="2"/>
        <v>0.49484526084047009</v>
      </c>
      <c r="E16" s="192">
        <f t="shared" si="2"/>
        <v>0.44050833056564748</v>
      </c>
      <c r="F16" s="192">
        <f t="shared" si="2"/>
        <v>0.15945250310686593</v>
      </c>
      <c r="G16" s="192">
        <f t="shared" si="2"/>
        <v>0.88192882656435367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44.777815893626091</v>
      </c>
      <c r="P16" s="40">
        <v>49.484526084047012</v>
      </c>
      <c r="Q16" s="40">
        <v>44.050833056564748</v>
      </c>
      <c r="R16" s="40">
        <v>15.945250310686593</v>
      </c>
      <c r="S16" s="40">
        <v>88.192882656435373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IF(OR(O17="",O17=0),"",O17/100)</f>
        <v>0.14117136761228849</v>
      </c>
      <c r="D17" s="192">
        <f t="shared" ref="D17:D45" si="5">IF(OR(P17="",P17=0),"",P17/100)</f>
        <v>1.9510246340808133</v>
      </c>
      <c r="E17" s="192">
        <f t="shared" ref="E17:E45" si="6">IF(OR(Q17="",Q17=0),"",Q17/100)</f>
        <v>3.9466570553252846E-2</v>
      </c>
      <c r="F17" s="192">
        <f t="shared" ref="F17:F45" si="7">IF(OR(R17="",R17=0),"",R17/100)</f>
        <v>0.36222657003958841</v>
      </c>
      <c r="G17" s="192">
        <f t="shared" ref="G17:G45" si="8">IF(OR(S17="",S17=0),"",S17/100)</f>
        <v>0.30007643307905119</v>
      </c>
      <c r="H17" s="192">
        <f t="shared" ref="H17:H45" si="9">IF(OR(T17="",T17=0),"",T17/100)</f>
        <v>0.61400129969870698</v>
      </c>
      <c r="I17" s="192">
        <f t="shared" ref="I17:I45" si="10">IF(OR(U17="",U17=0),"",U17/100)</f>
        <v>0.28815524969278228</v>
      </c>
      <c r="J17" s="192">
        <f t="shared" ref="J17:J45" si="11">IF(OR(V17="",V17=0),"",V17/100)</f>
        <v>0.42607076083040113</v>
      </c>
      <c r="K17" s="192">
        <f t="shared" ref="K17:K45" si="12">IF(OR(W17="",W17=0),"",W17/100)</f>
        <v>0.66743158252592205</v>
      </c>
      <c r="L17" s="192">
        <f t="shared" ref="L17:L45" si="13">IF(OR(X17="",X17=0),"",X17/100)</f>
        <v>0.2394620932958576</v>
      </c>
      <c r="N17" s="46" t="str">
        <f>'2.3'!N18</f>
        <v>ACE Seguros</v>
      </c>
      <c r="O17" s="40">
        <v>14.117136761228849</v>
      </c>
      <c r="P17" s="40">
        <v>195.10246340808132</v>
      </c>
      <c r="Q17" s="40">
        <v>3.9466570553252844</v>
      </c>
      <c r="R17" s="40">
        <v>36.222657003958844</v>
      </c>
      <c r="S17" s="40">
        <v>30.00764330790512</v>
      </c>
      <c r="T17" s="40">
        <v>61.400129969870697</v>
      </c>
      <c r="U17" s="40">
        <v>28.815524969278229</v>
      </c>
      <c r="V17" s="40">
        <v>42.607076083040113</v>
      </c>
      <c r="W17" s="40">
        <v>66.74315825259221</v>
      </c>
      <c r="X17" s="40">
        <v>23.946209329585759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0.51740549718454321</v>
      </c>
      <c r="D19" s="192">
        <f t="shared" si="5"/>
        <v>0.41318113706656784</v>
      </c>
      <c r="E19" s="192">
        <f t="shared" si="6"/>
        <v>0.35714590568444515</v>
      </c>
      <c r="F19" s="192">
        <f t="shared" si="7"/>
        <v>0.58804970926168065</v>
      </c>
      <c r="G19" s="192">
        <f t="shared" si="8"/>
        <v>0.29124360169090913</v>
      </c>
      <c r="H19" s="192">
        <f t="shared" si="9"/>
        <v>0.33968307094811839</v>
      </c>
      <c r="I19" s="192">
        <f t="shared" si="10"/>
        <v>0.48715579435795014</v>
      </c>
      <c r="J19" s="192">
        <f t="shared" si="11"/>
        <v>0.66208769951051483</v>
      </c>
      <c r="K19" s="192">
        <f t="shared" si="12"/>
        <v>0.40227541867781846</v>
      </c>
      <c r="L19" s="192">
        <f t="shared" si="13"/>
        <v>0.2300120515261356</v>
      </c>
      <c r="N19" s="46" t="str">
        <f>'2.3'!N20</f>
        <v>Aseguradora Magallanes</v>
      </c>
      <c r="O19" s="40">
        <v>51.740549718454318</v>
      </c>
      <c r="P19" s="40">
        <v>41.318113706656781</v>
      </c>
      <c r="Q19" s="40">
        <v>35.714590568444514</v>
      </c>
      <c r="R19" s="40">
        <v>58.804970926168068</v>
      </c>
      <c r="S19" s="40">
        <v>29.124360169090913</v>
      </c>
      <c r="T19" s="40">
        <v>33.968307094811841</v>
      </c>
      <c r="U19" s="40">
        <v>48.715579435795014</v>
      </c>
      <c r="V19" s="40">
        <v>66.20876995105148</v>
      </c>
      <c r="W19" s="40">
        <v>40.227541867781845</v>
      </c>
      <c r="X19" s="40">
        <v>23.001205152613561</v>
      </c>
    </row>
    <row r="20" spans="2:24" s="16" customFormat="1">
      <c r="B20" s="46" t="str">
        <f t="shared" si="3"/>
        <v>BCI Seguros Generales</v>
      </c>
      <c r="C20" s="192">
        <f t="shared" si="4"/>
        <v>0.18247591063609783</v>
      </c>
      <c r="D20" s="192">
        <f t="shared" si="5"/>
        <v>0.17372361551851717</v>
      </c>
      <c r="E20" s="192">
        <f t="shared" si="6"/>
        <v>0.26488881467559761</v>
      </c>
      <c r="F20" s="192">
        <f t="shared" si="7"/>
        <v>0.29702614973724889</v>
      </c>
      <c r="G20" s="192">
        <f t="shared" si="8"/>
        <v>0.16153599486932829</v>
      </c>
      <c r="H20" s="192">
        <f t="shared" si="9"/>
        <v>0.16375992674014281</v>
      </c>
      <c r="I20" s="192">
        <f t="shared" si="10"/>
        <v>0.15949581640712635</v>
      </c>
      <c r="J20" s="192">
        <f t="shared" si="11"/>
        <v>0.23301837368069955</v>
      </c>
      <c r="K20" s="192">
        <f t="shared" si="12"/>
        <v>0.2212796039327925</v>
      </c>
      <c r="L20" s="192">
        <f t="shared" si="13"/>
        <v>0.26698378212661161</v>
      </c>
      <c r="N20" s="46" t="str">
        <f>'2.3'!N21</f>
        <v>BCI Seguros Generales</v>
      </c>
      <c r="O20" s="40">
        <v>18.247591063609782</v>
      </c>
      <c r="P20" s="40">
        <v>17.372361551851718</v>
      </c>
      <c r="Q20" s="40">
        <v>26.488881467559761</v>
      </c>
      <c r="R20" s="40">
        <v>29.702614973724888</v>
      </c>
      <c r="S20" s="40">
        <v>16.15359948693283</v>
      </c>
      <c r="T20" s="40">
        <v>16.375992674014281</v>
      </c>
      <c r="U20" s="40">
        <v>15.949581640712635</v>
      </c>
      <c r="V20" s="40">
        <v>23.301837368069954</v>
      </c>
      <c r="W20" s="40">
        <v>22.127960393279249</v>
      </c>
      <c r="X20" s="40">
        <v>26.698378212661162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>
        <f t="shared" si="10"/>
        <v>0.5177914110429459</v>
      </c>
      <c r="J21" s="192">
        <f t="shared" si="11"/>
        <v>2.1202653072411305E-2</v>
      </c>
      <c r="K21" s="192">
        <f t="shared" si="12"/>
        <v>8.6815955525496272E-2</v>
      </c>
      <c r="L21" s="192">
        <f t="shared" si="13"/>
        <v>-8.2453669267412794E-2</v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>
        <v>51.779141104294588</v>
      </c>
      <c r="V21" s="40">
        <v>2.1202653072411306</v>
      </c>
      <c r="W21" s="40">
        <v>8.6815955525496271</v>
      </c>
      <c r="X21" s="40">
        <v>-8.2453669267412799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8.6650712669752942E-3</v>
      </c>
      <c r="D23" s="192">
        <f t="shared" si="5"/>
        <v>9.1610917518655965E-2</v>
      </c>
      <c r="E23" s="192">
        <f t="shared" si="6"/>
        <v>0.29228753445503947</v>
      </c>
      <c r="F23" s="192">
        <f t="shared" si="7"/>
        <v>0.5050133701765489</v>
      </c>
      <c r="G23" s="192">
        <f t="shared" si="8"/>
        <v>0.21302155620559243</v>
      </c>
      <c r="H23" s="192">
        <f t="shared" si="9"/>
        <v>0.18177457333850794</v>
      </c>
      <c r="I23" s="192">
        <f t="shared" si="10"/>
        <v>0.17972146646860568</v>
      </c>
      <c r="J23" s="192">
        <f t="shared" si="11"/>
        <v>9.9193477426167048E-2</v>
      </c>
      <c r="K23" s="192">
        <f t="shared" si="12"/>
        <v>0.55069711261477761</v>
      </c>
      <c r="L23" s="192">
        <f t="shared" si="13"/>
        <v>0.17836239028495843</v>
      </c>
      <c r="N23" s="46" t="str">
        <f>'2.3'!N24</f>
        <v>Chartis Chile</v>
      </c>
      <c r="O23" s="63">
        <v>0.86650712669752938</v>
      </c>
      <c r="P23" s="63">
        <v>9.1610917518655963</v>
      </c>
      <c r="Q23" s="63">
        <v>29.228753445503948</v>
      </c>
      <c r="R23" s="63">
        <v>50.50133701765489</v>
      </c>
      <c r="S23" s="63">
        <v>21.302155620559244</v>
      </c>
      <c r="T23" s="63">
        <v>18.177457333850793</v>
      </c>
      <c r="U23" s="63">
        <v>17.972146646860569</v>
      </c>
      <c r="V23" s="63">
        <v>9.9193477426167043</v>
      </c>
      <c r="W23" s="63">
        <v>55.069711261477764</v>
      </c>
      <c r="X23" s="63">
        <v>17.836239028495843</v>
      </c>
    </row>
    <row r="24" spans="2:24">
      <c r="B24" s="46" t="str">
        <f t="shared" si="3"/>
        <v>Chilena Consolidada</v>
      </c>
      <c r="C24" s="192">
        <f t="shared" si="4"/>
        <v>0.20467983268007367</v>
      </c>
      <c r="D24" s="192">
        <f t="shared" si="5"/>
        <v>0.16412407087962161</v>
      </c>
      <c r="E24" s="192">
        <f t="shared" si="6"/>
        <v>9.2077485709968931E-2</v>
      </c>
      <c r="F24" s="192">
        <f t="shared" si="7"/>
        <v>0.13235340999284226</v>
      </c>
      <c r="G24" s="192">
        <f t="shared" si="8"/>
        <v>0.23890740634915011</v>
      </c>
      <c r="H24" s="192">
        <f t="shared" si="9"/>
        <v>0.20186048233248002</v>
      </c>
      <c r="I24" s="192">
        <f t="shared" si="10"/>
        <v>0.26043164830722154</v>
      </c>
      <c r="J24" s="192">
        <f t="shared" si="11"/>
        <v>4.2070089458742327E-2</v>
      </c>
      <c r="K24" s="192">
        <f t="shared" si="12"/>
        <v>0.80899026980336364</v>
      </c>
      <c r="L24" s="192">
        <f t="shared" si="13"/>
        <v>0.38145395067508892</v>
      </c>
      <c r="N24" s="46" t="str">
        <f>'2.3'!N25</f>
        <v>Chilena Consolidada</v>
      </c>
      <c r="O24" s="63">
        <v>20.467983268007366</v>
      </c>
      <c r="P24" s="63">
        <v>16.412407087962162</v>
      </c>
      <c r="Q24" s="63">
        <v>9.2077485709968929</v>
      </c>
      <c r="R24" s="63">
        <v>13.235340999284226</v>
      </c>
      <c r="S24" s="63">
        <v>23.890740634915012</v>
      </c>
      <c r="T24" s="63">
        <v>20.186048233248002</v>
      </c>
      <c r="U24" s="63">
        <v>26.043164830722155</v>
      </c>
      <c r="V24" s="63">
        <v>4.2070089458742324</v>
      </c>
      <c r="W24" s="63">
        <v>80.899026980336359</v>
      </c>
      <c r="X24" s="63">
        <v>38.145395067508893</v>
      </c>
    </row>
    <row r="25" spans="2:24">
      <c r="B25" s="46" t="str">
        <f t="shared" si="3"/>
        <v>Chubb de Chile</v>
      </c>
      <c r="C25" s="192">
        <f t="shared" si="4"/>
        <v>0.36837396555580409</v>
      </c>
      <c r="D25" s="192">
        <f t="shared" si="5"/>
        <v>0.13537007577298515</v>
      </c>
      <c r="E25" s="192">
        <f t="shared" si="6"/>
        <v>4.0664438720739285E-2</v>
      </c>
      <c r="F25" s="192">
        <f t="shared" si="7"/>
        <v>-8.9464965916290135E-2</v>
      </c>
      <c r="G25" s="192">
        <f t="shared" si="8"/>
        <v>0.55490840158596932</v>
      </c>
      <c r="H25" s="192">
        <f t="shared" si="9"/>
        <v>0.55327448030016457</v>
      </c>
      <c r="I25" s="192">
        <f t="shared" si="10"/>
        <v>0.33778294016025684</v>
      </c>
      <c r="J25" s="192">
        <f t="shared" si="11"/>
        <v>0.22551822323462428</v>
      </c>
      <c r="K25" s="192">
        <f t="shared" si="12"/>
        <v>0.60630860115982876</v>
      </c>
      <c r="L25" s="192">
        <f t="shared" si="13"/>
        <v>0.1671859436363696</v>
      </c>
      <c r="N25" s="46" t="str">
        <f>'2.3'!N26</f>
        <v>Chubb de Chile</v>
      </c>
      <c r="O25" s="63">
        <v>36.837396555580412</v>
      </c>
      <c r="P25" s="63">
        <v>13.537007577298516</v>
      </c>
      <c r="Q25" s="63">
        <v>4.0664438720739282</v>
      </c>
      <c r="R25" s="63">
        <v>-8.946496591629014</v>
      </c>
      <c r="S25" s="63">
        <v>55.490840158596932</v>
      </c>
      <c r="T25" s="63">
        <v>55.327448030016456</v>
      </c>
      <c r="U25" s="63">
        <v>33.778294016025683</v>
      </c>
      <c r="V25" s="63">
        <v>22.551822323462428</v>
      </c>
      <c r="W25" s="63">
        <v>60.630860115982877</v>
      </c>
      <c r="X25" s="63">
        <v>16.71859436363696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0.56446250005150322</v>
      </c>
      <c r="D27" s="192">
        <f t="shared" si="5"/>
        <v>0.18078637534012215</v>
      </c>
      <c r="E27" s="192">
        <f t="shared" si="6"/>
        <v>0.42937809251983305</v>
      </c>
      <c r="F27" s="192">
        <f t="shared" si="7"/>
        <v>0.27259627153633254</v>
      </c>
      <c r="G27" s="192">
        <f t="shared" si="8"/>
        <v>0.31216844010474709</v>
      </c>
      <c r="H27" s="192">
        <f t="shared" si="9"/>
        <v>0.15325809730042739</v>
      </c>
      <c r="I27" s="192">
        <f t="shared" si="10"/>
        <v>7.9145368103296379E-2</v>
      </c>
      <c r="J27" s="192">
        <f t="shared" si="11"/>
        <v>7.210289295376078E-2</v>
      </c>
      <c r="K27" s="192">
        <f t="shared" si="12"/>
        <v>0.29550250928093913</v>
      </c>
      <c r="L27" s="192">
        <f t="shared" si="13"/>
        <v>0.32701777734720666</v>
      </c>
      <c r="N27" s="46" t="str">
        <f>'2.3'!N28</f>
        <v>Consorcio Nacional de Seguros</v>
      </c>
      <c r="O27" s="63">
        <v>56.446250005150326</v>
      </c>
      <c r="P27" s="63">
        <v>18.078637534012216</v>
      </c>
      <c r="Q27" s="63">
        <v>42.937809251983303</v>
      </c>
      <c r="R27" s="63">
        <v>27.259627153633254</v>
      </c>
      <c r="S27" s="63">
        <v>31.216844010474709</v>
      </c>
      <c r="T27" s="63">
        <v>15.325809730042739</v>
      </c>
      <c r="U27" s="63">
        <v>7.9145368103296381</v>
      </c>
      <c r="V27" s="63">
        <v>7.2102892953760778</v>
      </c>
      <c r="W27" s="63">
        <v>29.550250928093913</v>
      </c>
      <c r="X27" s="63">
        <v>32.701777734720665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0.20078503565639583</v>
      </c>
      <c r="D29" s="192">
        <f t="shared" si="5"/>
        <v>0.28034382483556985</v>
      </c>
      <c r="E29" s="192">
        <f t="shared" si="6"/>
        <v>5.9672549622138818E-2</v>
      </c>
      <c r="F29" s="192">
        <f t="shared" si="7"/>
        <v>0.26187140473401699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20.078503565639583</v>
      </c>
      <c r="P29" s="63">
        <v>28.034382483556985</v>
      </c>
      <c r="Q29" s="63">
        <v>5.9672549622138815</v>
      </c>
      <c r="R29" s="63">
        <v>26.187140473401698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0.27891090025504167</v>
      </c>
      <c r="D32" s="192">
        <f t="shared" si="5"/>
        <v>0.13803780314565345</v>
      </c>
      <c r="E32" s="192">
        <f t="shared" si="6"/>
        <v>0.30809352428948328</v>
      </c>
      <c r="F32" s="192">
        <f t="shared" si="7"/>
        <v>0.43285352821289158</v>
      </c>
      <c r="G32" s="192">
        <f t="shared" si="8"/>
        <v>0.41091787398169655</v>
      </c>
      <c r="H32" s="192">
        <f t="shared" si="9"/>
        <v>0.24926815815728656</v>
      </c>
      <c r="I32" s="192">
        <f t="shared" si="10"/>
        <v>0.37033747407817402</v>
      </c>
      <c r="J32" s="192">
        <f t="shared" si="11"/>
        <v>0.33670222561014707</v>
      </c>
      <c r="K32" s="192">
        <f t="shared" si="12"/>
        <v>0.44629731700211378</v>
      </c>
      <c r="L32" s="192">
        <f t="shared" si="13"/>
        <v>0.32158843068724124</v>
      </c>
      <c r="N32" s="46" t="str">
        <f>'2.3'!N33</f>
        <v>HDI Seguros</v>
      </c>
      <c r="O32" s="63">
        <v>27.891090025504166</v>
      </c>
      <c r="P32" s="63">
        <v>13.803780314565344</v>
      </c>
      <c r="Q32" s="63">
        <v>30.809352428948326</v>
      </c>
      <c r="R32" s="63">
        <v>43.285352821289159</v>
      </c>
      <c r="S32" s="63">
        <v>41.091787398169657</v>
      </c>
      <c r="T32" s="63">
        <v>24.926815815728656</v>
      </c>
      <c r="U32" s="63">
        <v>37.033747407817401</v>
      </c>
      <c r="V32" s="63">
        <v>33.670222561014704</v>
      </c>
      <c r="W32" s="63">
        <v>44.62973170021138</v>
      </c>
      <c r="X32" s="63">
        <v>32.158843068724124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>
        <f t="shared" si="9"/>
        <v>0.38641304347826105</v>
      </c>
      <c r="I33" s="192">
        <f t="shared" si="10"/>
        <v>0.43366523143164543</v>
      </c>
      <c r="J33" s="192" t="str">
        <f t="shared" si="11"/>
        <v/>
      </c>
      <c r="K33" s="192" t="str">
        <f t="shared" si="12"/>
        <v/>
      </c>
      <c r="L33" s="192">
        <f t="shared" si="13"/>
        <v>0.42570088986699767</v>
      </c>
      <c r="N33" s="46" t="str">
        <f>'2.3'!N34</f>
        <v>Huelen Generales</v>
      </c>
      <c r="O33" s="63"/>
      <c r="P33" s="63"/>
      <c r="Q33" s="63"/>
      <c r="R33" s="63"/>
      <c r="S33" s="63"/>
      <c r="T33" s="63">
        <v>38.641304347826107</v>
      </c>
      <c r="U33" s="63">
        <v>43.366523143164542</v>
      </c>
      <c r="V33" s="63"/>
      <c r="W33" s="63"/>
      <c r="X33" s="63">
        <v>42.570088986699766</v>
      </c>
    </row>
    <row r="34" spans="2:24">
      <c r="B34" s="46" t="str">
        <f t="shared" si="3"/>
        <v>ING Generales</v>
      </c>
      <c r="C34" s="192">
        <f t="shared" si="4"/>
        <v>0.16669033620208129</v>
      </c>
      <c r="D34" s="192">
        <f t="shared" si="5"/>
        <v>7.9716496101904538E-2</v>
      </c>
      <c r="E34" s="192">
        <f t="shared" si="6"/>
        <v>0.20880317766038314</v>
      </c>
      <c r="F34" s="192">
        <f t="shared" si="7"/>
        <v>0.16951419639710977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16.669033620208129</v>
      </c>
      <c r="P34" s="63">
        <v>7.9716496101904539</v>
      </c>
      <c r="Q34" s="63">
        <v>20.880317766038313</v>
      </c>
      <c r="R34" s="63">
        <v>16.951419639710977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0.44762181733149115</v>
      </c>
      <c r="D35" s="192">
        <f t="shared" si="5"/>
        <v>0.36488791493849532</v>
      </c>
      <c r="E35" s="192">
        <f t="shared" si="6"/>
        <v>0.24976136354493161</v>
      </c>
      <c r="F35" s="192">
        <f t="shared" si="7"/>
        <v>0.35694906781568803</v>
      </c>
      <c r="G35" s="192">
        <f t="shared" si="8"/>
        <v>0.22280846881777522</v>
      </c>
      <c r="H35" s="192">
        <f t="shared" si="9"/>
        <v>0.25110727891972356</v>
      </c>
      <c r="I35" s="192">
        <f t="shared" si="10"/>
        <v>0.18176497332940297</v>
      </c>
      <c r="J35" s="192">
        <f t="shared" si="11"/>
        <v>0.20100590012253541</v>
      </c>
      <c r="K35" s="192">
        <f t="shared" si="12"/>
        <v>0.23115941821096034</v>
      </c>
      <c r="L35" s="192">
        <f t="shared" si="13"/>
        <v>0.17986751293473596</v>
      </c>
      <c r="N35" s="46" t="str">
        <f>'2.3'!N36</f>
        <v>Liberty Seguros</v>
      </c>
      <c r="O35" s="63">
        <v>44.762181733149113</v>
      </c>
      <c r="P35" s="63">
        <v>36.488791493849533</v>
      </c>
      <c r="Q35" s="63">
        <v>24.97613635449316</v>
      </c>
      <c r="R35" s="63">
        <v>35.694906781568804</v>
      </c>
      <c r="S35" s="63">
        <v>22.280846881777521</v>
      </c>
      <c r="T35" s="63">
        <v>25.110727891972356</v>
      </c>
      <c r="U35" s="63">
        <v>18.176497332940297</v>
      </c>
      <c r="V35" s="63">
        <v>20.100590012253541</v>
      </c>
      <c r="W35" s="63">
        <v>23.115941821096033</v>
      </c>
      <c r="X35" s="63">
        <v>17.986751293473596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0.38391584689694674</v>
      </c>
      <c r="D37" s="192">
        <f t="shared" si="5"/>
        <v>0.21242517624252438</v>
      </c>
      <c r="E37" s="192">
        <f t="shared" si="6"/>
        <v>0.19455875928379246</v>
      </c>
      <c r="F37" s="192">
        <f t="shared" si="7"/>
        <v>0.28063573224391924</v>
      </c>
      <c r="G37" s="192">
        <f t="shared" si="8"/>
        <v>0.60103278985475461</v>
      </c>
      <c r="H37" s="192">
        <f t="shared" si="9"/>
        <v>0.36649352128270396</v>
      </c>
      <c r="I37" s="192">
        <f t="shared" si="10"/>
        <v>0.40852656000007548</v>
      </c>
      <c r="J37" s="192">
        <f t="shared" si="11"/>
        <v>0.21361746324371741</v>
      </c>
      <c r="K37" s="192">
        <f t="shared" si="12"/>
        <v>0.16367164131899184</v>
      </c>
      <c r="L37" s="192">
        <f t="shared" si="13"/>
        <v>0.18304558507029894</v>
      </c>
      <c r="N37" s="46" t="str">
        <f>'2.3'!N38</f>
        <v>Mapfre Seguros Generales</v>
      </c>
      <c r="O37" s="63">
        <v>38.391584689694675</v>
      </c>
      <c r="P37" s="63">
        <v>21.242517624252439</v>
      </c>
      <c r="Q37" s="63">
        <v>19.455875928379246</v>
      </c>
      <c r="R37" s="63">
        <v>28.063573224391924</v>
      </c>
      <c r="S37" s="63">
        <v>60.103278985475463</v>
      </c>
      <c r="T37" s="63">
        <v>36.649352128270394</v>
      </c>
      <c r="U37" s="63">
        <v>40.852656000007549</v>
      </c>
      <c r="V37" s="63">
        <v>21.36174632437174</v>
      </c>
      <c r="W37" s="63">
        <v>16.367164131899184</v>
      </c>
      <c r="X37" s="63">
        <v>18.304558507029896</v>
      </c>
    </row>
    <row r="38" spans="2:24">
      <c r="B38" s="46" t="str">
        <f t="shared" si="3"/>
        <v>Mutualidad de Carabineros</v>
      </c>
      <c r="C38" s="192">
        <f t="shared" si="4"/>
        <v>0.25234977215088528</v>
      </c>
      <c r="D38" s="192">
        <f t="shared" si="5"/>
        <v>0.41110130453661603</v>
      </c>
      <c r="E38" s="192">
        <f t="shared" si="6"/>
        <v>0.45702964312398953</v>
      </c>
      <c r="F38" s="192">
        <f t="shared" si="7"/>
        <v>0.32952616779092309</v>
      </c>
      <c r="G38" s="192">
        <f t="shared" si="8"/>
        <v>0.33150981980557942</v>
      </c>
      <c r="H38" s="192">
        <f t="shared" si="9"/>
        <v>0.3735183729336275</v>
      </c>
      <c r="I38" s="192">
        <f t="shared" si="10"/>
        <v>0.27259812514856158</v>
      </c>
      <c r="J38" s="192">
        <f t="shared" si="11"/>
        <v>0.35683438326434463</v>
      </c>
      <c r="K38" s="192">
        <f t="shared" si="12"/>
        <v>0.64236124921806304</v>
      </c>
      <c r="L38" s="192">
        <f t="shared" si="13"/>
        <v>0.16440083115830015</v>
      </c>
      <c r="N38" s="46" t="str">
        <f>'2.3'!N39</f>
        <v>Mutualidad de Carabineros</v>
      </c>
      <c r="O38" s="63">
        <v>25.234977215088527</v>
      </c>
      <c r="P38" s="63">
        <v>41.110130453661604</v>
      </c>
      <c r="Q38" s="63">
        <v>45.702964312398954</v>
      </c>
      <c r="R38" s="63">
        <v>32.95261677909231</v>
      </c>
      <c r="S38" s="63">
        <v>33.150981980557944</v>
      </c>
      <c r="T38" s="63">
        <v>37.351837293362749</v>
      </c>
      <c r="U38" s="63">
        <v>27.259812514856158</v>
      </c>
      <c r="V38" s="63">
        <v>35.683438326434462</v>
      </c>
      <c r="W38" s="63">
        <v>64.236124921806308</v>
      </c>
      <c r="X38" s="63">
        <v>16.440083115830014</v>
      </c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0.48165713444636005</v>
      </c>
      <c r="D40" s="192">
        <f t="shared" si="5"/>
        <v>0.27486563113685281</v>
      </c>
      <c r="E40" s="192">
        <f t="shared" si="6"/>
        <v>0.27458122621128495</v>
      </c>
      <c r="F40" s="192">
        <f t="shared" si="7"/>
        <v>0.37580894599359982</v>
      </c>
      <c r="G40" s="192">
        <f t="shared" si="8"/>
        <v>0.24443975474565791</v>
      </c>
      <c r="H40" s="192">
        <f t="shared" si="9"/>
        <v>0.38714165477967799</v>
      </c>
      <c r="I40" s="192">
        <f t="shared" si="10"/>
        <v>0.26111979798719692</v>
      </c>
      <c r="J40" s="192">
        <f t="shared" si="11"/>
        <v>0.19674287089798845</v>
      </c>
      <c r="K40" s="192">
        <f t="shared" si="12"/>
        <v>0.25965271226480685</v>
      </c>
      <c r="L40" s="192">
        <f t="shared" si="13"/>
        <v>0.15751050361510632</v>
      </c>
      <c r="N40" s="46" t="str">
        <f>'2.3'!N41</f>
        <v>Penta Security</v>
      </c>
      <c r="O40" s="63">
        <v>48.165713444636005</v>
      </c>
      <c r="P40" s="63">
        <v>27.486563113685282</v>
      </c>
      <c r="Q40" s="63">
        <v>27.458122621128496</v>
      </c>
      <c r="R40" s="63">
        <v>37.580894599359979</v>
      </c>
      <c r="S40" s="63">
        <v>24.443975474565789</v>
      </c>
      <c r="T40" s="63">
        <v>38.714165477967796</v>
      </c>
      <c r="U40" s="63">
        <v>26.111979798719691</v>
      </c>
      <c r="V40" s="63">
        <v>19.674287089798845</v>
      </c>
      <c r="W40" s="63">
        <v>25.965271226480684</v>
      </c>
      <c r="X40" s="63">
        <v>15.751050361510632</v>
      </c>
    </row>
    <row r="41" spans="2:24">
      <c r="B41" s="46" t="str">
        <f t="shared" si="3"/>
        <v>RSA Seguros</v>
      </c>
      <c r="C41" s="192">
        <f t="shared" si="4"/>
        <v>0.27038864190587686</v>
      </c>
      <c r="D41" s="192">
        <f t="shared" si="5"/>
        <v>0.1007874749989966</v>
      </c>
      <c r="E41" s="192">
        <f t="shared" si="6"/>
        <v>0.10918003599580164</v>
      </c>
      <c r="F41" s="192">
        <f t="shared" si="7"/>
        <v>0.3553297321246936</v>
      </c>
      <c r="G41" s="192">
        <f t="shared" si="8"/>
        <v>0.20548955900569954</v>
      </c>
      <c r="H41" s="192">
        <f t="shared" si="9"/>
        <v>0.20972405746541159</v>
      </c>
      <c r="I41" s="192">
        <f t="shared" si="10"/>
        <v>0.22961739013374696</v>
      </c>
      <c r="J41" s="192">
        <f t="shared" si="11"/>
        <v>0.29137982199886703</v>
      </c>
      <c r="K41" s="192">
        <f t="shared" si="12"/>
        <v>0.22080433809493435</v>
      </c>
      <c r="L41" s="192">
        <f t="shared" si="13"/>
        <v>0.32141448507503917</v>
      </c>
      <c r="N41" s="46" t="str">
        <f>'2.3'!N42</f>
        <v>RSA Seguros</v>
      </c>
      <c r="O41" s="63">
        <v>27.038864190587685</v>
      </c>
      <c r="P41" s="63">
        <v>10.078747499899659</v>
      </c>
      <c r="Q41" s="63">
        <v>10.918003599580164</v>
      </c>
      <c r="R41" s="63">
        <v>35.532973212469358</v>
      </c>
      <c r="S41" s="63">
        <v>20.548955900569954</v>
      </c>
      <c r="T41" s="63">
        <v>20.97240574654116</v>
      </c>
      <c r="U41" s="63">
        <v>22.961739013374697</v>
      </c>
      <c r="V41" s="63">
        <v>29.137982199886704</v>
      </c>
      <c r="W41" s="63">
        <v>22.080433809493435</v>
      </c>
      <c r="X41" s="63">
        <v>32.141448507503917</v>
      </c>
    </row>
    <row r="42" spans="2:24">
      <c r="B42" s="46" t="str">
        <f t="shared" si="3"/>
        <v>Renta Nacional</v>
      </c>
      <c r="C42" s="192">
        <f t="shared" si="4"/>
        <v>0.64568793082357989</v>
      </c>
      <c r="D42" s="192">
        <f t="shared" si="5"/>
        <v>0.39072864205187452</v>
      </c>
      <c r="E42" s="192">
        <f t="shared" si="6"/>
        <v>0.23765456625127915</v>
      </c>
      <c r="F42" s="192">
        <f t="shared" si="7"/>
        <v>0.28799690442409404</v>
      </c>
      <c r="G42" s="192">
        <f t="shared" si="8"/>
        <v>0.22358360522427317</v>
      </c>
      <c r="H42" s="192">
        <f t="shared" si="9"/>
        <v>0.47312622649634506</v>
      </c>
      <c r="I42" s="192">
        <f t="shared" si="10"/>
        <v>0.40697224238111618</v>
      </c>
      <c r="J42" s="192">
        <f t="shared" si="11"/>
        <v>9.5586080030726717E-2</v>
      </c>
      <c r="K42" s="192">
        <f t="shared" si="12"/>
        <v>0.60343595288524166</v>
      </c>
      <c r="L42" s="192">
        <f t="shared" si="13"/>
        <v>0.61060408828143697</v>
      </c>
      <c r="N42" s="46" t="str">
        <f>'2.3'!N43</f>
        <v>Renta Nacional</v>
      </c>
      <c r="O42" s="63">
        <v>64.568793082357985</v>
      </c>
      <c r="P42" s="63">
        <v>39.07286420518745</v>
      </c>
      <c r="Q42" s="63">
        <v>23.765456625127914</v>
      </c>
      <c r="R42" s="63">
        <v>28.799690442409403</v>
      </c>
      <c r="S42" s="63">
        <v>22.358360522427319</v>
      </c>
      <c r="T42" s="63">
        <v>47.312622649634505</v>
      </c>
      <c r="U42" s="63">
        <v>40.697224238111616</v>
      </c>
      <c r="V42" s="63">
        <v>9.5586080030726723</v>
      </c>
      <c r="W42" s="63">
        <v>60.343595288524163</v>
      </c>
      <c r="X42" s="63">
        <v>61.0604088281437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>
        <f t="shared" si="11"/>
        <v>5.2402785877558242E-2</v>
      </c>
      <c r="K43" s="192">
        <f t="shared" si="12"/>
        <v>4.5140270223774905</v>
      </c>
      <c r="L43" s="192">
        <f t="shared" si="13"/>
        <v>0.2453003074850571</v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>
        <v>5.2402785877558244</v>
      </c>
      <c r="W43" s="63">
        <v>451.40270223774905</v>
      </c>
      <c r="X43" s="63">
        <v>24.530030748505709</v>
      </c>
    </row>
    <row r="44" spans="2:24">
      <c r="B44" s="46" t="str">
        <f t="shared" si="3"/>
        <v>Security Previsión</v>
      </c>
      <c r="C44" s="192">
        <f t="shared" si="4"/>
        <v>0.56703898358435179</v>
      </c>
      <c r="D44" s="192">
        <f t="shared" si="5"/>
        <v>0.18273653939789208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56.703898358435175</v>
      </c>
      <c r="P44" s="63">
        <v>18.273653939789209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0.30526726877704513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30.526726877704512</v>
      </c>
    </row>
    <row r="46" spans="2:24">
      <c r="B46" s="51" t="s">
        <v>29</v>
      </c>
      <c r="C46" s="196">
        <f>O46/100</f>
        <v>0.26520338545225336</v>
      </c>
      <c r="D46" s="196">
        <f t="shared" ref="D46:L46" si="14">P46/100</f>
        <v>0.19571812083110435</v>
      </c>
      <c r="E46" s="196">
        <f t="shared" si="14"/>
        <v>0.1721472107913028</v>
      </c>
      <c r="F46" s="196">
        <f t="shared" si="14"/>
        <v>0.26491681819450641</v>
      </c>
      <c r="G46" s="196">
        <f t="shared" si="14"/>
        <v>0.25305149506310148</v>
      </c>
      <c r="H46" s="196">
        <f t="shared" si="14"/>
        <v>0.23832490237778262</v>
      </c>
      <c r="I46" s="196">
        <f t="shared" si="14"/>
        <v>0.23741201116100846</v>
      </c>
      <c r="J46" s="196">
        <f t="shared" si="14"/>
        <v>0.21522569801498728</v>
      </c>
      <c r="K46" s="196">
        <f t="shared" si="14"/>
        <v>0.34412241547810557</v>
      </c>
      <c r="L46" s="196">
        <f t="shared" si="14"/>
        <v>0.2463085439465672</v>
      </c>
      <c r="N46" s="51" t="s">
        <v>29</v>
      </c>
      <c r="O46" s="64">
        <v>26.520338545225336</v>
      </c>
      <c r="P46" s="64">
        <v>19.571812083110434</v>
      </c>
      <c r="Q46" s="64">
        <v>17.214721079130278</v>
      </c>
      <c r="R46" s="64">
        <v>26.49168181945064</v>
      </c>
      <c r="S46" s="64">
        <v>25.305149506310148</v>
      </c>
      <c r="T46" s="64">
        <v>23.832490237778263</v>
      </c>
      <c r="U46" s="64">
        <v>23.741201116100846</v>
      </c>
      <c r="V46" s="64">
        <v>21.522569801498729</v>
      </c>
      <c r="W46" s="64">
        <v>34.412241547810559</v>
      </c>
      <c r="X46" s="64">
        <v>24.630854394656719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 t="s">
        <v>704</v>
      </c>
    </row>
  </sheetData>
  <mergeCells count="2">
    <mergeCell ref="B14:L14"/>
    <mergeCell ref="N14:X14"/>
  </mergeCells>
  <conditionalFormatting sqref="C16:L46">
    <cfRule type="cellIs" dxfId="9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>
  <sheetPr codeName="Hoja90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176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0.73727504374380315</v>
      </c>
      <c r="D16" s="192">
        <f t="shared" si="2"/>
        <v>0.95606890962632718</v>
      </c>
      <c r="E16" s="192">
        <f t="shared" si="2"/>
        <v>0.88141132918563347</v>
      </c>
      <c r="F16" s="192">
        <f t="shared" si="2"/>
        <v>1.3333500007372143</v>
      </c>
      <c r="G16" s="192">
        <f t="shared" si="2"/>
        <v>98.372222222221737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73.727504374380317</v>
      </c>
      <c r="P16" s="40">
        <v>95.606890962632718</v>
      </c>
      <c r="Q16" s="40">
        <v>88.141132918563343</v>
      </c>
      <c r="R16" s="40">
        <v>133.33500007372143</v>
      </c>
      <c r="S16" s="40">
        <v>9837.2222222221735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IF(OR(O17="",O17=0),"",O17/100)</f>
        <v/>
      </c>
      <c r="D17" s="192" t="str">
        <f t="shared" ref="D17:D45" si="5">IF(OR(P17="",P17=0),"",P17/100)</f>
        <v/>
      </c>
      <c r="E17" s="192" t="str">
        <f t="shared" ref="E17:E45" si="6">IF(OR(Q17="",Q17=0),"",Q17/100)</f>
        <v/>
      </c>
      <c r="F17" s="192" t="str">
        <f t="shared" ref="F17:F45" si="7">IF(OR(R17="",R17=0),"",R17/100)</f>
        <v/>
      </c>
      <c r="G17" s="192" t="str">
        <f t="shared" ref="G17:G45" si="8">IF(OR(S17="",S17=0),"",S17/100)</f>
        <v/>
      </c>
      <c r="H17" s="192" t="str">
        <f t="shared" ref="H17:H45" si="9">IF(OR(T17="",T17=0),"",T17/100)</f>
        <v/>
      </c>
      <c r="I17" s="192" t="str">
        <f t="shared" ref="I17:I45" si="10">IF(OR(U17="",U17=0),"",U17/100)</f>
        <v/>
      </c>
      <c r="J17" s="192" t="str">
        <f t="shared" ref="J17:J45" si="11">IF(OR(V17="",V17=0),"",V17/100)</f>
        <v/>
      </c>
      <c r="K17" s="192" t="str">
        <f t="shared" ref="K17:K45" si="12">IF(OR(W17="",W17=0),"",W17/100)</f>
        <v/>
      </c>
      <c r="L17" s="192" t="str">
        <f t="shared" ref="L17:L45" si="13">IF(OR(X17="",X17=0),"",X17/100)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0.77011402262173445</v>
      </c>
      <c r="D19" s="192">
        <f t="shared" si="5"/>
        <v>0.68745153592195019</v>
      </c>
      <c r="E19" s="192">
        <f t="shared" si="6"/>
        <v>0.72065497795384448</v>
      </c>
      <c r="F19" s="192">
        <f t="shared" si="7"/>
        <v>0.70243209904384041</v>
      </c>
      <c r="G19" s="192">
        <f t="shared" si="8"/>
        <v>0.67507187376269284</v>
      </c>
      <c r="H19" s="192">
        <f t="shared" si="9"/>
        <v>0.70031774073978559</v>
      </c>
      <c r="I19" s="192">
        <f t="shared" si="10"/>
        <v>0.69989568921617162</v>
      </c>
      <c r="J19" s="192">
        <f t="shared" si="11"/>
        <v>0.718898290873767</v>
      </c>
      <c r="K19" s="192">
        <f t="shared" si="12"/>
        <v>0.70069183439715499</v>
      </c>
      <c r="L19" s="192">
        <f t="shared" si="13"/>
        <v>0.68630767761708655</v>
      </c>
      <c r="N19" s="46" t="str">
        <f>'2.3'!N20</f>
        <v>Aseguradora Magallanes</v>
      </c>
      <c r="O19" s="40">
        <v>77.011402262173448</v>
      </c>
      <c r="P19" s="40">
        <v>68.745153592195024</v>
      </c>
      <c r="Q19" s="40">
        <v>72.065497795384445</v>
      </c>
      <c r="R19" s="40">
        <v>70.243209904384045</v>
      </c>
      <c r="S19" s="40">
        <v>67.507187376269286</v>
      </c>
      <c r="T19" s="40">
        <v>70.031774073978553</v>
      </c>
      <c r="U19" s="40">
        <v>69.989568921617163</v>
      </c>
      <c r="V19" s="40">
        <v>71.889829087376697</v>
      </c>
      <c r="W19" s="40">
        <v>70.069183439715502</v>
      </c>
      <c r="X19" s="40">
        <v>68.630767761708654</v>
      </c>
    </row>
    <row r="20" spans="2:24" s="16" customFormat="1">
      <c r="B20" s="46" t="str">
        <f t="shared" si="3"/>
        <v>BCI Seguros Generales</v>
      </c>
      <c r="C20" s="192">
        <f t="shared" si="4"/>
        <v>0.61668478584923292</v>
      </c>
      <c r="D20" s="192">
        <f t="shared" si="5"/>
        <v>0.68714521180981292</v>
      </c>
      <c r="E20" s="192">
        <f t="shared" si="6"/>
        <v>0.66674532567448974</v>
      </c>
      <c r="F20" s="192">
        <f t="shared" si="7"/>
        <v>0.72989916496761409</v>
      </c>
      <c r="G20" s="192">
        <f t="shared" si="8"/>
        <v>0.63966362405290911</v>
      </c>
      <c r="H20" s="192">
        <f t="shared" si="9"/>
        <v>0.6364657098663048</v>
      </c>
      <c r="I20" s="192">
        <f t="shared" si="10"/>
        <v>0.64404521356267896</v>
      </c>
      <c r="J20" s="192">
        <f t="shared" si="11"/>
        <v>0.68002539909415149</v>
      </c>
      <c r="K20" s="192">
        <f t="shared" si="12"/>
        <v>0.70060471998739937</v>
      </c>
      <c r="L20" s="192">
        <f t="shared" si="13"/>
        <v>0.70728047661474558</v>
      </c>
      <c r="N20" s="46" t="str">
        <f>'2.3'!N21</f>
        <v>BCI Seguros Generales</v>
      </c>
      <c r="O20" s="40">
        <v>61.668478584923292</v>
      </c>
      <c r="P20" s="40">
        <v>68.714521180981293</v>
      </c>
      <c r="Q20" s="40">
        <v>66.674532567448978</v>
      </c>
      <c r="R20" s="40">
        <v>72.98991649676141</v>
      </c>
      <c r="S20" s="40">
        <v>63.966362405290909</v>
      </c>
      <c r="T20" s="40">
        <v>63.646570986630479</v>
      </c>
      <c r="U20" s="40">
        <v>64.404521356267892</v>
      </c>
      <c r="V20" s="40">
        <v>68.002539909415148</v>
      </c>
      <c r="W20" s="40">
        <v>70.060471998739942</v>
      </c>
      <c r="X20" s="40">
        <v>70.728047661474562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0.95675965674174701</v>
      </c>
      <c r="D23" s="192">
        <f t="shared" si="5"/>
        <v>0.5333196869893686</v>
      </c>
      <c r="E23" s="192">
        <f t="shared" si="6"/>
        <v>0.73012923625480086</v>
      </c>
      <c r="F23" s="192">
        <f t="shared" si="7"/>
        <v>0.65417523199486327</v>
      </c>
      <c r="G23" s="192">
        <f t="shared" si="8"/>
        <v>0.57196209355552652</v>
      </c>
      <c r="H23" s="192">
        <f t="shared" si="9"/>
        <v>0.6910924780408807</v>
      </c>
      <c r="I23" s="192">
        <f t="shared" si="10"/>
        <v>0.45600472784662111</v>
      </c>
      <c r="J23" s="192">
        <f t="shared" si="11"/>
        <v>0.56150109348347954</v>
      </c>
      <c r="K23" s="192">
        <f t="shared" si="12"/>
        <v>0.61357854017999558</v>
      </c>
      <c r="L23" s="192">
        <f t="shared" si="13"/>
        <v>0.72016289169187886</v>
      </c>
      <c r="N23" s="46" t="str">
        <f>'2.3'!N24</f>
        <v>Chartis Chile</v>
      </c>
      <c r="O23" s="63">
        <v>95.675965674174705</v>
      </c>
      <c r="P23" s="63">
        <v>53.331968698936862</v>
      </c>
      <c r="Q23" s="63">
        <v>73.012923625480084</v>
      </c>
      <c r="R23" s="63">
        <v>65.417523199486325</v>
      </c>
      <c r="S23" s="63">
        <v>57.196209355552654</v>
      </c>
      <c r="T23" s="63">
        <v>69.109247804088071</v>
      </c>
      <c r="U23" s="63">
        <v>45.600472784662109</v>
      </c>
      <c r="V23" s="63">
        <v>56.150109348347954</v>
      </c>
      <c r="W23" s="63">
        <v>61.357854017999557</v>
      </c>
      <c r="X23" s="63">
        <v>72.016289169187885</v>
      </c>
    </row>
    <row r="24" spans="2:24">
      <c r="B24" s="46" t="str">
        <f t="shared" si="3"/>
        <v>Chilena Consolidada</v>
      </c>
      <c r="C24" s="192">
        <f t="shared" si="4"/>
        <v>0.76736560317484603</v>
      </c>
      <c r="D24" s="192">
        <f t="shared" si="5"/>
        <v>0.73900746762946445</v>
      </c>
      <c r="E24" s="192">
        <f t="shared" si="6"/>
        <v>0.71459401743715845</v>
      </c>
      <c r="F24" s="192">
        <f t="shared" si="7"/>
        <v>0.70126791356980367</v>
      </c>
      <c r="G24" s="192">
        <f t="shared" si="8"/>
        <v>0.71019788370051562</v>
      </c>
      <c r="H24" s="192">
        <f t="shared" si="9"/>
        <v>0.69895101956447891</v>
      </c>
      <c r="I24" s="192">
        <f t="shared" si="10"/>
        <v>0.69632061015656033</v>
      </c>
      <c r="J24" s="192">
        <f t="shared" si="11"/>
        <v>0.71637198728472351</v>
      </c>
      <c r="K24" s="192">
        <f t="shared" si="12"/>
        <v>0.54755957608529238</v>
      </c>
      <c r="L24" s="192">
        <f t="shared" si="13"/>
        <v>0.63683948536257673</v>
      </c>
      <c r="N24" s="46" t="str">
        <f>'2.3'!N25</f>
        <v>Chilena Consolidada</v>
      </c>
      <c r="O24" s="63">
        <v>76.736560317484603</v>
      </c>
      <c r="P24" s="63">
        <v>73.90074676294644</v>
      </c>
      <c r="Q24" s="63">
        <v>71.459401743715844</v>
      </c>
      <c r="R24" s="63">
        <v>70.126791356980362</v>
      </c>
      <c r="S24" s="63">
        <v>71.019788370051558</v>
      </c>
      <c r="T24" s="63">
        <v>69.895101956447888</v>
      </c>
      <c r="U24" s="63">
        <v>69.632061015656035</v>
      </c>
      <c r="V24" s="63">
        <v>71.637198728472356</v>
      </c>
      <c r="W24" s="63">
        <v>54.755957608529236</v>
      </c>
      <c r="X24" s="63">
        <v>63.683948536257674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>
        <f t="shared" si="7"/>
        <v>1.3411841674844686E-2</v>
      </c>
      <c r="G25" s="192">
        <f t="shared" si="8"/>
        <v>0.30269970767496535</v>
      </c>
      <c r="H25" s="192">
        <f t="shared" si="9"/>
        <v>0.25018454296020842</v>
      </c>
      <c r="I25" s="192">
        <f t="shared" si="10"/>
        <v>0.10115660785690754</v>
      </c>
      <c r="J25" s="192">
        <f t="shared" si="11"/>
        <v>0.11505740876962908</v>
      </c>
      <c r="K25" s="192">
        <f t="shared" si="12"/>
        <v>0.33311070036190848</v>
      </c>
      <c r="L25" s="192">
        <f t="shared" si="13"/>
        <v>4.9870843474235718E-3</v>
      </c>
      <c r="N25" s="46" t="str">
        <f>'2.3'!N26</f>
        <v>Chubb de Chile</v>
      </c>
      <c r="O25" s="63"/>
      <c r="P25" s="63"/>
      <c r="Q25" s="63"/>
      <c r="R25" s="63">
        <v>1.3411841674844687</v>
      </c>
      <c r="S25" s="63">
        <v>30.269970767496535</v>
      </c>
      <c r="T25" s="63">
        <v>25.018454296020842</v>
      </c>
      <c r="U25" s="63">
        <v>10.115660785690753</v>
      </c>
      <c r="V25" s="63">
        <v>11.505740876962909</v>
      </c>
      <c r="W25" s="63">
        <v>33.311070036190848</v>
      </c>
      <c r="X25" s="63">
        <v>0.49870843474235715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0.76125542920818479</v>
      </c>
      <c r="D27" s="192">
        <f t="shared" si="5"/>
        <v>0.80663791440530119</v>
      </c>
      <c r="E27" s="192">
        <f t="shared" si="6"/>
        <v>0.7873396309858266</v>
      </c>
      <c r="F27" s="192">
        <f t="shared" si="7"/>
        <v>0.71420429852424105</v>
      </c>
      <c r="G27" s="192">
        <f t="shared" si="8"/>
        <v>0.5335338126814102</v>
      </c>
      <c r="H27" s="192">
        <f t="shared" si="9"/>
        <v>0.64331971932478826</v>
      </c>
      <c r="I27" s="192">
        <f t="shared" si="10"/>
        <v>0.65689935031564717</v>
      </c>
      <c r="J27" s="192">
        <f t="shared" si="11"/>
        <v>0.68447605374090092</v>
      </c>
      <c r="K27" s="192">
        <f t="shared" si="12"/>
        <v>0.6756598086969221</v>
      </c>
      <c r="L27" s="192">
        <f t="shared" si="13"/>
        <v>0.65190864735328957</v>
      </c>
      <c r="N27" s="46" t="str">
        <f>'2.3'!N28</f>
        <v>Consorcio Nacional de Seguros</v>
      </c>
      <c r="O27" s="63">
        <v>76.125542920818475</v>
      </c>
      <c r="P27" s="63">
        <v>80.663791440530119</v>
      </c>
      <c r="Q27" s="63">
        <v>78.733963098582663</v>
      </c>
      <c r="R27" s="63">
        <v>71.420429852424107</v>
      </c>
      <c r="S27" s="63">
        <v>53.353381268141021</v>
      </c>
      <c r="T27" s="63">
        <v>64.331971932478822</v>
      </c>
      <c r="U27" s="63">
        <v>65.689935031564715</v>
      </c>
      <c r="V27" s="63">
        <v>68.447605374090088</v>
      </c>
      <c r="W27" s="63">
        <v>67.565980869692211</v>
      </c>
      <c r="X27" s="63">
        <v>65.190864735328958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0.79679629822271858</v>
      </c>
      <c r="D29" s="192">
        <f t="shared" si="5"/>
        <v>0.96054038533128727</v>
      </c>
      <c r="E29" s="192">
        <f t="shared" si="6"/>
        <v>0.73320652582300139</v>
      </c>
      <c r="F29" s="192">
        <f t="shared" si="7"/>
        <v>0.67741345266118302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79.679629822271863</v>
      </c>
      <c r="P29" s="63">
        <v>96.054038533128733</v>
      </c>
      <c r="Q29" s="63">
        <v>73.320652582300141</v>
      </c>
      <c r="R29" s="63">
        <v>67.741345266118302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0.89247966019557168</v>
      </c>
      <c r="D32" s="192">
        <f t="shared" si="5"/>
        <v>0.84485837775100103</v>
      </c>
      <c r="E32" s="192">
        <f t="shared" si="6"/>
        <v>0.79769630722961227</v>
      </c>
      <c r="F32" s="192">
        <f t="shared" si="7"/>
        <v>0.70055070616287152</v>
      </c>
      <c r="G32" s="192">
        <f t="shared" si="8"/>
        <v>0.62712424265157918</v>
      </c>
      <c r="H32" s="192">
        <f t="shared" si="9"/>
        <v>0.6519866637011531</v>
      </c>
      <c r="I32" s="192">
        <f t="shared" si="10"/>
        <v>0.65325007443691385</v>
      </c>
      <c r="J32" s="192">
        <f t="shared" si="11"/>
        <v>0.78327280820631273</v>
      </c>
      <c r="K32" s="192">
        <f t="shared" si="12"/>
        <v>0.76334214357658259</v>
      </c>
      <c r="L32" s="192">
        <f t="shared" si="13"/>
        <v>0.81631361972672822</v>
      </c>
      <c r="N32" s="46" t="str">
        <f>'2.3'!N33</f>
        <v>HDI Seguros</v>
      </c>
      <c r="O32" s="63">
        <v>89.247966019557168</v>
      </c>
      <c r="P32" s="63">
        <v>84.485837775100109</v>
      </c>
      <c r="Q32" s="63">
        <v>79.769630722961224</v>
      </c>
      <c r="R32" s="63">
        <v>70.055070616287153</v>
      </c>
      <c r="S32" s="63">
        <v>62.712424265157921</v>
      </c>
      <c r="T32" s="63">
        <v>65.198666370115305</v>
      </c>
      <c r="U32" s="63">
        <v>65.325007443691391</v>
      </c>
      <c r="V32" s="63">
        <v>78.327280820631273</v>
      </c>
      <c r="W32" s="63">
        <v>76.334214357658254</v>
      </c>
      <c r="X32" s="63">
        <v>81.631361972672821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>
        <f t="shared" si="13"/>
        <v>0.11803540336622176</v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>
        <v>11.803540336622175</v>
      </c>
    </row>
    <row r="34" spans="2:24">
      <c r="B34" s="46" t="str">
        <f t="shared" si="3"/>
        <v>ING Generales</v>
      </c>
      <c r="C34" s="192">
        <f t="shared" si="4"/>
        <v>0.79975867710253068</v>
      </c>
      <c r="D34" s="192">
        <f t="shared" si="5"/>
        <v>0.71212699573663008</v>
      </c>
      <c r="E34" s="192">
        <f t="shared" si="6"/>
        <v>0.71438283750390763</v>
      </c>
      <c r="F34" s="192">
        <f t="shared" si="7"/>
        <v>0.7272407480312032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79.97586771025307</v>
      </c>
      <c r="P34" s="63">
        <v>71.212699573663002</v>
      </c>
      <c r="Q34" s="63">
        <v>71.438283750390767</v>
      </c>
      <c r="R34" s="63">
        <v>72.724074803120317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0.586621844951003</v>
      </c>
      <c r="D35" s="192">
        <f t="shared" si="5"/>
        <v>0.68697670078534212</v>
      </c>
      <c r="E35" s="192">
        <f t="shared" si="6"/>
        <v>0.76940063445281348</v>
      </c>
      <c r="F35" s="192">
        <f t="shared" si="7"/>
        <v>0.66890504776632809</v>
      </c>
      <c r="G35" s="192">
        <f t="shared" si="8"/>
        <v>0.60245888264065484</v>
      </c>
      <c r="H35" s="192">
        <f t="shared" si="9"/>
        <v>0.61627269997556866</v>
      </c>
      <c r="I35" s="192">
        <f t="shared" si="10"/>
        <v>0.64413111800505374</v>
      </c>
      <c r="J35" s="192">
        <f t="shared" si="11"/>
        <v>0.64365059792056056</v>
      </c>
      <c r="K35" s="192">
        <f t="shared" si="12"/>
        <v>0.75146318059284734</v>
      </c>
      <c r="L35" s="192">
        <f t="shared" si="13"/>
        <v>0.69815770723969939</v>
      </c>
      <c r="N35" s="46" t="str">
        <f>'2.3'!N36</f>
        <v>Liberty Seguros</v>
      </c>
      <c r="O35" s="63">
        <v>58.662184495100298</v>
      </c>
      <c r="P35" s="63">
        <v>68.697670078534216</v>
      </c>
      <c r="Q35" s="63">
        <v>76.940063445281353</v>
      </c>
      <c r="R35" s="63">
        <v>66.89050477663281</v>
      </c>
      <c r="S35" s="63">
        <v>60.245888264065485</v>
      </c>
      <c r="T35" s="63">
        <v>61.627269997556866</v>
      </c>
      <c r="U35" s="63">
        <v>64.413111800505376</v>
      </c>
      <c r="V35" s="63">
        <v>64.365059792056059</v>
      </c>
      <c r="W35" s="63">
        <v>75.146318059284738</v>
      </c>
      <c r="X35" s="63">
        <v>69.815770723969933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0.7860620611770035</v>
      </c>
      <c r="D37" s="192">
        <f t="shared" si="5"/>
        <v>0.75516863291279723</v>
      </c>
      <c r="E37" s="192">
        <f t="shared" si="6"/>
        <v>0.70755411367642151</v>
      </c>
      <c r="F37" s="192">
        <f t="shared" si="7"/>
        <v>0.72027824066761936</v>
      </c>
      <c r="G37" s="192">
        <f t="shared" si="8"/>
        <v>0.6831574934237552</v>
      </c>
      <c r="H37" s="192">
        <f t="shared" si="9"/>
        <v>0.66947195137957949</v>
      </c>
      <c r="I37" s="192">
        <f t="shared" si="10"/>
        <v>0.74350431841687425</v>
      </c>
      <c r="J37" s="192">
        <f t="shared" si="11"/>
        <v>0.6999551521684837</v>
      </c>
      <c r="K37" s="192">
        <f t="shared" si="12"/>
        <v>0.70556281709226254</v>
      </c>
      <c r="L37" s="192">
        <f t="shared" si="13"/>
        <v>0.67263640044729411</v>
      </c>
      <c r="N37" s="46" t="str">
        <f>'2.3'!N38</f>
        <v>Mapfre Seguros Generales</v>
      </c>
      <c r="O37" s="63">
        <v>78.606206117700353</v>
      </c>
      <c r="P37" s="63">
        <v>75.516863291279719</v>
      </c>
      <c r="Q37" s="63">
        <v>70.755411367642154</v>
      </c>
      <c r="R37" s="63">
        <v>72.027824066761937</v>
      </c>
      <c r="S37" s="63">
        <v>68.315749342375526</v>
      </c>
      <c r="T37" s="63">
        <v>66.947195137957948</v>
      </c>
      <c r="U37" s="63">
        <v>74.350431841687424</v>
      </c>
      <c r="V37" s="63">
        <v>69.995515216848375</v>
      </c>
      <c r="W37" s="63">
        <v>70.556281709226255</v>
      </c>
      <c r="X37" s="63">
        <v>67.263640044729414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0.76428345060268543</v>
      </c>
      <c r="D40" s="192">
        <f t="shared" si="5"/>
        <v>0.60441661337737729</v>
      </c>
      <c r="E40" s="192">
        <f t="shared" si="6"/>
        <v>0.67282278092728209</v>
      </c>
      <c r="F40" s="192">
        <f t="shared" si="7"/>
        <v>0.65219582120546871</v>
      </c>
      <c r="G40" s="192">
        <f t="shared" si="8"/>
        <v>0.59017319796834111</v>
      </c>
      <c r="H40" s="192">
        <f t="shared" si="9"/>
        <v>0.58657425674473529</v>
      </c>
      <c r="I40" s="192">
        <f t="shared" si="10"/>
        <v>0.61001368698144887</v>
      </c>
      <c r="J40" s="192">
        <f t="shared" si="11"/>
        <v>0.64046074400903275</v>
      </c>
      <c r="K40" s="192">
        <f t="shared" si="12"/>
        <v>0.63280333488059493</v>
      </c>
      <c r="L40" s="192">
        <f t="shared" si="13"/>
        <v>0.63517572323617932</v>
      </c>
      <c r="N40" s="46" t="str">
        <f>'2.3'!N41</f>
        <v>Penta Security</v>
      </c>
      <c r="O40" s="63">
        <v>76.428345060268541</v>
      </c>
      <c r="P40" s="63">
        <v>60.441661337737727</v>
      </c>
      <c r="Q40" s="63">
        <v>67.282278092728205</v>
      </c>
      <c r="R40" s="63">
        <v>65.219582120546875</v>
      </c>
      <c r="S40" s="63">
        <v>59.017319796834109</v>
      </c>
      <c r="T40" s="63">
        <v>58.657425674473529</v>
      </c>
      <c r="U40" s="63">
        <v>61.001368698144887</v>
      </c>
      <c r="V40" s="63">
        <v>64.046074400903279</v>
      </c>
      <c r="W40" s="63">
        <v>63.28033348805949</v>
      </c>
      <c r="X40" s="63">
        <v>63.517572323617934</v>
      </c>
    </row>
    <row r="41" spans="2:24">
      <c r="B41" s="46" t="str">
        <f t="shared" si="3"/>
        <v>RSA Seguros</v>
      </c>
      <c r="C41" s="192">
        <f t="shared" si="4"/>
        <v>0.79690826774834433</v>
      </c>
      <c r="D41" s="192">
        <f t="shared" si="5"/>
        <v>0.76189805087720042</v>
      </c>
      <c r="E41" s="192">
        <f t="shared" si="6"/>
        <v>0.68406097830824075</v>
      </c>
      <c r="F41" s="192">
        <f t="shared" si="7"/>
        <v>0.86987615222018089</v>
      </c>
      <c r="G41" s="192">
        <f t="shared" si="8"/>
        <v>0.64719629258736522</v>
      </c>
      <c r="H41" s="192">
        <f t="shared" si="9"/>
        <v>0.59992770744180313</v>
      </c>
      <c r="I41" s="192">
        <f t="shared" si="10"/>
        <v>0.59704026808584609</v>
      </c>
      <c r="J41" s="192">
        <f t="shared" si="11"/>
        <v>0.76272471683242093</v>
      </c>
      <c r="K41" s="192">
        <f t="shared" si="12"/>
        <v>0.90945720874809755</v>
      </c>
      <c r="L41" s="192">
        <f t="shared" si="13"/>
        <v>0.58893202579902981</v>
      </c>
      <c r="N41" s="46" t="str">
        <f>'2.3'!N42</f>
        <v>RSA Seguros</v>
      </c>
      <c r="O41" s="63">
        <v>79.690826774834434</v>
      </c>
      <c r="P41" s="63">
        <v>76.189805087720046</v>
      </c>
      <c r="Q41" s="63">
        <v>68.406097830824081</v>
      </c>
      <c r="R41" s="63">
        <v>86.987615222018093</v>
      </c>
      <c r="S41" s="63">
        <v>64.719629258736518</v>
      </c>
      <c r="T41" s="63">
        <v>59.992770744180312</v>
      </c>
      <c r="U41" s="63">
        <v>59.704026808584608</v>
      </c>
      <c r="V41" s="63">
        <v>76.272471683242088</v>
      </c>
      <c r="W41" s="63">
        <v>90.945720874809751</v>
      </c>
      <c r="X41" s="63">
        <v>58.893202579902983</v>
      </c>
    </row>
    <row r="42" spans="2:24">
      <c r="B42" s="46" t="str">
        <f t="shared" si="3"/>
        <v>Renta Nacional</v>
      </c>
      <c r="C42" s="192">
        <f t="shared" si="4"/>
        <v>0.742664531908796</v>
      </c>
      <c r="D42" s="192">
        <f t="shared" si="5"/>
        <v>0.67823693593536161</v>
      </c>
      <c r="E42" s="192">
        <f t="shared" si="6"/>
        <v>0.69947767244274672</v>
      </c>
      <c r="F42" s="192">
        <f t="shared" si="7"/>
        <v>0.69046685065722302</v>
      </c>
      <c r="G42" s="192">
        <f t="shared" si="8"/>
        <v>0.69726918456784104</v>
      </c>
      <c r="H42" s="192">
        <f t="shared" si="9"/>
        <v>0.70533608629255573</v>
      </c>
      <c r="I42" s="192">
        <f t="shared" si="10"/>
        <v>0.68389939672282518</v>
      </c>
      <c r="J42" s="192">
        <f t="shared" si="11"/>
        <v>0.73447816241960595</v>
      </c>
      <c r="K42" s="192">
        <f t="shared" si="12"/>
        <v>0.73637985092882596</v>
      </c>
      <c r="L42" s="192">
        <f t="shared" si="13"/>
        <v>0.75827327976036107</v>
      </c>
      <c r="N42" s="46" t="str">
        <f>'2.3'!N43</f>
        <v>Renta Nacional</v>
      </c>
      <c r="O42" s="63">
        <v>74.266453190879602</v>
      </c>
      <c r="P42" s="63">
        <v>67.823693593536163</v>
      </c>
      <c r="Q42" s="63">
        <v>69.947767244274672</v>
      </c>
      <c r="R42" s="63">
        <v>69.046685065722301</v>
      </c>
      <c r="S42" s="63">
        <v>69.726918456784105</v>
      </c>
      <c r="T42" s="63">
        <v>70.533608629255568</v>
      </c>
      <c r="U42" s="63">
        <v>68.389939672282523</v>
      </c>
      <c r="V42" s="63">
        <v>73.447816241960595</v>
      </c>
      <c r="W42" s="63">
        <v>73.637985092882602</v>
      </c>
      <c r="X42" s="63">
        <v>75.827327976036102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0.73034292897543607</v>
      </c>
      <c r="D44" s="192">
        <f t="shared" si="5"/>
        <v>0.68776212622109878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73.034292897543608</v>
      </c>
      <c r="P44" s="63">
        <v>68.776212622109881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0.84907188481198248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84.907188481198247</v>
      </c>
    </row>
    <row r="46" spans="2:24">
      <c r="B46" s="51" t="s">
        <v>29</v>
      </c>
      <c r="C46" s="196">
        <f>O46/100</f>
        <v>0.76933263289863407</v>
      </c>
      <c r="D46" s="196">
        <f t="shared" ref="D46:L46" si="14">P46/100</f>
        <v>0.74558157594892449</v>
      </c>
      <c r="E46" s="196">
        <f t="shared" si="14"/>
        <v>0.72163872549518104</v>
      </c>
      <c r="F46" s="196">
        <f t="shared" si="14"/>
        <v>0.71237917604757195</v>
      </c>
      <c r="G46" s="196">
        <f t="shared" si="14"/>
        <v>0.63839968436248951</v>
      </c>
      <c r="H46" s="196">
        <f t="shared" si="14"/>
        <v>0.64156129036020393</v>
      </c>
      <c r="I46" s="196">
        <f t="shared" si="14"/>
        <v>0.64670753770737532</v>
      </c>
      <c r="J46" s="196">
        <f t="shared" si="14"/>
        <v>0.69524717679274783</v>
      </c>
      <c r="K46" s="196">
        <f t="shared" si="14"/>
        <v>0.71425813324379528</v>
      </c>
      <c r="L46" s="196">
        <f t="shared" si="14"/>
        <v>0.67116122418981594</v>
      </c>
      <c r="N46" s="51" t="s">
        <v>29</v>
      </c>
      <c r="O46" s="64">
        <v>76.933263289863405</v>
      </c>
      <c r="P46" s="64">
        <v>74.55815759489245</v>
      </c>
      <c r="Q46" s="64">
        <v>72.163872549518103</v>
      </c>
      <c r="R46" s="64">
        <v>71.2379176047572</v>
      </c>
      <c r="S46" s="64">
        <v>63.839968436248952</v>
      </c>
      <c r="T46" s="64">
        <v>64.156129036020388</v>
      </c>
      <c r="U46" s="64">
        <v>64.670753770737534</v>
      </c>
      <c r="V46" s="64">
        <v>69.524717679274787</v>
      </c>
      <c r="W46" s="64">
        <v>71.425813324379533</v>
      </c>
      <c r="X46" s="64">
        <v>67.11612241898159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 t="s">
        <v>711</v>
      </c>
    </row>
  </sheetData>
  <mergeCells count="2">
    <mergeCell ref="B14:L14"/>
    <mergeCell ref="N14:X14"/>
  </mergeCells>
  <conditionalFormatting sqref="C16:L46">
    <cfRule type="cellIs" dxfId="9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>
  <sheetPr codeName="Hoja91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178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0.52555620017339466</v>
      </c>
      <c r="D16" s="192">
        <f t="shared" si="2"/>
        <v>0.4177548404973852</v>
      </c>
      <c r="E16" s="192">
        <f t="shared" si="2"/>
        <v>0.41141361065906135</v>
      </c>
      <c r="F16" s="192">
        <f t="shared" si="2"/>
        <v>0.89511894583828</v>
      </c>
      <c r="G16" s="192">
        <f t="shared" si="2"/>
        <v>-9.6387937500564905E-3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52.555620017339464</v>
      </c>
      <c r="P16" s="40">
        <v>41.775484049738523</v>
      </c>
      <c r="Q16" s="40">
        <v>41.141361065906132</v>
      </c>
      <c r="R16" s="40">
        <v>89.511894583827996</v>
      </c>
      <c r="S16" s="40">
        <v>-0.96387937500564902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IF(OR(O17="",O17=0),"",O17/100)</f>
        <v>0.40204732586603437</v>
      </c>
      <c r="D17" s="192">
        <f t="shared" ref="D17:D45" si="5">IF(OR(P17="",P17=0),"",P17/100)</f>
        <v>1.4097392013039924</v>
      </c>
      <c r="E17" s="192">
        <f t="shared" ref="E17:E45" si="6">IF(OR(Q17="",Q17=0),"",Q17/100)</f>
        <v>1.213103691097938</v>
      </c>
      <c r="F17" s="192">
        <f t="shared" ref="F17:F45" si="7">IF(OR(R17="",R17=0),"",R17/100)</f>
        <v>0.83956696919132734</v>
      </c>
      <c r="G17" s="192">
        <f t="shared" ref="G17:G45" si="8">IF(OR(S17="",S17=0),"",S17/100)</f>
        <v>0.10376016342780306</v>
      </c>
      <c r="H17" s="192">
        <f t="shared" ref="H17:H45" si="9">IF(OR(T17="",T17=0),"",T17/100)</f>
        <v>0.21587139519036336</v>
      </c>
      <c r="I17" s="192">
        <f t="shared" ref="I17:I45" si="10">IF(OR(U17="",U17=0),"",U17/100)</f>
        <v>0.29579613819275052</v>
      </c>
      <c r="J17" s="192">
        <f t="shared" ref="J17:J45" si="11">IF(OR(V17="",V17=0),"",V17/100)</f>
        <v>0.28187238829715833</v>
      </c>
      <c r="K17" s="192">
        <f t="shared" ref="K17:K45" si="12">IF(OR(W17="",W17=0),"",W17/100)</f>
        <v>0.28299886679785174</v>
      </c>
      <c r="L17" s="192">
        <f t="shared" ref="L17:L45" si="13">IF(OR(X17="",X17=0),"",X17/100)</f>
        <v>0.32790064848742545</v>
      </c>
      <c r="N17" s="46" t="str">
        <f>'2.3'!N18</f>
        <v>ACE Seguros</v>
      </c>
      <c r="O17" s="40">
        <v>40.204732586603434</v>
      </c>
      <c r="P17" s="40">
        <v>140.97392013039925</v>
      </c>
      <c r="Q17" s="40">
        <v>121.3103691097938</v>
      </c>
      <c r="R17" s="40">
        <v>83.956696919132739</v>
      </c>
      <c r="S17" s="40">
        <v>10.376016342780305</v>
      </c>
      <c r="T17" s="40">
        <v>21.587139519036334</v>
      </c>
      <c r="U17" s="40">
        <v>29.579613819275053</v>
      </c>
      <c r="V17" s="40">
        <v>28.187238829715831</v>
      </c>
      <c r="W17" s="40">
        <v>28.299886679785175</v>
      </c>
      <c r="X17" s="40">
        <v>32.790064848742546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0.68495228991724977</v>
      </c>
      <c r="D19" s="192">
        <f t="shared" si="5"/>
        <v>0.64401685419975796</v>
      </c>
      <c r="E19" s="192">
        <f t="shared" si="6"/>
        <v>0.68532537200563681</v>
      </c>
      <c r="F19" s="192">
        <f t="shared" si="7"/>
        <v>0.47008267206440413</v>
      </c>
      <c r="G19" s="192">
        <f t="shared" si="8"/>
        <v>-1.6969796964167849E-2</v>
      </c>
      <c r="H19" s="192">
        <f t="shared" si="9"/>
        <v>0.61735245672968664</v>
      </c>
      <c r="I19" s="192">
        <f t="shared" si="10"/>
        <v>0.37001045179490272</v>
      </c>
      <c r="J19" s="192">
        <f t="shared" si="11"/>
        <v>0.48197254886097246</v>
      </c>
      <c r="K19" s="192">
        <f t="shared" si="12"/>
        <v>0.78920996563206136</v>
      </c>
      <c r="L19" s="192">
        <f t="shared" si="13"/>
        <v>0.77656106059999497</v>
      </c>
      <c r="N19" s="46" t="str">
        <f>'2.3'!N20</f>
        <v>Aseguradora Magallanes</v>
      </c>
      <c r="O19" s="40">
        <v>68.495228991724971</v>
      </c>
      <c r="P19" s="40">
        <v>64.401685419975792</v>
      </c>
      <c r="Q19" s="40">
        <v>68.532537200563681</v>
      </c>
      <c r="R19" s="40">
        <v>47.008267206440415</v>
      </c>
      <c r="S19" s="40">
        <v>-1.6969796964167849</v>
      </c>
      <c r="T19" s="40">
        <v>61.735245672968666</v>
      </c>
      <c r="U19" s="40">
        <v>37.001045179490269</v>
      </c>
      <c r="V19" s="40">
        <v>48.197254886097248</v>
      </c>
      <c r="W19" s="40">
        <v>78.920996563206131</v>
      </c>
      <c r="X19" s="40">
        <v>77.656106059999502</v>
      </c>
    </row>
    <row r="20" spans="2:24" s="16" customFormat="1">
      <c r="B20" s="46" t="str">
        <f t="shared" si="3"/>
        <v>BCI Seguros Generales</v>
      </c>
      <c r="C20" s="192">
        <f t="shared" si="4"/>
        <v>1.2095006335096448</v>
      </c>
      <c r="D20" s="192">
        <f t="shared" si="5"/>
        <v>0.5334601911013348</v>
      </c>
      <c r="E20" s="192">
        <f t="shared" si="6"/>
        <v>0.64024464420212235</v>
      </c>
      <c r="F20" s="192">
        <f t="shared" si="7"/>
        <v>0.57341233901904021</v>
      </c>
      <c r="G20" s="192">
        <f t="shared" si="8"/>
        <v>0.27164439404906099</v>
      </c>
      <c r="H20" s="192">
        <f t="shared" si="9"/>
        <v>0.35923251723812827</v>
      </c>
      <c r="I20" s="192">
        <f t="shared" si="10"/>
        <v>0.21340522573616794</v>
      </c>
      <c r="J20" s="192">
        <f t="shared" si="11"/>
        <v>0.21918776305044307</v>
      </c>
      <c r="K20" s="192">
        <f t="shared" si="12"/>
        <v>0.41377677812997132</v>
      </c>
      <c r="L20" s="192">
        <f t="shared" si="13"/>
        <v>0.6259968684960675</v>
      </c>
      <c r="N20" s="46" t="str">
        <f>'2.3'!N21</f>
        <v>BCI Seguros Generales</v>
      </c>
      <c r="O20" s="40">
        <v>120.95006335096447</v>
      </c>
      <c r="P20" s="40">
        <v>53.346019110133483</v>
      </c>
      <c r="Q20" s="40">
        <v>64.02446442021224</v>
      </c>
      <c r="R20" s="40">
        <v>57.341233901904019</v>
      </c>
      <c r="S20" s="40">
        <v>27.164439404906098</v>
      </c>
      <c r="T20" s="40">
        <v>35.923251723812825</v>
      </c>
      <c r="U20" s="40">
        <v>21.340522573616795</v>
      </c>
      <c r="V20" s="40">
        <v>21.918776305044307</v>
      </c>
      <c r="W20" s="40">
        <v>41.377677812997135</v>
      </c>
      <c r="X20" s="40">
        <v>62.599686849606748</v>
      </c>
    </row>
    <row r="21" spans="2:24" s="16" customFormat="1">
      <c r="B21" s="46" t="str">
        <f t="shared" si="3"/>
        <v>Cardif</v>
      </c>
      <c r="C21" s="192">
        <f t="shared" si="4"/>
        <v>6.2362258953168083E-2</v>
      </c>
      <c r="D21" s="192">
        <f t="shared" si="5"/>
        <v>0.19263556167665891</v>
      </c>
      <c r="E21" s="192">
        <f t="shared" si="6"/>
        <v>0.18887546336992217</v>
      </c>
      <c r="F21" s="192">
        <f t="shared" si="7"/>
        <v>0.11991563189268808</v>
      </c>
      <c r="G21" s="192">
        <f t="shared" si="8"/>
        <v>0.10716302028415829</v>
      </c>
      <c r="H21" s="192">
        <f t="shared" si="9"/>
        <v>0.19771439428631502</v>
      </c>
      <c r="I21" s="192">
        <f t="shared" si="10"/>
        <v>8.5549733169012807E-2</v>
      </c>
      <c r="J21" s="192">
        <f t="shared" si="11"/>
        <v>0.1208146766086452</v>
      </c>
      <c r="K21" s="192">
        <f t="shared" si="12"/>
        <v>0.11860626501727901</v>
      </c>
      <c r="L21" s="192">
        <f t="shared" si="13"/>
        <v>0.21700257235841</v>
      </c>
      <c r="N21" s="46" t="str">
        <f>'2.3'!N22</f>
        <v>Cardif</v>
      </c>
      <c r="O21" s="40">
        <v>6.2362258953168084</v>
      </c>
      <c r="P21" s="40">
        <v>19.26355616766589</v>
      </c>
      <c r="Q21" s="40">
        <v>18.887546336992216</v>
      </c>
      <c r="R21" s="40">
        <v>11.991563189268808</v>
      </c>
      <c r="S21" s="40">
        <v>10.716302028415829</v>
      </c>
      <c r="T21" s="40">
        <v>19.771439428631503</v>
      </c>
      <c r="U21" s="40">
        <v>8.5549733169012807</v>
      </c>
      <c r="V21" s="40">
        <v>12.08146766086452</v>
      </c>
      <c r="W21" s="40">
        <v>11.860626501727902</v>
      </c>
      <c r="X21" s="40">
        <v>21.700257235841001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0.7273790504437424</v>
      </c>
      <c r="D23" s="192">
        <f t="shared" si="5"/>
        <v>0.21028587388034345</v>
      </c>
      <c r="E23" s="192">
        <f t="shared" si="6"/>
        <v>0.51354989549753749</v>
      </c>
      <c r="F23" s="192">
        <f t="shared" si="7"/>
        <v>0.42975959384799212</v>
      </c>
      <c r="G23" s="192">
        <f t="shared" si="8"/>
        <v>0.5824936197280336</v>
      </c>
      <c r="H23" s="192">
        <f t="shared" si="9"/>
        <v>0.52125645737267201</v>
      </c>
      <c r="I23" s="192">
        <f t="shared" si="10"/>
        <v>0.3184507766174825</v>
      </c>
      <c r="J23" s="192">
        <f t="shared" si="11"/>
        <v>0.2936191090032807</v>
      </c>
      <c r="K23" s="192">
        <f t="shared" si="12"/>
        <v>0.55087582717010641</v>
      </c>
      <c r="L23" s="192">
        <f t="shared" si="13"/>
        <v>0.48078066570647032</v>
      </c>
      <c r="N23" s="46" t="str">
        <f>'2.3'!N24</f>
        <v>Chartis Chile</v>
      </c>
      <c r="O23" s="63">
        <v>72.737905044374244</v>
      </c>
      <c r="P23" s="63">
        <v>21.028587388034346</v>
      </c>
      <c r="Q23" s="63">
        <v>51.354989549753746</v>
      </c>
      <c r="R23" s="63">
        <v>42.975959384799211</v>
      </c>
      <c r="S23" s="63">
        <v>58.249361972803356</v>
      </c>
      <c r="T23" s="63">
        <v>52.125645737267199</v>
      </c>
      <c r="U23" s="63">
        <v>31.845077661748249</v>
      </c>
      <c r="V23" s="63">
        <v>29.36191090032807</v>
      </c>
      <c r="W23" s="63">
        <v>55.08758271701064</v>
      </c>
      <c r="X23" s="63">
        <v>48.078066570647032</v>
      </c>
    </row>
    <row r="24" spans="2:24">
      <c r="B24" s="46" t="str">
        <f t="shared" si="3"/>
        <v>Chilena Consolidada</v>
      </c>
      <c r="C24" s="192">
        <f t="shared" si="4"/>
        <v>0.92056109223534732</v>
      </c>
      <c r="D24" s="192">
        <f t="shared" si="5"/>
        <v>0.53758944411192122</v>
      </c>
      <c r="E24" s="192">
        <f t="shared" si="6"/>
        <v>0.57081375272338741</v>
      </c>
      <c r="F24" s="192">
        <f t="shared" si="7"/>
        <v>1.4436039408354764</v>
      </c>
      <c r="G24" s="192">
        <f t="shared" si="8"/>
        <v>0.95127575834959555</v>
      </c>
      <c r="H24" s="192">
        <f t="shared" si="9"/>
        <v>0.94634486783302729</v>
      </c>
      <c r="I24" s="192">
        <f t="shared" si="10"/>
        <v>0.90399557881236281</v>
      </c>
      <c r="J24" s="192">
        <f t="shared" si="11"/>
        <v>0.96299829351188615</v>
      </c>
      <c r="K24" s="192">
        <f t="shared" si="12"/>
        <v>0.65977697865461304</v>
      </c>
      <c r="L24" s="192">
        <f t="shared" si="13"/>
        <v>0.61743171209260905</v>
      </c>
      <c r="N24" s="46" t="str">
        <f>'2.3'!N25</f>
        <v>Chilena Consolidada</v>
      </c>
      <c r="O24" s="63">
        <v>92.056109223534733</v>
      </c>
      <c r="P24" s="63">
        <v>53.758944411192125</v>
      </c>
      <c r="Q24" s="63">
        <v>57.08137527233874</v>
      </c>
      <c r="R24" s="63">
        <v>144.36039408354765</v>
      </c>
      <c r="S24" s="63">
        <v>95.127575834959558</v>
      </c>
      <c r="T24" s="63">
        <v>94.634486783302734</v>
      </c>
      <c r="U24" s="63">
        <v>90.399557881236277</v>
      </c>
      <c r="V24" s="63">
        <v>96.29982935118862</v>
      </c>
      <c r="W24" s="63">
        <v>65.977697865461309</v>
      </c>
      <c r="X24" s="63">
        <v>61.743171209260908</v>
      </c>
    </row>
    <row r="25" spans="2:24">
      <c r="B25" s="46" t="str">
        <f t="shared" si="3"/>
        <v>Chubb de Chile</v>
      </c>
      <c r="C25" s="192">
        <f t="shared" si="4"/>
        <v>1.4458263069139958</v>
      </c>
      <c r="D25" s="192">
        <f t="shared" si="5"/>
        <v>0.22203485103990978</v>
      </c>
      <c r="E25" s="192">
        <f t="shared" si="6"/>
        <v>7.282415630550626E-2</v>
      </c>
      <c r="F25" s="192">
        <f t="shared" si="7"/>
        <v>0.13422222222222221</v>
      </c>
      <c r="G25" s="192">
        <f t="shared" si="8"/>
        <v>0.57294791382601939</v>
      </c>
      <c r="H25" s="192">
        <f t="shared" si="9"/>
        <v>0.50513791238507333</v>
      </c>
      <c r="I25" s="192">
        <f t="shared" si="10"/>
        <v>6.2850467289719765</v>
      </c>
      <c r="J25" s="192">
        <f t="shared" si="11"/>
        <v>-1.1848341232227493E-3</v>
      </c>
      <c r="K25" s="192">
        <f t="shared" si="12"/>
        <v>0.13434343434343451</v>
      </c>
      <c r="L25" s="192">
        <f t="shared" si="13"/>
        <v>2.1725118483412369</v>
      </c>
      <c r="N25" s="46" t="str">
        <f>'2.3'!N26</f>
        <v>Chubb de Chile</v>
      </c>
      <c r="O25" s="63">
        <v>144.58263069139957</v>
      </c>
      <c r="P25" s="63">
        <v>22.203485103990978</v>
      </c>
      <c r="Q25" s="63">
        <v>7.2824156305506262</v>
      </c>
      <c r="R25" s="63">
        <v>13.422222222222221</v>
      </c>
      <c r="S25" s="63">
        <v>57.294791382601943</v>
      </c>
      <c r="T25" s="63">
        <v>50.513791238507331</v>
      </c>
      <c r="U25" s="63">
        <v>628.50467289719768</v>
      </c>
      <c r="V25" s="63">
        <v>-0.11848341232227494</v>
      </c>
      <c r="W25" s="63">
        <v>13.434343434343452</v>
      </c>
      <c r="X25" s="63">
        <v>217.25118483412368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0.49383137304879582</v>
      </c>
      <c r="D27" s="192">
        <f t="shared" si="5"/>
        <v>0.3718128564040335</v>
      </c>
      <c r="E27" s="192">
        <f t="shared" si="6"/>
        <v>0.47038645245332122</v>
      </c>
      <c r="F27" s="192">
        <f t="shared" si="7"/>
        <v>0.55187008686658945</v>
      </c>
      <c r="G27" s="192">
        <f t="shared" si="8"/>
        <v>0.38021716019233837</v>
      </c>
      <c r="H27" s="192">
        <f t="shared" si="9"/>
        <v>0.21929915203337585</v>
      </c>
      <c r="I27" s="192">
        <f t="shared" si="10"/>
        <v>0.24043608826217486</v>
      </c>
      <c r="J27" s="192">
        <f t="shared" si="11"/>
        <v>0.29106847783062406</v>
      </c>
      <c r="K27" s="192">
        <f t="shared" si="12"/>
        <v>0.53496437604350977</v>
      </c>
      <c r="L27" s="192">
        <f t="shared" si="13"/>
        <v>0.57587579603754091</v>
      </c>
      <c r="N27" s="46" t="str">
        <f>'2.3'!N28</f>
        <v>Consorcio Nacional de Seguros</v>
      </c>
      <c r="O27" s="63">
        <v>49.383137304879583</v>
      </c>
      <c r="P27" s="63">
        <v>37.181285640403352</v>
      </c>
      <c r="Q27" s="63">
        <v>47.03864524533212</v>
      </c>
      <c r="R27" s="63">
        <v>55.187008686658942</v>
      </c>
      <c r="S27" s="63">
        <v>38.021716019233835</v>
      </c>
      <c r="T27" s="63">
        <v>21.929915203337586</v>
      </c>
      <c r="U27" s="63">
        <v>24.043608826217486</v>
      </c>
      <c r="V27" s="63">
        <v>29.106847783062406</v>
      </c>
      <c r="W27" s="63">
        <v>53.49643760435098</v>
      </c>
      <c r="X27" s="63">
        <v>57.587579603754094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0.77908554980204126</v>
      </c>
      <c r="D29" s="192">
        <f t="shared" si="5"/>
        <v>1.1536715530635664</v>
      </c>
      <c r="E29" s="192">
        <f t="shared" si="6"/>
        <v>0.87370570613794607</v>
      </c>
      <c r="F29" s="192">
        <f t="shared" si="7"/>
        <v>0.28693250231631762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77.90855498020413</v>
      </c>
      <c r="P29" s="63">
        <v>115.36715530635664</v>
      </c>
      <c r="Q29" s="63">
        <v>87.370570613794612</v>
      </c>
      <c r="R29" s="63">
        <v>28.693250231631762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0.92418872692532883</v>
      </c>
      <c r="D32" s="192">
        <f t="shared" si="5"/>
        <v>0.77578754286625751</v>
      </c>
      <c r="E32" s="192">
        <f t="shared" si="6"/>
        <v>0.88041138301675803</v>
      </c>
      <c r="F32" s="192">
        <f t="shared" si="7"/>
        <v>1.010490087756061</v>
      </c>
      <c r="G32" s="192">
        <f t="shared" si="8"/>
        <v>0.78360541083610369</v>
      </c>
      <c r="H32" s="192">
        <f t="shared" si="9"/>
        <v>0.57511079437899382</v>
      </c>
      <c r="I32" s="192">
        <f t="shared" si="10"/>
        <v>0.5057949054727845</v>
      </c>
      <c r="J32" s="192">
        <f t="shared" si="11"/>
        <v>0.51177052467716588</v>
      </c>
      <c r="K32" s="192">
        <f t="shared" si="12"/>
        <v>0.53728432318296648</v>
      </c>
      <c r="L32" s="192">
        <f t="shared" si="13"/>
        <v>0.74158803105438098</v>
      </c>
      <c r="N32" s="46" t="str">
        <f>'2.3'!N33</f>
        <v>HDI Seguros</v>
      </c>
      <c r="O32" s="63">
        <v>92.418872692532887</v>
      </c>
      <c r="P32" s="63">
        <v>77.578754286625752</v>
      </c>
      <c r="Q32" s="63">
        <v>88.041138301675801</v>
      </c>
      <c r="R32" s="63">
        <v>101.0490087756061</v>
      </c>
      <c r="S32" s="63">
        <v>78.360541083610372</v>
      </c>
      <c r="T32" s="63">
        <v>57.511079437899383</v>
      </c>
      <c r="U32" s="63">
        <v>50.579490547278446</v>
      </c>
      <c r="V32" s="63">
        <v>51.177052467716585</v>
      </c>
      <c r="W32" s="63">
        <v>53.728432318296647</v>
      </c>
      <c r="X32" s="63">
        <v>74.158803105438096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0.62838742801017744</v>
      </c>
      <c r="D34" s="192">
        <f t="shared" si="5"/>
        <v>1.2471079510185725</v>
      </c>
      <c r="E34" s="192">
        <f t="shared" si="6"/>
        <v>0.70865654205607487</v>
      </c>
      <c r="F34" s="192">
        <f t="shared" si="7"/>
        <v>0.53793352022426899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62.838742801017744</v>
      </c>
      <c r="P34" s="63">
        <v>124.71079510185726</v>
      </c>
      <c r="Q34" s="63">
        <v>70.865654205607484</v>
      </c>
      <c r="R34" s="63">
        <v>53.793352022426902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0.90571563973678981</v>
      </c>
      <c r="D35" s="192">
        <f t="shared" si="5"/>
        <v>0.91722688774815708</v>
      </c>
      <c r="E35" s="192">
        <f t="shared" si="6"/>
        <v>0.70310785655288033</v>
      </c>
      <c r="F35" s="192">
        <f t="shared" si="7"/>
        <v>0.88486752492420973</v>
      </c>
      <c r="G35" s="192">
        <f t="shared" si="8"/>
        <v>0.71581848627198696</v>
      </c>
      <c r="H35" s="192">
        <f t="shared" si="9"/>
        <v>0.56655660654962514</v>
      </c>
      <c r="I35" s="192">
        <f t="shared" si="10"/>
        <v>0.4970512285058224</v>
      </c>
      <c r="J35" s="192">
        <f t="shared" si="11"/>
        <v>0.54099143318474163</v>
      </c>
      <c r="K35" s="192">
        <f t="shared" si="12"/>
        <v>1.3857507332349968</v>
      </c>
      <c r="L35" s="192">
        <f t="shared" si="13"/>
        <v>0.58178769024509935</v>
      </c>
      <c r="N35" s="46" t="str">
        <f>'2.3'!N36</f>
        <v>Liberty Seguros</v>
      </c>
      <c r="O35" s="63">
        <v>90.571563973678977</v>
      </c>
      <c r="P35" s="63">
        <v>91.722688774815708</v>
      </c>
      <c r="Q35" s="63">
        <v>70.310785655288029</v>
      </c>
      <c r="R35" s="63">
        <v>88.486752492420976</v>
      </c>
      <c r="S35" s="63">
        <v>71.581848627198696</v>
      </c>
      <c r="T35" s="63">
        <v>56.655660654962517</v>
      </c>
      <c r="U35" s="63">
        <v>49.705122850582242</v>
      </c>
      <c r="V35" s="63">
        <v>54.099143318474162</v>
      </c>
      <c r="W35" s="63">
        <v>138.57507332349968</v>
      </c>
      <c r="X35" s="63">
        <v>58.178769024509933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0.95066374270109433</v>
      </c>
      <c r="D37" s="192">
        <f t="shared" si="5"/>
        <v>0.41290958733317623</v>
      </c>
      <c r="E37" s="192">
        <f t="shared" si="6"/>
        <v>0.39596222127101349</v>
      </c>
      <c r="F37" s="192">
        <f t="shared" si="7"/>
        <v>0.55087922014654078</v>
      </c>
      <c r="G37" s="192">
        <f t="shared" si="8"/>
        <v>0.90984996314123245</v>
      </c>
      <c r="H37" s="192">
        <f t="shared" si="9"/>
        <v>0.41997786136808701</v>
      </c>
      <c r="I37" s="192">
        <f t="shared" si="10"/>
        <v>0.73532340532763241</v>
      </c>
      <c r="J37" s="192">
        <f t="shared" si="11"/>
        <v>0.80180009978136424</v>
      </c>
      <c r="K37" s="192">
        <f t="shared" si="12"/>
        <v>0.3703021058795688</v>
      </c>
      <c r="L37" s="192">
        <f t="shared" si="13"/>
        <v>0.84391312197304169</v>
      </c>
      <c r="N37" s="46" t="str">
        <f>'2.3'!N38</f>
        <v>Mapfre Seguros Generales</v>
      </c>
      <c r="O37" s="63">
        <v>95.066374270109435</v>
      </c>
      <c r="P37" s="63">
        <v>41.290958733317623</v>
      </c>
      <c r="Q37" s="63">
        <v>39.596222127101349</v>
      </c>
      <c r="R37" s="63">
        <v>55.087922014654076</v>
      </c>
      <c r="S37" s="63">
        <v>90.984996314123251</v>
      </c>
      <c r="T37" s="63">
        <v>41.997786136808699</v>
      </c>
      <c r="U37" s="63">
        <v>73.532340532763243</v>
      </c>
      <c r="V37" s="63">
        <v>80.180009978136425</v>
      </c>
      <c r="W37" s="63">
        <v>37.03021058795688</v>
      </c>
      <c r="X37" s="63">
        <v>84.391312197304174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0.86484553600899761</v>
      </c>
      <c r="D40" s="192">
        <f t="shared" si="5"/>
        <v>0.80950935227107734</v>
      </c>
      <c r="E40" s="192">
        <f t="shared" si="6"/>
        <v>0.54519883887604415</v>
      </c>
      <c r="F40" s="192">
        <f t="shared" si="7"/>
        <v>0.67241402216571444</v>
      </c>
      <c r="G40" s="192">
        <f t="shared" si="8"/>
        <v>0.72853003253788817</v>
      </c>
      <c r="H40" s="192">
        <f t="shared" si="9"/>
        <v>0.78829627546924907</v>
      </c>
      <c r="I40" s="192">
        <f t="shared" si="10"/>
        <v>0.71046910076709824</v>
      </c>
      <c r="J40" s="192">
        <f t="shared" si="11"/>
        <v>0.25622346440474247</v>
      </c>
      <c r="K40" s="192">
        <f t="shared" si="12"/>
        <v>0.59494478502853565</v>
      </c>
      <c r="L40" s="192">
        <f t="shared" si="13"/>
        <v>0.48217991881739475</v>
      </c>
      <c r="N40" s="46" t="str">
        <f>'2.3'!N41</f>
        <v>Penta Security</v>
      </c>
      <c r="O40" s="63">
        <v>86.484553600899758</v>
      </c>
      <c r="P40" s="63">
        <v>80.950935227107735</v>
      </c>
      <c r="Q40" s="63">
        <v>54.519883887604415</v>
      </c>
      <c r="R40" s="63">
        <v>67.241402216571444</v>
      </c>
      <c r="S40" s="63">
        <v>72.853003253788813</v>
      </c>
      <c r="T40" s="63">
        <v>78.829627546924911</v>
      </c>
      <c r="U40" s="63">
        <v>71.046910076709821</v>
      </c>
      <c r="V40" s="63">
        <v>25.622346440474246</v>
      </c>
      <c r="W40" s="63">
        <v>59.494478502853568</v>
      </c>
      <c r="X40" s="63">
        <v>48.217991881739472</v>
      </c>
    </row>
    <row r="41" spans="2:24">
      <c r="B41" s="46" t="str">
        <f t="shared" si="3"/>
        <v>RSA Seguros</v>
      </c>
      <c r="C41" s="192">
        <f t="shared" si="4"/>
        <v>0.97338663076953158</v>
      </c>
      <c r="D41" s="192">
        <f t="shared" si="5"/>
        <v>0.73856626420559124</v>
      </c>
      <c r="E41" s="192">
        <f t="shared" si="6"/>
        <v>0.53301924733431483</v>
      </c>
      <c r="F41" s="192">
        <f t="shared" si="7"/>
        <v>0.77533047516970255</v>
      </c>
      <c r="G41" s="192">
        <f t="shared" si="8"/>
        <v>0.39641558849221636</v>
      </c>
      <c r="H41" s="192">
        <f t="shared" si="9"/>
        <v>0.35642715660476315</v>
      </c>
      <c r="I41" s="192">
        <f t="shared" si="10"/>
        <v>0.30116249236156944</v>
      </c>
      <c r="J41" s="192">
        <f t="shared" si="11"/>
        <v>0.32139001886139729</v>
      </c>
      <c r="K41" s="192">
        <f t="shared" si="12"/>
        <v>0.60747521017655437</v>
      </c>
      <c r="L41" s="192">
        <f t="shared" si="13"/>
        <v>0.47659375348325628</v>
      </c>
      <c r="N41" s="46" t="str">
        <f>'2.3'!N42</f>
        <v>RSA Seguros</v>
      </c>
      <c r="O41" s="63">
        <v>97.338663076953154</v>
      </c>
      <c r="P41" s="63">
        <v>73.856626420559124</v>
      </c>
      <c r="Q41" s="63">
        <v>53.301924733431484</v>
      </c>
      <c r="R41" s="63">
        <v>77.533047516970257</v>
      </c>
      <c r="S41" s="63">
        <v>39.641558849221639</v>
      </c>
      <c r="T41" s="63">
        <v>35.642715660476313</v>
      </c>
      <c r="U41" s="63">
        <v>30.116249236156946</v>
      </c>
      <c r="V41" s="63">
        <v>32.139001886139731</v>
      </c>
      <c r="W41" s="63">
        <v>60.747521017655437</v>
      </c>
      <c r="X41" s="63">
        <v>47.659375348325625</v>
      </c>
    </row>
    <row r="42" spans="2:24">
      <c r="B42" s="46" t="str">
        <f t="shared" si="3"/>
        <v>Renta Nacional</v>
      </c>
      <c r="C42" s="192">
        <f t="shared" si="4"/>
        <v>1.2595611635307884</v>
      </c>
      <c r="D42" s="192">
        <f t="shared" si="5"/>
        <v>-0.11126176095977641</v>
      </c>
      <c r="E42" s="192">
        <f t="shared" si="6"/>
        <v>0.34850822529905501</v>
      </c>
      <c r="F42" s="192">
        <f t="shared" si="7"/>
        <v>1.6082019172808091</v>
      </c>
      <c r="G42" s="192">
        <f t="shared" si="8"/>
        <v>1.3244652846331046</v>
      </c>
      <c r="H42" s="192">
        <f t="shared" si="9"/>
        <v>0.16318573138246542</v>
      </c>
      <c r="I42" s="192">
        <f t="shared" si="10"/>
        <v>0.2401741750104428</v>
      </c>
      <c r="J42" s="192">
        <f t="shared" si="11"/>
        <v>0.4563214360844276</v>
      </c>
      <c r="K42" s="192">
        <f t="shared" si="12"/>
        <v>0.48479461764341963</v>
      </c>
      <c r="L42" s="192">
        <f t="shared" si="13"/>
        <v>1.2174270931326443</v>
      </c>
      <c r="N42" s="46" t="str">
        <f>'2.3'!N43</f>
        <v>Renta Nacional</v>
      </c>
      <c r="O42" s="63">
        <v>125.95611635307884</v>
      </c>
      <c r="P42" s="63">
        <v>-11.126176095977641</v>
      </c>
      <c r="Q42" s="63">
        <v>34.8508225299055</v>
      </c>
      <c r="R42" s="63">
        <v>160.82019172808091</v>
      </c>
      <c r="S42" s="63">
        <v>132.44652846331047</v>
      </c>
      <c r="T42" s="63">
        <v>16.318573138246542</v>
      </c>
      <c r="U42" s="63">
        <v>24.017417501044282</v>
      </c>
      <c r="V42" s="63">
        <v>45.63214360844276</v>
      </c>
      <c r="W42" s="63">
        <v>48.479461764341963</v>
      </c>
      <c r="X42" s="63">
        <v>121.74270931326443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>
        <f t="shared" si="9"/>
        <v>5.4728832815116064</v>
      </c>
      <c r="I43" s="192">
        <f t="shared" si="10"/>
        <v>0.91567557552457268</v>
      </c>
      <c r="J43" s="192">
        <f t="shared" si="11"/>
        <v>3.119726955203765</v>
      </c>
      <c r="K43" s="192">
        <f t="shared" si="12"/>
        <v>5.7264512507152503</v>
      </c>
      <c r="L43" s="192">
        <f t="shared" si="13"/>
        <v>0.48474871410944315</v>
      </c>
      <c r="N43" s="46" t="str">
        <f>'2.3'!N44</f>
        <v>Santander Generales</v>
      </c>
      <c r="O43" s="63"/>
      <c r="P43" s="63"/>
      <c r="Q43" s="63"/>
      <c r="R43" s="63"/>
      <c r="S43" s="63"/>
      <c r="T43" s="63">
        <v>547.28832815116061</v>
      </c>
      <c r="U43" s="63">
        <v>91.567557552457274</v>
      </c>
      <c r="V43" s="63">
        <v>311.97269552037648</v>
      </c>
      <c r="W43" s="63">
        <v>572.64512507152506</v>
      </c>
      <c r="X43" s="63">
        <v>48.474871410944317</v>
      </c>
    </row>
    <row r="44" spans="2:24">
      <c r="B44" s="46" t="str">
        <f t="shared" si="3"/>
        <v>Security Previsión</v>
      </c>
      <c r="C44" s="192">
        <f t="shared" si="4"/>
        <v>0.36588166520522836</v>
      </c>
      <c r="D44" s="192">
        <f t="shared" si="5"/>
        <v>0.36102930565428687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36.588166520522833</v>
      </c>
      <c r="P44" s="63">
        <v>36.102930565428686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>
        <f t="shared" si="13"/>
        <v>0.2286931453208427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22.869314532084271</v>
      </c>
    </row>
    <row r="46" spans="2:24">
      <c r="B46" s="51" t="s">
        <v>29</v>
      </c>
      <c r="C46" s="196">
        <f>O46/100</f>
        <v>0.75538967357241826</v>
      </c>
      <c r="D46" s="196">
        <f t="shared" ref="D46:L46" si="14">P46/100</f>
        <v>0.5259392339211334</v>
      </c>
      <c r="E46" s="196">
        <f t="shared" si="14"/>
        <v>0.45483115801052176</v>
      </c>
      <c r="F46" s="196">
        <f t="shared" si="14"/>
        <v>0.47975225034813979</v>
      </c>
      <c r="G46" s="196">
        <f t="shared" si="14"/>
        <v>0.32372849677934612</v>
      </c>
      <c r="H46" s="196">
        <f t="shared" si="14"/>
        <v>0.3551616842110405</v>
      </c>
      <c r="I46" s="196">
        <f t="shared" si="14"/>
        <v>0.28459862022356869</v>
      </c>
      <c r="J46" s="196">
        <f t="shared" si="14"/>
        <v>0.3079153880405836</v>
      </c>
      <c r="K46" s="196">
        <f t="shared" si="14"/>
        <v>0.4113609540102246</v>
      </c>
      <c r="L46" s="196">
        <f t="shared" si="14"/>
        <v>0.37011680024593047</v>
      </c>
      <c r="N46" s="51" t="s">
        <v>29</v>
      </c>
      <c r="O46" s="64">
        <v>75.53896735724183</v>
      </c>
      <c r="P46" s="64">
        <v>52.593923392113339</v>
      </c>
      <c r="Q46" s="64">
        <v>45.483115801052179</v>
      </c>
      <c r="R46" s="64">
        <v>47.975225034813981</v>
      </c>
      <c r="S46" s="64">
        <v>32.37284967793461</v>
      </c>
      <c r="T46" s="64">
        <v>35.516168421104048</v>
      </c>
      <c r="U46" s="64">
        <v>28.459862022356869</v>
      </c>
      <c r="V46" s="64">
        <v>30.791538804058362</v>
      </c>
      <c r="W46" s="64">
        <v>41.136095401022459</v>
      </c>
      <c r="X46" s="64">
        <v>37.011680024593048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9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>
  <sheetPr codeName="Hoja92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179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1.1440114921889042</v>
      </c>
      <c r="D16" s="192">
        <f t="shared" si="2"/>
        <v>0.96703140359045914</v>
      </c>
      <c r="E16" s="192">
        <f t="shared" si="2"/>
        <v>0.64483513166830198</v>
      </c>
      <c r="F16" s="192">
        <f t="shared" si="2"/>
        <v>0.59922771321427071</v>
      </c>
      <c r="G16" s="192">
        <f t="shared" si="2"/>
        <v>-18.581818181818189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114.40114921889042</v>
      </c>
      <c r="P16" s="40">
        <v>96.703140359045918</v>
      </c>
      <c r="Q16" s="40">
        <v>64.483513166830193</v>
      </c>
      <c r="R16" s="40">
        <v>59.922771321427071</v>
      </c>
      <c r="S16" s="40">
        <v>-1858.1818181818189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L43" si="4">IF(OR(O17="",O17=0),"",O17/100)</f>
        <v>0.32296926632939571</v>
      </c>
      <c r="D17" s="192">
        <f t="shared" si="4"/>
        <v>-0.30568770432386566</v>
      </c>
      <c r="E17" s="192">
        <f t="shared" si="4"/>
        <v>0.64213473935730159</v>
      </c>
      <c r="F17" s="192">
        <f t="shared" si="4"/>
        <v>0.31454610769410962</v>
      </c>
      <c r="G17" s="192">
        <f t="shared" si="4"/>
        <v>0.3510816986513533</v>
      </c>
      <c r="H17" s="192">
        <f t="shared" si="4"/>
        <v>0.47614737103726179</v>
      </c>
      <c r="I17" s="192">
        <f t="shared" si="4"/>
        <v>0.45464691798433082</v>
      </c>
      <c r="J17" s="192">
        <f t="shared" si="4"/>
        <v>0.36874158712342109</v>
      </c>
      <c r="K17" s="192">
        <f t="shared" si="4"/>
        <v>0.43264447077645729</v>
      </c>
      <c r="L17" s="192">
        <f t="shared" si="4"/>
        <v>0.2475126470622602</v>
      </c>
      <c r="N17" s="46" t="str">
        <f>'2.3'!N18</f>
        <v>ACE Seguros</v>
      </c>
      <c r="O17" s="40">
        <v>32.296926632939574</v>
      </c>
      <c r="P17" s="40">
        <v>-30.568770432386565</v>
      </c>
      <c r="Q17" s="40">
        <v>64.213473935730164</v>
      </c>
      <c r="R17" s="40">
        <v>31.454610769410962</v>
      </c>
      <c r="S17" s="40">
        <v>35.108169865135331</v>
      </c>
      <c r="T17" s="40">
        <v>47.614737103726178</v>
      </c>
      <c r="U17" s="40">
        <v>45.46469179843308</v>
      </c>
      <c r="V17" s="40">
        <v>36.874158712342108</v>
      </c>
      <c r="W17" s="40">
        <v>43.264447077645727</v>
      </c>
      <c r="X17" s="40">
        <v>24.751264706226021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4"/>
        <v/>
      </c>
      <c r="E18" s="192" t="str">
        <f t="shared" si="4"/>
        <v/>
      </c>
      <c r="F18" s="192" t="str">
        <f t="shared" si="4"/>
        <v/>
      </c>
      <c r="G18" s="192" t="str">
        <f t="shared" si="4"/>
        <v/>
      </c>
      <c r="H18" s="192" t="str">
        <f t="shared" si="4"/>
        <v/>
      </c>
      <c r="I18" s="192" t="str">
        <f t="shared" si="4"/>
        <v/>
      </c>
      <c r="J18" s="192" t="str">
        <f t="shared" si="4"/>
        <v/>
      </c>
      <c r="K18" s="192" t="str">
        <f t="shared" si="4"/>
        <v/>
      </c>
      <c r="L18" s="192" t="str">
        <f t="shared" si="4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0.29654105206092374</v>
      </c>
      <c r="D19" s="192">
        <f t="shared" si="4"/>
        <v>0.67573783562375966</v>
      </c>
      <c r="E19" s="192">
        <f t="shared" si="4"/>
        <v>0.56340228221908006</v>
      </c>
      <c r="F19" s="192">
        <f t="shared" si="4"/>
        <v>0.37129294149221687</v>
      </c>
      <c r="G19" s="192">
        <f t="shared" si="4"/>
        <v>0.32969595358192227</v>
      </c>
      <c r="H19" s="192">
        <f t="shared" si="4"/>
        <v>0.25597970524281227</v>
      </c>
      <c r="I19" s="192">
        <f t="shared" si="4"/>
        <v>0.21446786606026394</v>
      </c>
      <c r="J19" s="192">
        <f t="shared" si="4"/>
        <v>0.18478387265574012</v>
      </c>
      <c r="K19" s="192">
        <f t="shared" si="4"/>
        <v>0.38992148563048817</v>
      </c>
      <c r="L19" s="192">
        <f t="shared" si="4"/>
        <v>0.1626226997400918</v>
      </c>
      <c r="N19" s="46" t="str">
        <f>'2.3'!N20</f>
        <v>Aseguradora Magallanes</v>
      </c>
      <c r="O19" s="40">
        <v>29.654105206092375</v>
      </c>
      <c r="P19" s="40">
        <v>67.573783562375965</v>
      </c>
      <c r="Q19" s="40">
        <v>56.340228221908006</v>
      </c>
      <c r="R19" s="40">
        <v>37.129294149221685</v>
      </c>
      <c r="S19" s="40">
        <v>32.96959535819223</v>
      </c>
      <c r="T19" s="40">
        <v>25.597970524281227</v>
      </c>
      <c r="U19" s="40">
        <v>21.446786606026393</v>
      </c>
      <c r="V19" s="40">
        <v>18.47838726557401</v>
      </c>
      <c r="W19" s="40">
        <v>38.992148563048815</v>
      </c>
      <c r="X19" s="40">
        <v>16.262269974009179</v>
      </c>
    </row>
    <row r="20" spans="2:24" s="16" customFormat="1">
      <c r="B20" s="46" t="str">
        <f t="shared" si="3"/>
        <v>BCI Seguros Generales</v>
      </c>
      <c r="C20" s="192">
        <f t="shared" si="4"/>
        <v>0.36669333527286746</v>
      </c>
      <c r="D20" s="192">
        <f t="shared" si="4"/>
        <v>0.55780588939678422</v>
      </c>
      <c r="E20" s="192">
        <f t="shared" si="4"/>
        <v>0.39209105947850081</v>
      </c>
      <c r="F20" s="192">
        <f t="shared" si="4"/>
        <v>0.44381370334642428</v>
      </c>
      <c r="G20" s="192">
        <f t="shared" si="4"/>
        <v>0.5599231772512947</v>
      </c>
      <c r="H20" s="192">
        <f t="shared" si="4"/>
        <v>0.43136791249382378</v>
      </c>
      <c r="I20" s="192">
        <f t="shared" si="4"/>
        <v>0.41676642408196751</v>
      </c>
      <c r="J20" s="192">
        <f t="shared" si="4"/>
        <v>0.44563917024007138</v>
      </c>
      <c r="K20" s="192">
        <f t="shared" si="4"/>
        <v>0.8071518706052262</v>
      </c>
      <c r="L20" s="192">
        <f t="shared" si="4"/>
        <v>0.55197081239981949</v>
      </c>
      <c r="N20" s="46" t="str">
        <f>'2.3'!N21</f>
        <v>BCI Seguros Generales</v>
      </c>
      <c r="O20" s="40">
        <v>36.669333527286746</v>
      </c>
      <c r="P20" s="40">
        <v>55.780588939678424</v>
      </c>
      <c r="Q20" s="40">
        <v>39.209105947850084</v>
      </c>
      <c r="R20" s="40">
        <v>44.381370334642426</v>
      </c>
      <c r="S20" s="40">
        <v>55.992317725129467</v>
      </c>
      <c r="T20" s="40">
        <v>43.136791249382377</v>
      </c>
      <c r="U20" s="40">
        <v>41.676642408196749</v>
      </c>
      <c r="V20" s="40">
        <v>44.563917024007139</v>
      </c>
      <c r="W20" s="40">
        <v>80.715187060522624</v>
      </c>
      <c r="X20" s="40">
        <v>55.197081239981948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4"/>
        <v/>
      </c>
      <c r="E21" s="192" t="str">
        <f t="shared" si="4"/>
        <v/>
      </c>
      <c r="F21" s="192" t="str">
        <f t="shared" si="4"/>
        <v/>
      </c>
      <c r="G21" s="192" t="str">
        <f t="shared" si="4"/>
        <v/>
      </c>
      <c r="H21" s="192" t="str">
        <f t="shared" si="4"/>
        <v/>
      </c>
      <c r="I21" s="192" t="str">
        <f t="shared" si="4"/>
        <v/>
      </c>
      <c r="J21" s="192" t="str">
        <f t="shared" si="4"/>
        <v/>
      </c>
      <c r="K21" s="192" t="str">
        <f t="shared" si="4"/>
        <v/>
      </c>
      <c r="L21" s="192" t="str">
        <f t="shared" si="4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4"/>
        <v/>
      </c>
      <c r="E22" s="192" t="str">
        <f t="shared" si="4"/>
        <v/>
      </c>
      <c r="F22" s="192" t="str">
        <f t="shared" si="4"/>
        <v/>
      </c>
      <c r="G22" s="192" t="str">
        <f t="shared" si="4"/>
        <v/>
      </c>
      <c r="H22" s="192" t="str">
        <f t="shared" si="4"/>
        <v/>
      </c>
      <c r="I22" s="192" t="str">
        <f t="shared" si="4"/>
        <v/>
      </c>
      <c r="J22" s="192" t="str">
        <f t="shared" si="4"/>
        <v/>
      </c>
      <c r="K22" s="192" t="str">
        <f t="shared" si="4"/>
        <v/>
      </c>
      <c r="L22" s="192" t="str">
        <f t="shared" si="4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0.64545589446806717</v>
      </c>
      <c r="D23" s="192">
        <f t="shared" si="4"/>
        <v>0.20951847322050796</v>
      </c>
      <c r="E23" s="192">
        <f t="shared" si="4"/>
        <v>0.53962460690267022</v>
      </c>
      <c r="F23" s="192">
        <f t="shared" si="4"/>
        <v>0.82719065867647434</v>
      </c>
      <c r="G23" s="192">
        <f t="shared" si="4"/>
        <v>0.65172714971355683</v>
      </c>
      <c r="H23" s="192">
        <f t="shared" si="4"/>
        <v>0.80905145814869495</v>
      </c>
      <c r="I23" s="192">
        <f t="shared" si="4"/>
        <v>0.44811726355411741</v>
      </c>
      <c r="J23" s="192">
        <f t="shared" si="4"/>
        <v>0.59452028219711128</v>
      </c>
      <c r="K23" s="192">
        <f t="shared" si="4"/>
        <v>0.16644214937883536</v>
      </c>
      <c r="L23" s="192">
        <f t="shared" si="4"/>
        <v>0.52225415770766559</v>
      </c>
      <c r="N23" s="46" t="str">
        <f>'2.3'!N24</f>
        <v>Chartis Chile</v>
      </c>
      <c r="O23" s="63">
        <v>64.545589446806716</v>
      </c>
      <c r="P23" s="63">
        <v>20.951847322050796</v>
      </c>
      <c r="Q23" s="63">
        <v>53.962460690267022</v>
      </c>
      <c r="R23" s="63">
        <v>82.71906586764743</v>
      </c>
      <c r="S23" s="63">
        <v>65.172714971355688</v>
      </c>
      <c r="T23" s="63">
        <v>80.905145814869499</v>
      </c>
      <c r="U23" s="63">
        <v>44.811726355411743</v>
      </c>
      <c r="V23" s="63">
        <v>59.452028219711131</v>
      </c>
      <c r="W23" s="63">
        <v>16.644214937883536</v>
      </c>
      <c r="X23" s="63">
        <v>52.22541577076656</v>
      </c>
    </row>
    <row r="24" spans="2:24">
      <c r="B24" s="46" t="str">
        <f t="shared" si="3"/>
        <v>Chilena Consolidada</v>
      </c>
      <c r="C24" s="192">
        <f t="shared" si="4"/>
        <v>0.83909309789450892</v>
      </c>
      <c r="D24" s="192">
        <f t="shared" si="4"/>
        <v>0.6187849166449515</v>
      </c>
      <c r="E24" s="192">
        <f t="shared" si="4"/>
        <v>0.58181383081638816</v>
      </c>
      <c r="F24" s="192">
        <f t="shared" si="4"/>
        <v>0.54565202176846161</v>
      </c>
      <c r="G24" s="192">
        <f t="shared" si="4"/>
        <v>0.85707214189416714</v>
      </c>
      <c r="H24" s="192">
        <f t="shared" si="4"/>
        <v>0.64322530618651186</v>
      </c>
      <c r="I24" s="192">
        <f t="shared" si="4"/>
        <v>0.87100268825431826</v>
      </c>
      <c r="J24" s="192">
        <f t="shared" si="4"/>
        <v>0.42038444942157871</v>
      </c>
      <c r="K24" s="192">
        <f t="shared" si="4"/>
        <v>0.60130725957037034</v>
      </c>
      <c r="L24" s="192">
        <f t="shared" si="4"/>
        <v>0.81321276090099337</v>
      </c>
      <c r="N24" s="46" t="str">
        <f>'2.3'!N25</f>
        <v>Chilena Consolidada</v>
      </c>
      <c r="O24" s="63">
        <v>83.909309789450887</v>
      </c>
      <c r="P24" s="63">
        <v>61.878491664495151</v>
      </c>
      <c r="Q24" s="63">
        <v>58.181383081638813</v>
      </c>
      <c r="R24" s="63">
        <v>54.565202176846164</v>
      </c>
      <c r="S24" s="63">
        <v>85.707214189416717</v>
      </c>
      <c r="T24" s="63">
        <v>64.322530618651186</v>
      </c>
      <c r="U24" s="63">
        <v>87.100268825431826</v>
      </c>
      <c r="V24" s="63">
        <v>42.038444942157874</v>
      </c>
      <c r="W24" s="63">
        <v>60.130725957037036</v>
      </c>
      <c r="X24" s="63">
        <v>81.321276090099332</v>
      </c>
    </row>
    <row r="25" spans="2:24">
      <c r="B25" s="46" t="str">
        <f t="shared" si="3"/>
        <v>Chubb de Chile</v>
      </c>
      <c r="C25" s="192">
        <f t="shared" si="4"/>
        <v>0.44871824051103465</v>
      </c>
      <c r="D25" s="192">
        <f t="shared" si="4"/>
        <v>0.20486233138345256</v>
      </c>
      <c r="E25" s="192">
        <f t="shared" si="4"/>
        <v>0.33341595797807744</v>
      </c>
      <c r="F25" s="192">
        <f t="shared" si="4"/>
        <v>0.41697183472342958</v>
      </c>
      <c r="G25" s="192">
        <f t="shared" si="4"/>
        <v>0.44085573541182138</v>
      </c>
      <c r="H25" s="192">
        <f t="shared" si="4"/>
        <v>0.45389954682160605</v>
      </c>
      <c r="I25" s="192">
        <f t="shared" si="4"/>
        <v>0.58715167818059599</v>
      </c>
      <c r="J25" s="192">
        <f t="shared" si="4"/>
        <v>-9.994615506045107E-2</v>
      </c>
      <c r="K25" s="192">
        <f t="shared" si="4"/>
        <v>1.3586872637952403E-2</v>
      </c>
      <c r="L25" s="192">
        <f t="shared" si="4"/>
        <v>0.297426620292505</v>
      </c>
      <c r="N25" s="46" t="str">
        <f>'2.3'!N26</f>
        <v>Chubb de Chile</v>
      </c>
      <c r="O25" s="63">
        <v>44.871824051103467</v>
      </c>
      <c r="P25" s="63">
        <v>20.486233138345256</v>
      </c>
      <c r="Q25" s="63">
        <v>33.341595797807742</v>
      </c>
      <c r="R25" s="63">
        <v>41.697183472342957</v>
      </c>
      <c r="S25" s="63">
        <v>44.085573541182136</v>
      </c>
      <c r="T25" s="63">
        <v>45.389954682160607</v>
      </c>
      <c r="U25" s="63">
        <v>58.715167818059598</v>
      </c>
      <c r="V25" s="63">
        <v>-9.9946155060451076</v>
      </c>
      <c r="W25" s="63">
        <v>1.3586872637952403</v>
      </c>
      <c r="X25" s="63">
        <v>29.7426620292505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4"/>
        <v/>
      </c>
      <c r="E26" s="192" t="str">
        <f t="shared" si="4"/>
        <v/>
      </c>
      <c r="F26" s="192" t="str">
        <f t="shared" si="4"/>
        <v/>
      </c>
      <c r="G26" s="192" t="str">
        <f t="shared" si="4"/>
        <v/>
      </c>
      <c r="H26" s="192" t="str">
        <f t="shared" si="4"/>
        <v/>
      </c>
      <c r="I26" s="192" t="str">
        <f t="shared" si="4"/>
        <v/>
      </c>
      <c r="J26" s="192" t="str">
        <f t="shared" si="4"/>
        <v/>
      </c>
      <c r="K26" s="192" t="str">
        <f t="shared" si="4"/>
        <v/>
      </c>
      <c r="L26" s="192" t="str">
        <f t="shared" si="4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4"/>
        <v/>
      </c>
      <c r="E27" s="192" t="str">
        <f t="shared" si="4"/>
        <v/>
      </c>
      <c r="F27" s="192" t="str">
        <f t="shared" si="4"/>
        <v/>
      </c>
      <c r="G27" s="192" t="str">
        <f t="shared" si="4"/>
        <v/>
      </c>
      <c r="H27" s="192" t="str">
        <f t="shared" si="4"/>
        <v/>
      </c>
      <c r="I27" s="192" t="str">
        <f t="shared" si="4"/>
        <v/>
      </c>
      <c r="J27" s="192">
        <f t="shared" si="4"/>
        <v>0.53254326561324161</v>
      </c>
      <c r="K27" s="192">
        <f t="shared" si="4"/>
        <v>0.22793791574279376</v>
      </c>
      <c r="L27" s="192">
        <f t="shared" si="4"/>
        <v>0.10362517099863214</v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>
        <v>53.254326561324163</v>
      </c>
      <c r="W27" s="63">
        <v>22.793791574279375</v>
      </c>
      <c r="X27" s="63">
        <v>10.362517099863213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4"/>
        <v/>
      </c>
      <c r="E28" s="192" t="str">
        <f t="shared" si="4"/>
        <v/>
      </c>
      <c r="F28" s="192" t="str">
        <f t="shared" si="4"/>
        <v/>
      </c>
      <c r="G28" s="192" t="str">
        <f t="shared" si="4"/>
        <v/>
      </c>
      <c r="H28" s="192" t="str">
        <f t="shared" si="4"/>
        <v/>
      </c>
      <c r="I28" s="192" t="str">
        <f t="shared" si="4"/>
        <v/>
      </c>
      <c r="J28" s="192" t="str">
        <f t="shared" si="4"/>
        <v/>
      </c>
      <c r="K28" s="192" t="str">
        <f t="shared" si="4"/>
        <v/>
      </c>
      <c r="L28" s="192" t="str">
        <f t="shared" si="4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0.61917111799841484</v>
      </c>
      <c r="D29" s="192">
        <f t="shared" si="4"/>
        <v>0.35874494791180445</v>
      </c>
      <c r="E29" s="192">
        <f t="shared" si="4"/>
        <v>0.61990231975768206</v>
      </c>
      <c r="F29" s="192">
        <f t="shared" si="4"/>
        <v>0.61711239009001317</v>
      </c>
      <c r="G29" s="192" t="str">
        <f t="shared" si="4"/>
        <v/>
      </c>
      <c r="H29" s="192" t="str">
        <f t="shared" si="4"/>
        <v/>
      </c>
      <c r="I29" s="192" t="str">
        <f t="shared" si="4"/>
        <v/>
      </c>
      <c r="J29" s="192" t="str">
        <f t="shared" si="4"/>
        <v/>
      </c>
      <c r="K29" s="192" t="str">
        <f t="shared" si="4"/>
        <v/>
      </c>
      <c r="L29" s="192" t="str">
        <f t="shared" si="4"/>
        <v/>
      </c>
      <c r="N29" s="46" t="str">
        <f>'2.3'!N30</f>
        <v>Cruz del Sur</v>
      </c>
      <c r="O29" s="63">
        <v>61.917111799841486</v>
      </c>
      <c r="P29" s="63">
        <v>35.874494791180446</v>
      </c>
      <c r="Q29" s="63">
        <v>61.990231975768204</v>
      </c>
      <c r="R29" s="63">
        <v>61.711239009001318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ref="C30:L30" si="5">IF(OR(O30="",O30=0),"",O30/100)</f>
        <v/>
      </c>
      <c r="D30" s="192" t="str">
        <f t="shared" si="5"/>
        <v/>
      </c>
      <c r="E30" s="192" t="str">
        <f t="shared" si="5"/>
        <v/>
      </c>
      <c r="F30" s="192" t="str">
        <f t="shared" si="5"/>
        <v/>
      </c>
      <c r="G30" s="192" t="str">
        <f t="shared" si="5"/>
        <v/>
      </c>
      <c r="H30" s="192" t="str">
        <f t="shared" si="5"/>
        <v/>
      </c>
      <c r="I30" s="192" t="str">
        <f t="shared" si="5"/>
        <v/>
      </c>
      <c r="J30" s="192" t="str">
        <f t="shared" si="5"/>
        <v/>
      </c>
      <c r="K30" s="192" t="str">
        <f t="shared" si="5"/>
        <v/>
      </c>
      <c r="L30" s="192" t="str">
        <f t="shared" si="5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4"/>
        <v/>
      </c>
      <c r="E31" s="192" t="str">
        <f t="shared" si="4"/>
        <v/>
      </c>
      <c r="F31" s="192" t="str">
        <f t="shared" si="4"/>
        <v/>
      </c>
      <c r="G31" s="192" t="str">
        <f t="shared" si="4"/>
        <v/>
      </c>
      <c r="H31" s="192" t="str">
        <f t="shared" si="4"/>
        <v/>
      </c>
      <c r="I31" s="192" t="str">
        <f t="shared" si="4"/>
        <v/>
      </c>
      <c r="J31" s="192" t="str">
        <f t="shared" si="4"/>
        <v/>
      </c>
      <c r="K31" s="192" t="str">
        <f t="shared" si="4"/>
        <v/>
      </c>
      <c r="L31" s="192" t="str">
        <f t="shared" si="4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0.36962131985042368</v>
      </c>
      <c r="D32" s="192">
        <f t="shared" si="4"/>
        <v>0.71987859475702043</v>
      </c>
      <c r="E32" s="192">
        <f t="shared" si="4"/>
        <v>0.72110368798165259</v>
      </c>
      <c r="F32" s="192">
        <f t="shared" si="4"/>
        <v>0.73786675808359292</v>
      </c>
      <c r="G32" s="192">
        <f t="shared" si="4"/>
        <v>0.72875351370344499</v>
      </c>
      <c r="H32" s="192">
        <f t="shared" si="4"/>
        <v>0.63819451018689677</v>
      </c>
      <c r="I32" s="192">
        <f t="shared" si="4"/>
        <v>0.63459451199302974</v>
      </c>
      <c r="J32" s="192">
        <f t="shared" si="4"/>
        <v>0.23871584819524344</v>
      </c>
      <c r="K32" s="192">
        <f t="shared" si="4"/>
        <v>0.49068887779525916</v>
      </c>
      <c r="L32" s="192">
        <f t="shared" si="4"/>
        <v>0.37230418429328455</v>
      </c>
      <c r="N32" s="46" t="str">
        <f>'2.3'!N33</f>
        <v>HDI Seguros</v>
      </c>
      <c r="O32" s="63">
        <v>36.962131985042369</v>
      </c>
      <c r="P32" s="63">
        <v>71.987859475702038</v>
      </c>
      <c r="Q32" s="63">
        <v>72.110368798165254</v>
      </c>
      <c r="R32" s="63">
        <v>73.786675808359291</v>
      </c>
      <c r="S32" s="63">
        <v>72.875351370344504</v>
      </c>
      <c r="T32" s="63">
        <v>63.819451018689676</v>
      </c>
      <c r="U32" s="63">
        <v>63.459451199302976</v>
      </c>
      <c r="V32" s="63">
        <v>23.871584819524344</v>
      </c>
      <c r="W32" s="63">
        <v>49.068887779525916</v>
      </c>
      <c r="X32" s="63">
        <v>37.230418429328452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4"/>
        <v/>
      </c>
      <c r="E33" s="192" t="str">
        <f t="shared" si="4"/>
        <v/>
      </c>
      <c r="F33" s="192" t="str">
        <f t="shared" si="4"/>
        <v/>
      </c>
      <c r="G33" s="192" t="str">
        <f t="shared" si="4"/>
        <v/>
      </c>
      <c r="H33" s="192" t="str">
        <f t="shared" si="4"/>
        <v/>
      </c>
      <c r="I33" s="192" t="str">
        <f t="shared" si="4"/>
        <v/>
      </c>
      <c r="J33" s="192" t="str">
        <f t="shared" si="4"/>
        <v/>
      </c>
      <c r="K33" s="192" t="str">
        <f t="shared" si="4"/>
        <v/>
      </c>
      <c r="L33" s="192" t="str">
        <f t="shared" si="4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0.45306118508076615</v>
      </c>
      <c r="D34" s="192">
        <f t="shared" si="4"/>
        <v>0.50154939470313653</v>
      </c>
      <c r="E34" s="192">
        <f t="shared" si="4"/>
        <v>0.57246024110023175</v>
      </c>
      <c r="F34" s="192">
        <f t="shared" si="4"/>
        <v>0.52373698094146137</v>
      </c>
      <c r="G34" s="192" t="str">
        <f t="shared" si="4"/>
        <v/>
      </c>
      <c r="H34" s="192" t="str">
        <f t="shared" si="4"/>
        <v/>
      </c>
      <c r="I34" s="192" t="str">
        <f t="shared" si="4"/>
        <v/>
      </c>
      <c r="J34" s="192" t="str">
        <f t="shared" si="4"/>
        <v/>
      </c>
      <c r="K34" s="192" t="str">
        <f t="shared" si="4"/>
        <v/>
      </c>
      <c r="L34" s="192" t="str">
        <f t="shared" si="4"/>
        <v/>
      </c>
      <c r="N34" s="46" t="str">
        <f>'2.3'!N35</f>
        <v>ING Generales</v>
      </c>
      <c r="O34" s="63">
        <v>45.306118508076615</v>
      </c>
      <c r="P34" s="63">
        <v>50.15493947031365</v>
      </c>
      <c r="Q34" s="63">
        <v>57.246024110023171</v>
      </c>
      <c r="R34" s="63">
        <v>52.373698094146135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0.55494748988260434</v>
      </c>
      <c r="D35" s="192">
        <f t="shared" si="4"/>
        <v>-9.0139580912051306E-2</v>
      </c>
      <c r="E35" s="192">
        <f t="shared" si="4"/>
        <v>0.25518582702689219</v>
      </c>
      <c r="F35" s="192">
        <f t="shared" si="4"/>
        <v>0.3755620839391875</v>
      </c>
      <c r="G35" s="192">
        <f t="shared" si="4"/>
        <v>0.74558740207912588</v>
      </c>
      <c r="H35" s="192">
        <f t="shared" si="4"/>
        <v>0.66502253329679617</v>
      </c>
      <c r="I35" s="192">
        <f t="shared" si="4"/>
        <v>0.41859424620246211</v>
      </c>
      <c r="J35" s="192">
        <f t="shared" si="4"/>
        <v>0.2951419164658392</v>
      </c>
      <c r="K35" s="192">
        <f t="shared" si="4"/>
        <v>0.70323667468066631</v>
      </c>
      <c r="L35" s="192">
        <f t="shared" si="4"/>
        <v>0.30490763637873441</v>
      </c>
      <c r="N35" s="46" t="str">
        <f>'2.3'!N36</f>
        <v>Liberty Seguros</v>
      </c>
      <c r="O35" s="63">
        <v>55.494748988260433</v>
      </c>
      <c r="P35" s="63">
        <v>-9.0139580912051311</v>
      </c>
      <c r="Q35" s="63">
        <v>25.518582702689219</v>
      </c>
      <c r="R35" s="63">
        <v>37.556208393918752</v>
      </c>
      <c r="S35" s="63">
        <v>74.558740207912592</v>
      </c>
      <c r="T35" s="63">
        <v>66.502253329679618</v>
      </c>
      <c r="U35" s="63">
        <v>41.859424620246209</v>
      </c>
      <c r="V35" s="63">
        <v>29.514191646583921</v>
      </c>
      <c r="W35" s="63">
        <v>70.323667468066631</v>
      </c>
      <c r="X35" s="63">
        <v>30.490763637873442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4"/>
        <v/>
      </c>
      <c r="E36" s="192" t="str">
        <f t="shared" si="4"/>
        <v/>
      </c>
      <c r="F36" s="192" t="str">
        <f t="shared" si="4"/>
        <v/>
      </c>
      <c r="G36" s="192" t="str">
        <f t="shared" si="4"/>
        <v/>
      </c>
      <c r="H36" s="192" t="str">
        <f t="shared" si="4"/>
        <v/>
      </c>
      <c r="I36" s="192" t="str">
        <f t="shared" si="4"/>
        <v/>
      </c>
      <c r="J36" s="192" t="str">
        <f t="shared" si="4"/>
        <v/>
      </c>
      <c r="K36" s="192" t="str">
        <f t="shared" si="4"/>
        <v/>
      </c>
      <c r="L36" s="192" t="str">
        <f t="shared" si="4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0.66085512264617019</v>
      </c>
      <c r="D37" s="192">
        <f t="shared" si="4"/>
        <v>0.58426340910929597</v>
      </c>
      <c r="E37" s="192">
        <f t="shared" si="4"/>
        <v>0.53728226513655453</v>
      </c>
      <c r="F37" s="192">
        <f t="shared" si="4"/>
        <v>0.81464034447869249</v>
      </c>
      <c r="G37" s="192">
        <f t="shared" si="4"/>
        <v>0.56112484017428965</v>
      </c>
      <c r="H37" s="192">
        <f t="shared" si="4"/>
        <v>0.69328474059608469</v>
      </c>
      <c r="I37" s="192">
        <f t="shared" si="4"/>
        <v>0.48402840902315736</v>
      </c>
      <c r="J37" s="192">
        <f t="shared" si="4"/>
        <v>0.26345972569747861</v>
      </c>
      <c r="K37" s="192">
        <f t="shared" si="4"/>
        <v>0.33233513413522842</v>
      </c>
      <c r="L37" s="192">
        <f t="shared" si="4"/>
        <v>0.32330811877873339</v>
      </c>
      <c r="N37" s="46" t="str">
        <f>'2.3'!N38</f>
        <v>Mapfre Seguros Generales</v>
      </c>
      <c r="O37" s="63">
        <v>66.085512264617023</v>
      </c>
      <c r="P37" s="63">
        <v>58.426340910929596</v>
      </c>
      <c r="Q37" s="63">
        <v>53.72822651365545</v>
      </c>
      <c r="R37" s="63">
        <v>81.464034447869253</v>
      </c>
      <c r="S37" s="63">
        <v>56.112484017428969</v>
      </c>
      <c r="T37" s="63">
        <v>69.328474059608467</v>
      </c>
      <c r="U37" s="63">
        <v>48.402840902315738</v>
      </c>
      <c r="V37" s="63">
        <v>26.345972569747861</v>
      </c>
      <c r="W37" s="63">
        <v>33.233513413522843</v>
      </c>
      <c r="X37" s="63">
        <v>32.330811877873337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4"/>
        <v/>
      </c>
      <c r="E38" s="192" t="str">
        <f t="shared" si="4"/>
        <v/>
      </c>
      <c r="F38" s="192" t="str">
        <f t="shared" si="4"/>
        <v/>
      </c>
      <c r="G38" s="192" t="str">
        <f t="shared" si="4"/>
        <v/>
      </c>
      <c r="H38" s="192" t="str">
        <f t="shared" si="4"/>
        <v/>
      </c>
      <c r="I38" s="192" t="str">
        <f t="shared" si="4"/>
        <v/>
      </c>
      <c r="J38" s="192" t="str">
        <f t="shared" si="4"/>
        <v/>
      </c>
      <c r="K38" s="192" t="str">
        <f t="shared" si="4"/>
        <v/>
      </c>
      <c r="L38" s="192" t="str">
        <f t="shared" si="4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4"/>
        <v/>
      </c>
      <c r="E39" s="192" t="str">
        <f t="shared" si="4"/>
        <v/>
      </c>
      <c r="F39" s="192" t="str">
        <f t="shared" si="4"/>
        <v/>
      </c>
      <c r="G39" s="192" t="str">
        <f t="shared" si="4"/>
        <v/>
      </c>
      <c r="H39" s="192" t="str">
        <f t="shared" si="4"/>
        <v/>
      </c>
      <c r="I39" s="192" t="str">
        <f t="shared" si="4"/>
        <v/>
      </c>
      <c r="J39" s="192" t="str">
        <f t="shared" si="4"/>
        <v/>
      </c>
      <c r="K39" s="192" t="str">
        <f t="shared" si="4"/>
        <v/>
      </c>
      <c r="L39" s="192">
        <f t="shared" si="4"/>
        <v>0.67861661746098634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67.861661746098633</v>
      </c>
    </row>
    <row r="40" spans="2:24">
      <c r="B40" s="46" t="str">
        <f t="shared" si="3"/>
        <v>Penta Security</v>
      </c>
      <c r="C40" s="192">
        <f t="shared" si="4"/>
        <v>0.46274409227240132</v>
      </c>
      <c r="D40" s="192">
        <f t="shared" si="4"/>
        <v>0.42241744644652424</v>
      </c>
      <c r="E40" s="192">
        <f t="shared" si="4"/>
        <v>0.3258787042793726</v>
      </c>
      <c r="F40" s="192">
        <f t="shared" si="4"/>
        <v>0.48431125436355954</v>
      </c>
      <c r="G40" s="192">
        <f t="shared" si="4"/>
        <v>0.47197183261986686</v>
      </c>
      <c r="H40" s="192">
        <f t="shared" si="4"/>
        <v>0.61465147341588677</v>
      </c>
      <c r="I40" s="192">
        <f t="shared" si="4"/>
        <v>0.60923002041107499</v>
      </c>
      <c r="J40" s="192">
        <f t="shared" si="4"/>
        <v>0.60239427308909554</v>
      </c>
      <c r="K40" s="192">
        <f t="shared" si="4"/>
        <v>0.50784723965220824</v>
      </c>
      <c r="L40" s="192">
        <f t="shared" si="4"/>
        <v>0.62016164291719222</v>
      </c>
      <c r="N40" s="46" t="str">
        <f>'2.3'!N41</f>
        <v>Penta Security</v>
      </c>
      <c r="O40" s="63">
        <v>46.274409227240135</v>
      </c>
      <c r="P40" s="63">
        <v>42.241744644652421</v>
      </c>
      <c r="Q40" s="63">
        <v>32.587870427937261</v>
      </c>
      <c r="R40" s="63">
        <v>48.431125436355956</v>
      </c>
      <c r="S40" s="63">
        <v>47.197183261986687</v>
      </c>
      <c r="T40" s="63">
        <v>61.465147341588676</v>
      </c>
      <c r="U40" s="63">
        <v>60.923002041107502</v>
      </c>
      <c r="V40" s="63">
        <v>60.239427308909555</v>
      </c>
      <c r="W40" s="63">
        <v>50.78472396522082</v>
      </c>
      <c r="X40" s="63">
        <v>62.016164291719221</v>
      </c>
    </row>
    <row r="41" spans="2:24">
      <c r="B41" s="46" t="str">
        <f t="shared" si="3"/>
        <v>RSA Seguros</v>
      </c>
      <c r="C41" s="192">
        <f t="shared" si="4"/>
        <v>0.29762929721178577</v>
      </c>
      <c r="D41" s="192">
        <f t="shared" si="4"/>
        <v>0.36783115100160901</v>
      </c>
      <c r="E41" s="192">
        <f t="shared" si="4"/>
        <v>0.32967382083891505</v>
      </c>
      <c r="F41" s="192">
        <f t="shared" si="4"/>
        <v>0.71735212190725894</v>
      </c>
      <c r="G41" s="192">
        <f t="shared" si="4"/>
        <v>0.47149615814250223</v>
      </c>
      <c r="H41" s="192">
        <f t="shared" si="4"/>
        <v>0.40476752223238821</v>
      </c>
      <c r="I41" s="192">
        <f t="shared" si="4"/>
        <v>0.40159282269829594</v>
      </c>
      <c r="J41" s="192">
        <f t="shared" si="4"/>
        <v>0.33173033170348387</v>
      </c>
      <c r="K41" s="192">
        <f t="shared" si="4"/>
        <v>0.66237725425747229</v>
      </c>
      <c r="L41" s="192">
        <f t="shared" si="4"/>
        <v>0.1697607851410412</v>
      </c>
      <c r="N41" s="46" t="str">
        <f>'2.3'!N42</f>
        <v>RSA Seguros</v>
      </c>
      <c r="O41" s="63">
        <v>29.762929721178576</v>
      </c>
      <c r="P41" s="63">
        <v>36.783115100160899</v>
      </c>
      <c r="Q41" s="63">
        <v>32.967382083891508</v>
      </c>
      <c r="R41" s="63">
        <v>71.735212190725889</v>
      </c>
      <c r="S41" s="63">
        <v>47.149615814250225</v>
      </c>
      <c r="T41" s="63">
        <v>40.476752223238819</v>
      </c>
      <c r="U41" s="63">
        <v>40.159282269829596</v>
      </c>
      <c r="V41" s="63">
        <v>33.17303317034839</v>
      </c>
      <c r="W41" s="63">
        <v>66.237725425747229</v>
      </c>
      <c r="X41" s="63">
        <v>16.97607851410412</v>
      </c>
    </row>
    <row r="42" spans="2:24">
      <c r="B42" s="46" t="str">
        <f t="shared" si="3"/>
        <v>Renta Nacional</v>
      </c>
      <c r="C42" s="192">
        <f t="shared" si="4"/>
        <v>0.32847148445688817</v>
      </c>
      <c r="D42" s="192">
        <f t="shared" si="4"/>
        <v>0.60528651913156506</v>
      </c>
      <c r="E42" s="192">
        <f t="shared" si="4"/>
        <v>0.24850056094123096</v>
      </c>
      <c r="F42" s="192">
        <f t="shared" si="4"/>
        <v>0.26982185295038807</v>
      </c>
      <c r="G42" s="192">
        <f t="shared" si="4"/>
        <v>0.85277431242808921</v>
      </c>
      <c r="H42" s="192">
        <f t="shared" si="4"/>
        <v>0.46291417758153763</v>
      </c>
      <c r="I42" s="192">
        <f t="shared" si="4"/>
        <v>0.34741355836899357</v>
      </c>
      <c r="J42" s="192">
        <f t="shared" si="4"/>
        <v>0.48608489722327514</v>
      </c>
      <c r="K42" s="192">
        <f t="shared" si="4"/>
        <v>0.32175267491277532</v>
      </c>
      <c r="L42" s="192">
        <f t="shared" si="4"/>
        <v>7.6489720759806756E-2</v>
      </c>
      <c r="N42" s="46" t="str">
        <f>'2.3'!N43</f>
        <v>Renta Nacional</v>
      </c>
      <c r="O42" s="63">
        <v>32.847148445688816</v>
      </c>
      <c r="P42" s="63">
        <v>60.528651913156509</v>
      </c>
      <c r="Q42" s="63">
        <v>24.850056094123097</v>
      </c>
      <c r="R42" s="63">
        <v>26.982185295038807</v>
      </c>
      <c r="S42" s="63">
        <v>85.277431242808916</v>
      </c>
      <c r="T42" s="63">
        <v>46.291417758153763</v>
      </c>
      <c r="U42" s="63">
        <v>34.741355836899359</v>
      </c>
      <c r="V42" s="63">
        <v>48.608489722327512</v>
      </c>
      <c r="W42" s="63">
        <v>32.17526749127753</v>
      </c>
      <c r="X42" s="63">
        <v>7.6489720759806756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4"/>
        <v/>
      </c>
      <c r="E43" s="192" t="str">
        <f t="shared" si="4"/>
        <v/>
      </c>
      <c r="F43" s="192" t="str">
        <f t="shared" si="4"/>
        <v/>
      </c>
      <c r="G43" s="192" t="str">
        <f t="shared" si="4"/>
        <v/>
      </c>
      <c r="H43" s="192" t="str">
        <f t="shared" ref="H43:L45" si="6">IF(OR(T43="",T43=0),"",T43/100)</f>
        <v/>
      </c>
      <c r="I43" s="192" t="str">
        <f t="shared" si="6"/>
        <v/>
      </c>
      <c r="J43" s="192" t="str">
        <f t="shared" si="6"/>
        <v/>
      </c>
      <c r="K43" s="192" t="str">
        <f t="shared" si="6"/>
        <v/>
      </c>
      <c r="L43" s="192" t="str">
        <f t="shared" si="6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ref="C44:G45" si="7">IF(OR(O44="",O44=0),"",O44/100)</f>
        <v>1.2830048402710552</v>
      </c>
      <c r="D44" s="192">
        <f t="shared" si="7"/>
        <v>1.2103367267032121</v>
      </c>
      <c r="E44" s="192" t="str">
        <f t="shared" si="7"/>
        <v/>
      </c>
      <c r="F44" s="192" t="str">
        <f t="shared" si="7"/>
        <v/>
      </c>
      <c r="G44" s="192" t="str">
        <f t="shared" si="7"/>
        <v/>
      </c>
      <c r="H44" s="192" t="str">
        <f t="shared" si="6"/>
        <v/>
      </c>
      <c r="I44" s="192" t="str">
        <f t="shared" si="6"/>
        <v/>
      </c>
      <c r="J44" s="192" t="str">
        <f t="shared" si="6"/>
        <v/>
      </c>
      <c r="K44" s="192" t="str">
        <f t="shared" si="6"/>
        <v/>
      </c>
      <c r="L44" s="192" t="str">
        <f t="shared" si="6"/>
        <v/>
      </c>
      <c r="N44" s="46" t="str">
        <f>'2.3'!N45</f>
        <v>Security Previsión</v>
      </c>
      <c r="O44" s="63">
        <v>128.30048402710551</v>
      </c>
      <c r="P44" s="63">
        <v>121.03367267032121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7"/>
        <v/>
      </c>
      <c r="D45" s="192" t="str">
        <f t="shared" si="7"/>
        <v/>
      </c>
      <c r="E45" s="192" t="str">
        <f t="shared" si="7"/>
        <v/>
      </c>
      <c r="F45" s="192" t="str">
        <f t="shared" si="7"/>
        <v/>
      </c>
      <c r="G45" s="192" t="str">
        <f t="shared" si="7"/>
        <v/>
      </c>
      <c r="H45" s="192" t="str">
        <f t="shared" si="6"/>
        <v/>
      </c>
      <c r="I45" s="192" t="str">
        <f t="shared" si="6"/>
        <v/>
      </c>
      <c r="J45" s="192" t="str">
        <f t="shared" si="6"/>
        <v/>
      </c>
      <c r="K45" s="192" t="str">
        <f t="shared" si="6"/>
        <v/>
      </c>
      <c r="L45" s="192" t="str">
        <f t="shared" si="6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0.47297675940174949</v>
      </c>
      <c r="D46" s="196">
        <f t="shared" ref="D46:L46" si="8">P46/100</f>
        <v>0.40589158812100751</v>
      </c>
      <c r="E46" s="196">
        <f t="shared" si="8"/>
        <v>0.48143936036552581</v>
      </c>
      <c r="F46" s="196">
        <f t="shared" si="8"/>
        <v>0.6001283791884946</v>
      </c>
      <c r="G46" s="196">
        <f t="shared" si="8"/>
        <v>0.57090681367992302</v>
      </c>
      <c r="H46" s="196">
        <f t="shared" si="8"/>
        <v>0.52916852180550555</v>
      </c>
      <c r="I46" s="196">
        <f t="shared" si="8"/>
        <v>0.48353833233175175</v>
      </c>
      <c r="J46" s="196">
        <f t="shared" si="8"/>
        <v>0.35067592876075898</v>
      </c>
      <c r="K46" s="196">
        <f t="shared" si="8"/>
        <v>0.50291668634351505</v>
      </c>
      <c r="L46" s="196">
        <f t="shared" si="8"/>
        <v>0.36538432597060316</v>
      </c>
      <c r="N46" s="51" t="s">
        <v>29</v>
      </c>
      <c r="O46" s="64">
        <v>47.297675940174948</v>
      </c>
      <c r="P46" s="64">
        <v>40.589158812100749</v>
      </c>
      <c r="Q46" s="64">
        <v>48.143936036552581</v>
      </c>
      <c r="R46" s="64">
        <v>60.012837918849456</v>
      </c>
      <c r="S46" s="64">
        <v>57.090681367992303</v>
      </c>
      <c r="T46" s="64">
        <v>52.916852180550556</v>
      </c>
      <c r="U46" s="64">
        <v>48.353833233175173</v>
      </c>
      <c r="V46" s="64">
        <v>35.067592876075899</v>
      </c>
      <c r="W46" s="64">
        <v>50.291668634351502</v>
      </c>
      <c r="X46" s="64">
        <v>36.538432597060314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 t="s">
        <v>130</v>
      </c>
    </row>
  </sheetData>
  <mergeCells count="2">
    <mergeCell ref="B14:L14"/>
    <mergeCell ref="N14:X14"/>
  </mergeCells>
  <conditionalFormatting sqref="C16:L46">
    <cfRule type="cellIs" dxfId="9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>
  <sheetPr codeName="Hoja9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180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1.8474576271186469</v>
      </c>
      <c r="D16" s="192">
        <f t="shared" si="2"/>
        <v>-0.14681603773584892</v>
      </c>
      <c r="E16" s="192" t="str">
        <f t="shared" si="2"/>
        <v/>
      </c>
      <c r="F16" s="192">
        <f t="shared" si="2"/>
        <v>0.49016571673310522</v>
      </c>
      <c r="G16" s="192">
        <f t="shared" si="2"/>
        <v>-409.16666666666822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184.7457627118647</v>
      </c>
      <c r="P16" s="40">
        <v>-14.681603773584891</v>
      </c>
      <c r="Q16" s="40"/>
      <c r="R16" s="40">
        <v>49.016571673310523</v>
      </c>
      <c r="S16" s="40">
        <v>-40916.666666666824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IF(OR(O17="",O17=0),"",O17/100)</f>
        <v/>
      </c>
      <c r="D17" s="192" t="str">
        <f t="shared" ref="D17:D45" si="5">IF(OR(P17="",P17=0),"",P17/100)</f>
        <v/>
      </c>
      <c r="E17" s="192" t="str">
        <f t="shared" ref="E17:E45" si="6">IF(OR(Q17="",Q17=0),"",Q17/100)</f>
        <v/>
      </c>
      <c r="F17" s="192" t="str">
        <f t="shared" ref="F17:F45" si="7">IF(OR(R17="",R17=0),"",R17/100)</f>
        <v/>
      </c>
      <c r="G17" s="192" t="str">
        <f t="shared" ref="G17:G45" si="8">IF(OR(S17="",S17=0),"",S17/100)</f>
        <v/>
      </c>
      <c r="H17" s="192" t="str">
        <f t="shared" ref="H17:H45" si="9">IF(OR(T17="",T17=0),"",T17/100)</f>
        <v/>
      </c>
      <c r="I17" s="192" t="str">
        <f t="shared" ref="I17:I45" si="10">IF(OR(U17="",U17=0),"",U17/100)</f>
        <v/>
      </c>
      <c r="J17" s="192" t="str">
        <f t="shared" ref="J17:J45" si="11">IF(OR(V17="",V17=0),"",V17/100)</f>
        <v/>
      </c>
      <c r="K17" s="192" t="str">
        <f t="shared" ref="K17:K45" si="12">IF(OR(W17="",W17=0),"",W17/100)</f>
        <v/>
      </c>
      <c r="L17" s="192" t="str">
        <f t="shared" ref="L17:L45" si="13">IF(OR(X17="",X17=0),"",X17/100)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3.6849959820916156E-2</v>
      </c>
      <c r="D19" s="192">
        <f t="shared" si="5"/>
        <v>7.7207826546800334E-2</v>
      </c>
      <c r="E19" s="192">
        <f t="shared" si="6"/>
        <v>0.89527965093217077</v>
      </c>
      <c r="F19" s="192">
        <f t="shared" si="7"/>
        <v>9.5324675324675159</v>
      </c>
      <c r="G19" s="192">
        <f t="shared" si="8"/>
        <v>0.33263298634323363</v>
      </c>
      <c r="H19" s="192">
        <f t="shared" si="9"/>
        <v>4.872018615474108E-2</v>
      </c>
      <c r="I19" s="192">
        <f t="shared" si="10"/>
        <v>1.577932191206425</v>
      </c>
      <c r="J19" s="192">
        <f t="shared" si="11"/>
        <v>0.10666666666666672</v>
      </c>
      <c r="K19" s="192">
        <f t="shared" si="12"/>
        <v>301.64436619717657</v>
      </c>
      <c r="L19" s="192">
        <f t="shared" si="13"/>
        <v>1.1327805141633913</v>
      </c>
      <c r="N19" s="46" t="str">
        <f>'2.3'!N20</f>
        <v>Aseguradora Magallanes</v>
      </c>
      <c r="O19" s="40">
        <v>3.6849959820916158</v>
      </c>
      <c r="P19" s="40">
        <v>7.7207826546800336</v>
      </c>
      <c r="Q19" s="40">
        <v>89.527965093217077</v>
      </c>
      <c r="R19" s="40">
        <v>953.24675324675161</v>
      </c>
      <c r="S19" s="40">
        <v>33.263298634323363</v>
      </c>
      <c r="T19" s="40">
        <v>4.8720186154741079</v>
      </c>
      <c r="U19" s="40">
        <v>157.7932191206425</v>
      </c>
      <c r="V19" s="40">
        <v>10.666666666666671</v>
      </c>
      <c r="W19" s="40">
        <v>30164.436619717657</v>
      </c>
      <c r="X19" s="40">
        <v>113.27805141633914</v>
      </c>
    </row>
    <row r="20" spans="2:24" s="16" customFormat="1">
      <c r="B20" s="46" t="str">
        <f t="shared" si="3"/>
        <v>BCI Seguros Generales</v>
      </c>
      <c r="C20" s="192">
        <f t="shared" si="4"/>
        <v>1.6949130747865422</v>
      </c>
      <c r="D20" s="192">
        <f t="shared" si="5"/>
        <v>9.4574358974358859</v>
      </c>
      <c r="E20" s="192">
        <f t="shared" si="6"/>
        <v>-0.23128005495763676</v>
      </c>
      <c r="F20" s="192">
        <f t="shared" si="7"/>
        <v>0.61414790996784674</v>
      </c>
      <c r="G20" s="192">
        <f t="shared" si="8"/>
        <v>0.57561562321959947</v>
      </c>
      <c r="H20" s="192">
        <f t="shared" si="9"/>
        <v>2.1072468733938639E-2</v>
      </c>
      <c r="I20" s="192">
        <f t="shared" si="10"/>
        <v>0.19315223051553532</v>
      </c>
      <c r="J20" s="192">
        <f t="shared" si="11"/>
        <v>-2.174172739218733E-2</v>
      </c>
      <c r="K20" s="192">
        <f t="shared" si="12"/>
        <v>16.716668821932</v>
      </c>
      <c r="L20" s="192">
        <f t="shared" si="13"/>
        <v>-0.12519109903176495</v>
      </c>
      <c r="N20" s="46" t="str">
        <f>'2.3'!N21</f>
        <v>BCI Seguros Generales</v>
      </c>
      <c r="O20" s="40">
        <v>169.49130747865422</v>
      </c>
      <c r="P20" s="40">
        <v>945.74358974358859</v>
      </c>
      <c r="Q20" s="40">
        <v>-23.128005495763677</v>
      </c>
      <c r="R20" s="40">
        <v>61.414790996784674</v>
      </c>
      <c r="S20" s="40">
        <v>57.561562321959947</v>
      </c>
      <c r="T20" s="40">
        <v>2.1072468733938639</v>
      </c>
      <c r="U20" s="40">
        <v>19.315223051553531</v>
      </c>
      <c r="V20" s="40">
        <v>-2.1741727392187329</v>
      </c>
      <c r="W20" s="40">
        <v>1671.6668821932001</v>
      </c>
      <c r="X20" s="40">
        <v>-12.519109903176496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'2.3'!N24</f>
        <v>Chartis Chile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Chilena Consolidada</v>
      </c>
      <c r="C24" s="192">
        <f t="shared" si="4"/>
        <v>0.70597945894328418</v>
      </c>
      <c r="D24" s="192">
        <f t="shared" si="5"/>
        <v>7.7853363567649242E-2</v>
      </c>
      <c r="E24" s="192">
        <f t="shared" si="6"/>
        <v>0.55235290618121269</v>
      </c>
      <c r="F24" s="192">
        <f t="shared" si="7"/>
        <v>1.5741672713653692</v>
      </c>
      <c r="G24" s="192">
        <f t="shared" si="8"/>
        <v>0.89522412387937966</v>
      </c>
      <c r="H24" s="192">
        <f t="shared" si="9"/>
        <v>2.860004572523479E-2</v>
      </c>
      <c r="I24" s="192">
        <f t="shared" si="10"/>
        <v>0.79068042413579898</v>
      </c>
      <c r="J24" s="192">
        <f t="shared" si="11"/>
        <v>0.17901888186928333</v>
      </c>
      <c r="K24" s="192">
        <f t="shared" si="12"/>
        <v>2.5649145576465475</v>
      </c>
      <c r="L24" s="192">
        <f t="shared" si="13"/>
        <v>-0.54658570305510989</v>
      </c>
      <c r="N24" s="46" t="str">
        <f>'2.3'!N25</f>
        <v>Chilena Consolidada</v>
      </c>
      <c r="O24" s="63">
        <v>70.597945894328419</v>
      </c>
      <c r="P24" s="63">
        <v>7.7853363567649243</v>
      </c>
      <c r="Q24" s="63">
        <v>55.235290618121269</v>
      </c>
      <c r="R24" s="63">
        <v>157.41672713653691</v>
      </c>
      <c r="S24" s="63">
        <v>89.522412387937962</v>
      </c>
      <c r="T24" s="63">
        <v>2.8600045725234788</v>
      </c>
      <c r="U24" s="63">
        <v>79.068042413579903</v>
      </c>
      <c r="V24" s="63">
        <v>17.901888186928332</v>
      </c>
      <c r="W24" s="63">
        <v>256.49145576465475</v>
      </c>
      <c r="X24" s="63">
        <v>-54.658570305510992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0.24768277992588922</v>
      </c>
      <c r="D29" s="192">
        <f t="shared" si="5"/>
        <v>0.6622630775296241</v>
      </c>
      <c r="E29" s="192">
        <f t="shared" si="6"/>
        <v>0.39117773056970423</v>
      </c>
      <c r="F29" s="192">
        <f t="shared" si="7"/>
        <v>0.10418719050417069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24.768277992588921</v>
      </c>
      <c r="P29" s="63">
        <v>66.226307752962413</v>
      </c>
      <c r="Q29" s="63">
        <v>39.117773056970421</v>
      </c>
      <c r="R29" s="63">
        <v>10.418719050417069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1.3155555555555571</v>
      </c>
      <c r="D32" s="192">
        <f t="shared" si="5"/>
        <v>-35.507462686567102</v>
      </c>
      <c r="E32" s="192" t="str">
        <f t="shared" si="6"/>
        <v/>
      </c>
      <c r="F32" s="192">
        <f t="shared" si="7"/>
        <v>-2.3627450980392162</v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'2.3'!N33</f>
        <v>HDI Seguros</v>
      </c>
      <c r="O32" s="63">
        <v>131.55555555555571</v>
      </c>
      <c r="P32" s="63">
        <v>-3550.7462686567101</v>
      </c>
      <c r="Q32" s="63"/>
      <c r="R32" s="63">
        <v>-236.2745098039216</v>
      </c>
      <c r="S32" s="63"/>
      <c r="T32" s="63"/>
      <c r="U32" s="63"/>
      <c r="V32" s="63"/>
      <c r="W32" s="63"/>
      <c r="X32" s="63"/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1.367870722433463</v>
      </c>
      <c r="D34" s="192" t="str">
        <f t="shared" si="5"/>
        <v/>
      </c>
      <c r="E34" s="192">
        <f t="shared" si="6"/>
        <v>0.25392428439519898</v>
      </c>
      <c r="F34" s="192">
        <f t="shared" si="7"/>
        <v>3.5695792880258881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136.7870722433463</v>
      </c>
      <c r="P34" s="63"/>
      <c r="Q34" s="63">
        <v>25.392428439519897</v>
      </c>
      <c r="R34" s="63">
        <v>356.95792880258881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8.2165813644901775E-2</v>
      </c>
      <c r="D35" s="192">
        <f t="shared" si="5"/>
        <v>-0.23173089315633444</v>
      </c>
      <c r="E35" s="192">
        <f t="shared" si="6"/>
        <v>-1.1148272017837283E-3</v>
      </c>
      <c r="F35" s="192">
        <f t="shared" si="7"/>
        <v>5.8536585365853786E-4</v>
      </c>
      <c r="G35" s="192">
        <f t="shared" si="8"/>
        <v>2.7356898517673893</v>
      </c>
      <c r="H35" s="192">
        <f t="shared" si="9"/>
        <v>1.2217103945523722E-2</v>
      </c>
      <c r="I35" s="192">
        <f t="shared" si="10"/>
        <v>0.91469141323792402</v>
      </c>
      <c r="J35" s="192">
        <f t="shared" si="11"/>
        <v>0.11803078177555808</v>
      </c>
      <c r="K35" s="192">
        <f t="shared" si="12"/>
        <v>1.8297759862551992</v>
      </c>
      <c r="L35" s="192">
        <f t="shared" si="13"/>
        <v>-0.37103489294211067</v>
      </c>
      <c r="N35" s="46" t="str">
        <f>'2.3'!N36</f>
        <v>Liberty Seguros</v>
      </c>
      <c r="O35" s="63">
        <v>8.2165813644901782</v>
      </c>
      <c r="P35" s="63">
        <v>-23.173089315633444</v>
      </c>
      <c r="Q35" s="63">
        <v>-0.11148272017837282</v>
      </c>
      <c r="R35" s="63">
        <v>5.8536585365853787E-2</v>
      </c>
      <c r="S35" s="63">
        <v>273.56898517673892</v>
      </c>
      <c r="T35" s="63">
        <v>1.2217103945523722</v>
      </c>
      <c r="U35" s="63">
        <v>91.4691413237924</v>
      </c>
      <c r="V35" s="63">
        <v>11.803078177555808</v>
      </c>
      <c r="W35" s="63">
        <v>182.97759862551993</v>
      </c>
      <c r="X35" s="63">
        <v>-37.103489294211066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0.72844855503309658</v>
      </c>
      <c r="D37" s="192">
        <f t="shared" si="5"/>
        <v>0.46394796097072866</v>
      </c>
      <c r="E37" s="192">
        <f t="shared" si="6"/>
        <v>0.72973627637993177</v>
      </c>
      <c r="F37" s="192">
        <f t="shared" si="7"/>
        <v>0.31727412372573521</v>
      </c>
      <c r="G37" s="192">
        <f t="shared" si="8"/>
        <v>0.46188323530167208</v>
      </c>
      <c r="H37" s="192">
        <f t="shared" si="9"/>
        <v>2.0957038071952414E-2</v>
      </c>
      <c r="I37" s="192">
        <f t="shared" si="10"/>
        <v>0.24487852438015129</v>
      </c>
      <c r="J37" s="192">
        <f t="shared" si="11"/>
        <v>0.35344534481781559</v>
      </c>
      <c r="K37" s="192">
        <f t="shared" si="12"/>
        <v>0.51898655840780328</v>
      </c>
      <c r="L37" s="192">
        <f t="shared" si="13"/>
        <v>4.1707379789148936E-2</v>
      </c>
      <c r="N37" s="46" t="str">
        <f>'2.3'!N38</f>
        <v>Mapfre Seguros Generales</v>
      </c>
      <c r="O37" s="63">
        <v>72.84485550330966</v>
      </c>
      <c r="P37" s="63">
        <v>46.394796097072863</v>
      </c>
      <c r="Q37" s="63">
        <v>72.973627637993175</v>
      </c>
      <c r="R37" s="63">
        <v>31.727412372573522</v>
      </c>
      <c r="S37" s="63">
        <v>46.18832353016721</v>
      </c>
      <c r="T37" s="63">
        <v>2.0957038071952412</v>
      </c>
      <c r="U37" s="63">
        <v>24.487852438015128</v>
      </c>
      <c r="V37" s="63">
        <v>35.344534481781558</v>
      </c>
      <c r="W37" s="63">
        <v>51.898655840780329</v>
      </c>
      <c r="X37" s="63">
        <v>4.170737978914894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1.0782791936702325</v>
      </c>
      <c r="D40" s="192">
        <f t="shared" si="5"/>
        <v>6.1518701936626936</v>
      </c>
      <c r="E40" s="192">
        <f t="shared" si="6"/>
        <v>-0.59856602891322119</v>
      </c>
      <c r="F40" s="192">
        <f t="shared" si="7"/>
        <v>0.14936011884480652</v>
      </c>
      <c r="G40" s="192">
        <f t="shared" si="8"/>
        <v>0.31087928077742588</v>
      </c>
      <c r="H40" s="192">
        <f t="shared" si="9"/>
        <v>-0.11106724915346412</v>
      </c>
      <c r="I40" s="192">
        <f t="shared" si="10"/>
        <v>0.32847771425360683</v>
      </c>
      <c r="J40" s="192">
        <f t="shared" si="11"/>
        <v>2.8417647752124783E-2</v>
      </c>
      <c r="K40" s="192">
        <f t="shared" si="12"/>
        <v>1.054268910400719</v>
      </c>
      <c r="L40" s="192">
        <f t="shared" si="13"/>
        <v>0.54211914179551712</v>
      </c>
      <c r="N40" s="46" t="str">
        <f>'2.3'!N41</f>
        <v>Penta Security</v>
      </c>
      <c r="O40" s="63">
        <v>107.82791936702326</v>
      </c>
      <c r="P40" s="63">
        <v>615.1870193662694</v>
      </c>
      <c r="Q40" s="63">
        <v>-59.856602891322119</v>
      </c>
      <c r="R40" s="63">
        <v>14.936011884480651</v>
      </c>
      <c r="S40" s="63">
        <v>31.087928077742589</v>
      </c>
      <c r="T40" s="63">
        <v>-11.106724915346412</v>
      </c>
      <c r="U40" s="63">
        <v>32.847771425360683</v>
      </c>
      <c r="V40" s="63">
        <v>2.8417647752124782</v>
      </c>
      <c r="W40" s="63">
        <v>105.42689104007191</v>
      </c>
      <c r="X40" s="63">
        <v>54.211914179551712</v>
      </c>
    </row>
    <row r="41" spans="2:24">
      <c r="B41" s="46" t="str">
        <f t="shared" si="3"/>
        <v>RSA Seguros</v>
      </c>
      <c r="C41" s="192">
        <f t="shared" si="4"/>
        <v>4.079291993063431</v>
      </c>
      <c r="D41" s="192">
        <f t="shared" si="5"/>
        <v>0.72749908365879346</v>
      </c>
      <c r="E41" s="192">
        <f t="shared" si="6"/>
        <v>0.20984395980923229</v>
      </c>
      <c r="F41" s="192">
        <f t="shared" si="7"/>
        <v>5.8300720906282315</v>
      </c>
      <c r="G41" s="192">
        <f t="shared" si="8"/>
        <v>1.0686136756538029</v>
      </c>
      <c r="H41" s="192">
        <f t="shared" si="9"/>
        <v>2.8747579421154508</v>
      </c>
      <c r="I41" s="192">
        <f t="shared" si="10"/>
        <v>3.7331036376800806</v>
      </c>
      <c r="J41" s="192">
        <f t="shared" si="11"/>
        <v>0.16458705947410343</v>
      </c>
      <c r="K41" s="192">
        <f t="shared" si="12"/>
        <v>1.8354178048816527</v>
      </c>
      <c r="L41" s="192">
        <f t="shared" si="13"/>
        <v>2.7304681752640998</v>
      </c>
      <c r="N41" s="46" t="str">
        <f>'2.3'!N42</f>
        <v>RSA Seguros</v>
      </c>
      <c r="O41" s="63">
        <v>407.92919930634309</v>
      </c>
      <c r="P41" s="63">
        <v>72.74990836587935</v>
      </c>
      <c r="Q41" s="63">
        <v>20.984395980923228</v>
      </c>
      <c r="R41" s="63">
        <v>583.00720906282311</v>
      </c>
      <c r="S41" s="63">
        <v>106.86136756538029</v>
      </c>
      <c r="T41" s="63">
        <v>287.47579421154506</v>
      </c>
      <c r="U41" s="63">
        <v>373.31036376800807</v>
      </c>
      <c r="V41" s="63">
        <v>16.458705947410344</v>
      </c>
      <c r="W41" s="63">
        <v>183.54178048816527</v>
      </c>
      <c r="X41" s="63">
        <v>273.04681752641</v>
      </c>
    </row>
    <row r="42" spans="2:24">
      <c r="B42" s="46" t="str">
        <f t="shared" si="3"/>
        <v>Renta Nacional</v>
      </c>
      <c r="C42" s="192">
        <f t="shared" si="4"/>
        <v>-0.45515449822258686</v>
      </c>
      <c r="D42" s="192">
        <f t="shared" si="5"/>
        <v>0.15552614162806075</v>
      </c>
      <c r="E42" s="192">
        <f t="shared" si="6"/>
        <v>-0.43748340854791634</v>
      </c>
      <c r="F42" s="192">
        <f t="shared" si="7"/>
        <v>-8.8554216867469893E-2</v>
      </c>
      <c r="G42" s="192">
        <f t="shared" si="8"/>
        <v>-0.72222222222222177</v>
      </c>
      <c r="H42" s="192">
        <f t="shared" si="9"/>
        <v>-0.16969317470256715</v>
      </c>
      <c r="I42" s="192">
        <f t="shared" si="10"/>
        <v>-0.28247261345852803</v>
      </c>
      <c r="J42" s="192">
        <f t="shared" si="11"/>
        <v>0.11870967741935484</v>
      </c>
      <c r="K42" s="192" t="str">
        <f t="shared" si="12"/>
        <v/>
      </c>
      <c r="L42" s="192" t="str">
        <f t="shared" si="13"/>
        <v/>
      </c>
      <c r="N42" s="46" t="str">
        <f>'2.3'!N43</f>
        <v>Renta Nacional</v>
      </c>
      <c r="O42" s="63">
        <v>-45.515449822258688</v>
      </c>
      <c r="P42" s="63">
        <v>15.552614162806075</v>
      </c>
      <c r="Q42" s="63">
        <v>-43.748340854791635</v>
      </c>
      <c r="R42" s="63">
        <v>-8.8554216867469897</v>
      </c>
      <c r="S42" s="63">
        <v>-72.222222222222172</v>
      </c>
      <c r="T42" s="63">
        <v>-16.969317470256716</v>
      </c>
      <c r="U42" s="63">
        <v>-28.247261345852802</v>
      </c>
      <c r="V42" s="63">
        <v>11.870967741935484</v>
      </c>
      <c r="W42" s="63"/>
      <c r="X42" s="63"/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4.8224253622483664</v>
      </c>
      <c r="D44" s="192" t="str">
        <f t="shared" si="5"/>
        <v/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482.24253622483661</v>
      </c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0.59837639002639531</v>
      </c>
      <c r="D46" s="196">
        <f t="shared" ref="D46:L46" si="14">P46/100</f>
        <v>0.72331702639086515</v>
      </c>
      <c r="E46" s="196">
        <f t="shared" si="14"/>
        <v>0.34035779889946949</v>
      </c>
      <c r="F46" s="196">
        <f t="shared" si="14"/>
        <v>-0.20395598508399174</v>
      </c>
      <c r="G46" s="196">
        <f t="shared" si="14"/>
        <v>0.81912474960366499</v>
      </c>
      <c r="H46" s="196">
        <f t="shared" si="14"/>
        <v>0.33522639870983817</v>
      </c>
      <c r="I46" s="196">
        <f t="shared" si="14"/>
        <v>1.2572963064207525</v>
      </c>
      <c r="J46" s="196">
        <f t="shared" si="14"/>
        <v>0.16674732850040094</v>
      </c>
      <c r="K46" s="196">
        <f t="shared" si="14"/>
        <v>2.3778516601059558</v>
      </c>
      <c r="L46" s="196">
        <f t="shared" si="14"/>
        <v>1.0609925328751735</v>
      </c>
      <c r="N46" s="51" t="s">
        <v>29</v>
      </c>
      <c r="O46" s="64">
        <v>59.837639002639534</v>
      </c>
      <c r="P46" s="64">
        <v>72.331702639086515</v>
      </c>
      <c r="Q46" s="64">
        <v>34.035779889946951</v>
      </c>
      <c r="R46" s="64">
        <v>-20.395598508399175</v>
      </c>
      <c r="S46" s="64">
        <v>81.912474960366495</v>
      </c>
      <c r="T46" s="64">
        <v>33.522639870983816</v>
      </c>
      <c r="U46" s="64">
        <v>125.72963064207525</v>
      </c>
      <c r="V46" s="64">
        <v>16.674732850040094</v>
      </c>
      <c r="W46" s="64">
        <v>237.78516601059559</v>
      </c>
      <c r="X46" s="64">
        <v>106.09925328751734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 t="s">
        <v>112</v>
      </c>
    </row>
  </sheetData>
  <mergeCells count="2">
    <mergeCell ref="B14:L14"/>
    <mergeCell ref="N14:X14"/>
  </mergeCells>
  <conditionalFormatting sqref="C16:L46">
    <cfRule type="cellIs" dxfId="9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>
  <sheetPr codeName="Hoja9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181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0.79923664122137539</v>
      </c>
      <c r="D16" s="192">
        <f t="shared" si="2"/>
        <v>0.75016294698042141</v>
      </c>
      <c r="E16" s="192">
        <f t="shared" si="2"/>
        <v>0.31729359308136534</v>
      </c>
      <c r="F16" s="192">
        <f t="shared" si="2"/>
        <v>0.21475360274110639</v>
      </c>
      <c r="G16" s="192">
        <f t="shared" si="2"/>
        <v>-0.22446527277096862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79.923664122137538</v>
      </c>
      <c r="P16" s="40">
        <v>75.016294698042145</v>
      </c>
      <c r="Q16" s="40">
        <v>31.729359308136534</v>
      </c>
      <c r="R16" s="40">
        <v>21.475360274110638</v>
      </c>
      <c r="S16" s="40">
        <v>-22.446527277096862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L43" si="4">IF(OR(O17="",O17=0),"",O17/100)</f>
        <v>0.64287126396337579</v>
      </c>
      <c r="D17" s="192">
        <f t="shared" si="4"/>
        <v>-0.21232538424680264</v>
      </c>
      <c r="E17" s="192">
        <f t="shared" si="4"/>
        <v>-0.13087746824456276</v>
      </c>
      <c r="F17" s="192">
        <f t="shared" si="4"/>
        <v>1.5406171922479559</v>
      </c>
      <c r="G17" s="192">
        <f t="shared" si="4"/>
        <v>0.32501552915599041</v>
      </c>
      <c r="H17" s="192">
        <f t="shared" si="4"/>
        <v>0.19388388407214485</v>
      </c>
      <c r="I17" s="192">
        <f t="shared" si="4"/>
        <v>1.8858966982795413</v>
      </c>
      <c r="J17" s="192">
        <f t="shared" si="4"/>
        <v>0.33626542785673069</v>
      </c>
      <c r="K17" s="192">
        <f t="shared" si="4"/>
        <v>0.48647995267854854</v>
      </c>
      <c r="L17" s="192">
        <f t="shared" si="4"/>
        <v>0.19017652081402306</v>
      </c>
      <c r="N17" s="46" t="str">
        <f>'2.3'!N18</f>
        <v>ACE Seguros</v>
      </c>
      <c r="O17" s="40">
        <v>64.287126396337584</v>
      </c>
      <c r="P17" s="40">
        <v>-21.232538424680264</v>
      </c>
      <c r="Q17" s="40">
        <v>-13.087746824456275</v>
      </c>
      <c r="R17" s="40">
        <v>154.06171922479558</v>
      </c>
      <c r="S17" s="40">
        <v>32.501552915599042</v>
      </c>
      <c r="T17" s="40">
        <v>19.388388407214485</v>
      </c>
      <c r="U17" s="40">
        <v>188.58966982795414</v>
      </c>
      <c r="V17" s="40">
        <v>33.626542785673067</v>
      </c>
      <c r="W17" s="40">
        <v>48.647995267854853</v>
      </c>
      <c r="X17" s="40">
        <v>19.017652081402307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4"/>
        <v/>
      </c>
      <c r="E18" s="192" t="str">
        <f t="shared" si="4"/>
        <v/>
      </c>
      <c r="F18" s="192" t="str">
        <f t="shared" si="4"/>
        <v/>
      </c>
      <c r="G18" s="192" t="str">
        <f t="shared" si="4"/>
        <v/>
      </c>
      <c r="H18" s="192" t="str">
        <f t="shared" si="4"/>
        <v/>
      </c>
      <c r="I18" s="192" t="str">
        <f t="shared" si="4"/>
        <v/>
      </c>
      <c r="J18" s="192" t="str">
        <f t="shared" si="4"/>
        <v/>
      </c>
      <c r="K18" s="192" t="str">
        <f t="shared" si="4"/>
        <v/>
      </c>
      <c r="L18" s="192" t="str">
        <f t="shared" si="4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0.80271322715748572</v>
      </c>
      <c r="D19" s="192">
        <f t="shared" si="4"/>
        <v>0.76469185924711336</v>
      </c>
      <c r="E19" s="192">
        <f t="shared" si="4"/>
        <v>0.48732711960294195</v>
      </c>
      <c r="F19" s="192">
        <f t="shared" si="4"/>
        <v>0.5180297656304349</v>
      </c>
      <c r="G19" s="192">
        <f t="shared" si="4"/>
        <v>0.57474292685760897</v>
      </c>
      <c r="H19" s="192">
        <f t="shared" si="4"/>
        <v>0.73719504394498681</v>
      </c>
      <c r="I19" s="192">
        <f t="shared" si="4"/>
        <v>0.65977362639854065</v>
      </c>
      <c r="J19" s="192">
        <f t="shared" si="4"/>
        <v>0.73801745119975226</v>
      </c>
      <c r="K19" s="192">
        <f t="shared" si="4"/>
        <v>0.71789291370882313</v>
      </c>
      <c r="L19" s="192">
        <f t="shared" si="4"/>
        <v>0.38703063962704276</v>
      </c>
      <c r="N19" s="46" t="str">
        <f>'2.3'!N20</f>
        <v>Aseguradora Magallanes</v>
      </c>
      <c r="O19" s="40">
        <v>80.271322715748568</v>
      </c>
      <c r="P19" s="40">
        <v>76.46918592471134</v>
      </c>
      <c r="Q19" s="40">
        <v>48.732711960294196</v>
      </c>
      <c r="R19" s="40">
        <v>51.802976563043487</v>
      </c>
      <c r="S19" s="40">
        <v>57.474292685760901</v>
      </c>
      <c r="T19" s="40">
        <v>73.719504394498685</v>
      </c>
      <c r="U19" s="40">
        <v>65.977362639854064</v>
      </c>
      <c r="V19" s="40">
        <v>73.801745119975223</v>
      </c>
      <c r="W19" s="40">
        <v>71.78929137088231</v>
      </c>
      <c r="X19" s="40">
        <v>38.703063962704277</v>
      </c>
    </row>
    <row r="20" spans="2:24" s="16" customFormat="1">
      <c r="B20" s="46" t="str">
        <f t="shared" si="3"/>
        <v>BCI Seguros Generales</v>
      </c>
      <c r="C20" s="192">
        <f t="shared" si="4"/>
        <v>0.2958018282360908</v>
      </c>
      <c r="D20" s="192">
        <f t="shared" si="4"/>
        <v>1.340655756303712</v>
      </c>
      <c r="E20" s="192">
        <f t="shared" si="4"/>
        <v>2.8963633536861129</v>
      </c>
      <c r="F20" s="192">
        <f t="shared" si="4"/>
        <v>5.6456529691500244E-2</v>
      </c>
      <c r="G20" s="192">
        <f t="shared" si="4"/>
        <v>1.4580188362129536</v>
      </c>
      <c r="H20" s="192">
        <f t="shared" si="4"/>
        <v>-0.61966995161666039</v>
      </c>
      <c r="I20" s="192">
        <f t="shared" si="4"/>
        <v>0.69190639883048022</v>
      </c>
      <c r="J20" s="192">
        <f t="shared" si="4"/>
        <v>0.64611495711603206</v>
      </c>
      <c r="K20" s="192">
        <f t="shared" si="4"/>
        <v>0.45766418343357834</v>
      </c>
      <c r="L20" s="192">
        <f t="shared" si="4"/>
        <v>1.607555484400786</v>
      </c>
      <c r="N20" s="46" t="str">
        <f>'2.3'!N21</f>
        <v>BCI Seguros Generales</v>
      </c>
      <c r="O20" s="40">
        <v>29.580182823609078</v>
      </c>
      <c r="P20" s="40">
        <v>134.0655756303712</v>
      </c>
      <c r="Q20" s="40">
        <v>289.6363353686113</v>
      </c>
      <c r="R20" s="40">
        <v>5.6456529691500243</v>
      </c>
      <c r="S20" s="40">
        <v>145.80188362129536</v>
      </c>
      <c r="T20" s="40">
        <v>-61.966995161666041</v>
      </c>
      <c r="U20" s="40">
        <v>69.190639883048021</v>
      </c>
      <c r="V20" s="40">
        <v>64.611495711603212</v>
      </c>
      <c r="W20" s="40">
        <v>45.766418343357834</v>
      </c>
      <c r="X20" s="40">
        <v>160.7555484400786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4"/>
        <v/>
      </c>
      <c r="E21" s="192" t="str">
        <f t="shared" si="4"/>
        <v/>
      </c>
      <c r="F21" s="192" t="str">
        <f t="shared" si="4"/>
        <v/>
      </c>
      <c r="G21" s="192" t="str">
        <f t="shared" si="4"/>
        <v/>
      </c>
      <c r="H21" s="192" t="str">
        <f t="shared" si="4"/>
        <v/>
      </c>
      <c r="I21" s="192" t="str">
        <f t="shared" si="4"/>
        <v/>
      </c>
      <c r="J21" s="192" t="str">
        <f t="shared" si="4"/>
        <v/>
      </c>
      <c r="K21" s="192" t="str">
        <f t="shared" si="4"/>
        <v/>
      </c>
      <c r="L21" s="192" t="str">
        <f t="shared" si="4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4"/>
        <v/>
      </c>
      <c r="E22" s="192" t="str">
        <f t="shared" si="4"/>
        <v/>
      </c>
      <c r="F22" s="192" t="str">
        <f t="shared" si="4"/>
        <v/>
      </c>
      <c r="G22" s="192" t="str">
        <f t="shared" si="4"/>
        <v/>
      </c>
      <c r="H22" s="192" t="str">
        <f t="shared" si="4"/>
        <v/>
      </c>
      <c r="I22" s="192" t="str">
        <f t="shared" si="4"/>
        <v/>
      </c>
      <c r="J22" s="192" t="str">
        <f t="shared" si="4"/>
        <v/>
      </c>
      <c r="K22" s="192" t="str">
        <f t="shared" si="4"/>
        <v/>
      </c>
      <c r="L22" s="192" t="str">
        <f t="shared" si="4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1.2262667637356617</v>
      </c>
      <c r="D23" s="192">
        <f t="shared" si="4"/>
        <v>-0.44692940126408653</v>
      </c>
      <c r="E23" s="192">
        <f t="shared" si="4"/>
        <v>0.6454950423911483</v>
      </c>
      <c r="F23" s="192">
        <f t="shared" si="4"/>
        <v>0.46955463945394227</v>
      </c>
      <c r="G23" s="192">
        <f t="shared" si="4"/>
        <v>2.0746116863905337</v>
      </c>
      <c r="H23" s="192">
        <f t="shared" si="4"/>
        <v>-0.71866383045773263</v>
      </c>
      <c r="I23" s="192">
        <f t="shared" si="4"/>
        <v>2.2931972789115664</v>
      </c>
      <c r="J23" s="192">
        <f t="shared" si="4"/>
        <v>-0.26981519507186907</v>
      </c>
      <c r="K23" s="192">
        <f t="shared" si="4"/>
        <v>9.7266369993642202E-2</v>
      </c>
      <c r="L23" s="192">
        <f t="shared" si="4"/>
        <v>0.11880154504645574</v>
      </c>
      <c r="N23" s="46" t="str">
        <f>'2.3'!N24</f>
        <v>Chartis Chile</v>
      </c>
      <c r="O23" s="63">
        <v>122.62667637356617</v>
      </c>
      <c r="P23" s="63">
        <v>-44.692940126408651</v>
      </c>
      <c r="Q23" s="63">
        <v>64.549504239114825</v>
      </c>
      <c r="R23" s="63">
        <v>46.955463945394229</v>
      </c>
      <c r="S23" s="63">
        <v>207.46116863905337</v>
      </c>
      <c r="T23" s="63">
        <v>-71.866383045773262</v>
      </c>
      <c r="U23" s="63">
        <v>229.31972789115665</v>
      </c>
      <c r="V23" s="63">
        <v>-26.981519507186906</v>
      </c>
      <c r="W23" s="63">
        <v>9.7266369993642208</v>
      </c>
      <c r="X23" s="63">
        <v>11.880154504645574</v>
      </c>
    </row>
    <row r="24" spans="2:24">
      <c r="B24" s="46" t="str">
        <f t="shared" si="3"/>
        <v>Chilena Consolidada</v>
      </c>
      <c r="C24" s="192">
        <f t="shared" si="4"/>
        <v>0.82455398134133129</v>
      </c>
      <c r="D24" s="192">
        <f t="shared" si="4"/>
        <v>0.9443035343471855</v>
      </c>
      <c r="E24" s="192">
        <f t="shared" si="4"/>
        <v>0.56562011423971759</v>
      </c>
      <c r="F24" s="192">
        <f t="shared" si="4"/>
        <v>1.2469626721580622</v>
      </c>
      <c r="G24" s="192">
        <f t="shared" si="4"/>
        <v>0.61146233704841768</v>
      </c>
      <c r="H24" s="192">
        <f t="shared" si="4"/>
        <v>0.62109390937340192</v>
      </c>
      <c r="I24" s="192">
        <f t="shared" si="4"/>
        <v>0.90786054590407872</v>
      </c>
      <c r="J24" s="192">
        <f t="shared" si="4"/>
        <v>0.84952872545833169</v>
      </c>
      <c r="K24" s="192">
        <f t="shared" si="4"/>
        <v>0.65378215912219673</v>
      </c>
      <c r="L24" s="192">
        <f t="shared" si="4"/>
        <v>0.12990653124319368</v>
      </c>
      <c r="N24" s="46" t="str">
        <f>'2.3'!N25</f>
        <v>Chilena Consolidada</v>
      </c>
      <c r="O24" s="63">
        <v>82.455398134133134</v>
      </c>
      <c r="P24" s="63">
        <v>94.430353434718555</v>
      </c>
      <c r="Q24" s="63">
        <v>56.562011423971761</v>
      </c>
      <c r="R24" s="63">
        <v>124.69626721580622</v>
      </c>
      <c r="S24" s="63">
        <v>61.146233704841769</v>
      </c>
      <c r="T24" s="63">
        <v>62.109390937340194</v>
      </c>
      <c r="U24" s="63">
        <v>90.786054590407872</v>
      </c>
      <c r="V24" s="63">
        <v>84.952872545833173</v>
      </c>
      <c r="W24" s="63">
        <v>65.378215912219673</v>
      </c>
      <c r="X24" s="63">
        <v>12.990653124319367</v>
      </c>
    </row>
    <row r="25" spans="2:24">
      <c r="B25" s="46" t="str">
        <f t="shared" si="3"/>
        <v>Chubb de Chile</v>
      </c>
      <c r="C25" s="192">
        <f t="shared" si="4"/>
        <v>-0.84310129220508112</v>
      </c>
      <c r="D25" s="192">
        <f t="shared" si="4"/>
        <v>1.1726481558226294</v>
      </c>
      <c r="E25" s="192">
        <f t="shared" si="4"/>
        <v>-6.5920826161790025</v>
      </c>
      <c r="F25" s="192">
        <f t="shared" si="4"/>
        <v>2.060633484162893</v>
      </c>
      <c r="G25" s="192">
        <f t="shared" si="4"/>
        <v>2.1890681003584258</v>
      </c>
      <c r="H25" s="192">
        <f t="shared" si="4"/>
        <v>0.42282558286605842</v>
      </c>
      <c r="I25" s="192">
        <f t="shared" si="4"/>
        <v>0.69674910834356507</v>
      </c>
      <c r="J25" s="192">
        <f t="shared" si="4"/>
        <v>0.76511728662499279</v>
      </c>
      <c r="K25" s="192">
        <f t="shared" si="4"/>
        <v>0.19545529664518213</v>
      </c>
      <c r="L25" s="192">
        <f t="shared" si="4"/>
        <v>0.49775822928490421</v>
      </c>
      <c r="N25" s="46" t="str">
        <f>'2.3'!N26</f>
        <v>Chubb de Chile</v>
      </c>
      <c r="O25" s="63">
        <v>-84.310129220508117</v>
      </c>
      <c r="P25" s="63">
        <v>117.26481558226294</v>
      </c>
      <c r="Q25" s="63">
        <v>-659.20826161790023</v>
      </c>
      <c r="R25" s="63">
        <v>206.0633484162893</v>
      </c>
      <c r="S25" s="63">
        <v>218.90681003584257</v>
      </c>
      <c r="T25" s="63">
        <v>42.282558286605841</v>
      </c>
      <c r="U25" s="63">
        <v>69.67491083435651</v>
      </c>
      <c r="V25" s="63">
        <v>76.51172866249928</v>
      </c>
      <c r="W25" s="63">
        <v>19.545529664518213</v>
      </c>
      <c r="X25" s="63">
        <v>49.77582292849042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4"/>
        <v/>
      </c>
      <c r="E26" s="192" t="str">
        <f t="shared" si="4"/>
        <v/>
      </c>
      <c r="F26" s="192" t="str">
        <f t="shared" si="4"/>
        <v/>
      </c>
      <c r="G26" s="192" t="str">
        <f t="shared" si="4"/>
        <v/>
      </c>
      <c r="H26" s="192" t="str">
        <f t="shared" si="4"/>
        <v/>
      </c>
      <c r="I26" s="192" t="str">
        <f t="shared" si="4"/>
        <v/>
      </c>
      <c r="J26" s="192" t="str">
        <f t="shared" si="4"/>
        <v/>
      </c>
      <c r="K26" s="192" t="str">
        <f t="shared" si="4"/>
        <v/>
      </c>
      <c r="L26" s="192" t="str">
        <f t="shared" si="4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1.1989999999999994</v>
      </c>
      <c r="D27" s="192">
        <f t="shared" si="4"/>
        <v>0.5384981743133852</v>
      </c>
      <c r="E27" s="192">
        <f t="shared" si="4"/>
        <v>0.53623350480876586</v>
      </c>
      <c r="F27" s="192">
        <f t="shared" si="4"/>
        <v>-5.5454545454545521</v>
      </c>
      <c r="G27" s="192">
        <f t="shared" si="4"/>
        <v>1.1493752719587238</v>
      </c>
      <c r="H27" s="192">
        <f t="shared" si="4"/>
        <v>0.24669546084263666</v>
      </c>
      <c r="I27" s="192">
        <f t="shared" si="4"/>
        <v>0.39883570657908768</v>
      </c>
      <c r="J27" s="192">
        <f t="shared" si="4"/>
        <v>0.28770279351060779</v>
      </c>
      <c r="K27" s="192">
        <f t="shared" si="4"/>
        <v>0.44000826776006219</v>
      </c>
      <c r="L27" s="192">
        <f t="shared" si="4"/>
        <v>0.632694001084669</v>
      </c>
      <c r="N27" s="46" t="str">
        <f>'2.3'!N28</f>
        <v>Consorcio Nacional de Seguros</v>
      </c>
      <c r="O27" s="63">
        <v>119.89999999999993</v>
      </c>
      <c r="P27" s="63">
        <v>53.849817431338522</v>
      </c>
      <c r="Q27" s="63">
        <v>53.623350480876589</v>
      </c>
      <c r="R27" s="63">
        <v>-554.54545454545519</v>
      </c>
      <c r="S27" s="63">
        <v>114.93752719587238</v>
      </c>
      <c r="T27" s="63">
        <v>24.669546084263665</v>
      </c>
      <c r="U27" s="63">
        <v>39.88357065790877</v>
      </c>
      <c r="V27" s="63">
        <v>28.770279351060779</v>
      </c>
      <c r="W27" s="63">
        <v>44.000826776006221</v>
      </c>
      <c r="X27" s="63">
        <v>63.269400108466897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4"/>
        <v/>
      </c>
      <c r="E28" s="192" t="str">
        <f t="shared" si="4"/>
        <v/>
      </c>
      <c r="F28" s="192" t="str">
        <f t="shared" si="4"/>
        <v/>
      </c>
      <c r="G28" s="192" t="str">
        <f t="shared" si="4"/>
        <v/>
      </c>
      <c r="H28" s="192" t="str">
        <f t="shared" si="4"/>
        <v/>
      </c>
      <c r="I28" s="192" t="str">
        <f t="shared" si="4"/>
        <v/>
      </c>
      <c r="J28" s="192" t="str">
        <f t="shared" si="4"/>
        <v/>
      </c>
      <c r="K28" s="192" t="str">
        <f t="shared" si="4"/>
        <v/>
      </c>
      <c r="L28" s="192" t="str">
        <f t="shared" si="4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0.99848452834587476</v>
      </c>
      <c r="D29" s="192">
        <f t="shared" si="4"/>
        <v>1.4886324424507398</v>
      </c>
      <c r="E29" s="192">
        <f t="shared" si="4"/>
        <v>0.66415956921621833</v>
      </c>
      <c r="F29" s="192">
        <f t="shared" si="4"/>
        <v>0.67393157664235825</v>
      </c>
      <c r="G29" s="192" t="str">
        <f t="shared" si="4"/>
        <v/>
      </c>
      <c r="H29" s="192" t="str">
        <f t="shared" si="4"/>
        <v/>
      </c>
      <c r="I29" s="192" t="str">
        <f t="shared" si="4"/>
        <v/>
      </c>
      <c r="J29" s="192" t="str">
        <f t="shared" si="4"/>
        <v/>
      </c>
      <c r="K29" s="192" t="str">
        <f t="shared" si="4"/>
        <v/>
      </c>
      <c r="L29" s="192" t="str">
        <f t="shared" si="4"/>
        <v/>
      </c>
      <c r="N29" s="46" t="str">
        <f>'2.3'!N30</f>
        <v>Cruz del Sur</v>
      </c>
      <c r="O29" s="63">
        <v>99.848452834587476</v>
      </c>
      <c r="P29" s="63">
        <v>148.86324424507399</v>
      </c>
      <c r="Q29" s="63">
        <v>66.415956921621827</v>
      </c>
      <c r="R29" s="63">
        <v>67.393157664235829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ref="C30:L30" si="5">IF(OR(O30="",O30=0),"",O30/100)</f>
        <v/>
      </c>
      <c r="D30" s="192" t="str">
        <f t="shared" si="5"/>
        <v/>
      </c>
      <c r="E30" s="192" t="str">
        <f t="shared" si="5"/>
        <v/>
      </c>
      <c r="F30" s="192" t="str">
        <f t="shared" si="5"/>
        <v/>
      </c>
      <c r="G30" s="192" t="str">
        <f t="shared" si="5"/>
        <v/>
      </c>
      <c r="H30" s="192" t="str">
        <f t="shared" si="5"/>
        <v/>
      </c>
      <c r="I30" s="192" t="str">
        <f t="shared" si="5"/>
        <v/>
      </c>
      <c r="J30" s="192" t="str">
        <f t="shared" si="5"/>
        <v/>
      </c>
      <c r="K30" s="192" t="str">
        <f t="shared" si="5"/>
        <v/>
      </c>
      <c r="L30" s="192" t="str">
        <f t="shared" si="5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4"/>
        <v/>
      </c>
      <c r="E31" s="192" t="str">
        <f t="shared" si="4"/>
        <v/>
      </c>
      <c r="F31" s="192" t="str">
        <f t="shared" si="4"/>
        <v/>
      </c>
      <c r="G31" s="192" t="str">
        <f t="shared" si="4"/>
        <v/>
      </c>
      <c r="H31" s="192" t="str">
        <f t="shared" si="4"/>
        <v/>
      </c>
      <c r="I31" s="192" t="str">
        <f t="shared" si="4"/>
        <v/>
      </c>
      <c r="J31" s="192" t="str">
        <f t="shared" si="4"/>
        <v/>
      </c>
      <c r="K31" s="192" t="str">
        <f t="shared" si="4"/>
        <v/>
      </c>
      <c r="L31" s="192" t="str">
        <f t="shared" si="4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0.72506263011185257</v>
      </c>
      <c r="D32" s="192">
        <f t="shared" si="4"/>
        <v>0.72960472697636514</v>
      </c>
      <c r="E32" s="192">
        <f t="shared" si="4"/>
        <v>0.17083942145096948</v>
      </c>
      <c r="F32" s="192">
        <f t="shared" si="4"/>
        <v>0.73119570939721068</v>
      </c>
      <c r="G32" s="192">
        <f t="shared" si="4"/>
        <v>0.44656467560463153</v>
      </c>
      <c r="H32" s="192">
        <f t="shared" si="4"/>
        <v>0.33976368361214865</v>
      </c>
      <c r="I32" s="192">
        <f t="shared" si="4"/>
        <v>0.55843545827517238</v>
      </c>
      <c r="J32" s="192">
        <f t="shared" si="4"/>
        <v>7.8888339000044785E-2</v>
      </c>
      <c r="K32" s="192">
        <f t="shared" si="4"/>
        <v>0.36364493470984732</v>
      </c>
      <c r="L32" s="192">
        <f t="shared" si="4"/>
        <v>0.29475170103826798</v>
      </c>
      <c r="N32" s="46" t="str">
        <f>'2.3'!N33</f>
        <v>HDI Seguros</v>
      </c>
      <c r="O32" s="63">
        <v>72.506263011185254</v>
      </c>
      <c r="P32" s="63">
        <v>72.960472697636519</v>
      </c>
      <c r="Q32" s="63">
        <v>17.083942145096948</v>
      </c>
      <c r="R32" s="63">
        <v>73.119570939721072</v>
      </c>
      <c r="S32" s="63">
        <v>44.656467560463156</v>
      </c>
      <c r="T32" s="63">
        <v>33.976368361214867</v>
      </c>
      <c r="U32" s="63">
        <v>55.843545827517239</v>
      </c>
      <c r="V32" s="63">
        <v>7.8888339000044789</v>
      </c>
      <c r="W32" s="63">
        <v>36.364493470984733</v>
      </c>
      <c r="X32" s="63">
        <v>29.475170103826798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4"/>
        <v/>
      </c>
      <c r="E33" s="192" t="str">
        <f t="shared" si="4"/>
        <v/>
      </c>
      <c r="F33" s="192" t="str">
        <f t="shared" si="4"/>
        <v/>
      </c>
      <c r="G33" s="192" t="str">
        <f t="shared" si="4"/>
        <v/>
      </c>
      <c r="H33" s="192" t="str">
        <f t="shared" si="4"/>
        <v/>
      </c>
      <c r="I33" s="192" t="str">
        <f t="shared" si="4"/>
        <v/>
      </c>
      <c r="J33" s="192" t="str">
        <f t="shared" si="4"/>
        <v/>
      </c>
      <c r="K33" s="192" t="str">
        <f t="shared" si="4"/>
        <v/>
      </c>
      <c r="L33" s="192" t="str">
        <f t="shared" si="4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1.4083483090998197</v>
      </c>
      <c r="D34" s="192">
        <f t="shared" si="4"/>
        <v>0.68488718359866985</v>
      </c>
      <c r="E34" s="192">
        <f t="shared" si="4"/>
        <v>0.30466421077984179</v>
      </c>
      <c r="F34" s="192">
        <f t="shared" si="4"/>
        <v>0.90576446582130987</v>
      </c>
      <c r="G34" s="192" t="str">
        <f t="shared" si="4"/>
        <v/>
      </c>
      <c r="H34" s="192" t="str">
        <f t="shared" si="4"/>
        <v/>
      </c>
      <c r="I34" s="192" t="str">
        <f t="shared" si="4"/>
        <v/>
      </c>
      <c r="J34" s="192" t="str">
        <f t="shared" si="4"/>
        <v/>
      </c>
      <c r="K34" s="192" t="str">
        <f t="shared" si="4"/>
        <v/>
      </c>
      <c r="L34" s="192" t="str">
        <f t="shared" si="4"/>
        <v/>
      </c>
      <c r="N34" s="46" t="str">
        <f>'2.3'!N35</f>
        <v>ING Generales</v>
      </c>
      <c r="O34" s="63">
        <v>140.83483090998197</v>
      </c>
      <c r="P34" s="63">
        <v>68.488718359866979</v>
      </c>
      <c r="Q34" s="63">
        <v>30.46642107798418</v>
      </c>
      <c r="R34" s="63">
        <v>90.576446582130984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0.99674201959836339</v>
      </c>
      <c r="D35" s="192">
        <f t="shared" si="4"/>
        <v>0.22017554540305087</v>
      </c>
      <c r="E35" s="192">
        <f t="shared" si="4"/>
        <v>0.30214729111567118</v>
      </c>
      <c r="F35" s="192">
        <f t="shared" si="4"/>
        <v>0.47998655102710347</v>
      </c>
      <c r="G35" s="192">
        <f t="shared" si="4"/>
        <v>0.81816734655423151</v>
      </c>
      <c r="H35" s="192">
        <f t="shared" si="4"/>
        <v>0.87258894490123384</v>
      </c>
      <c r="I35" s="192">
        <f t="shared" si="4"/>
        <v>0.70265957193041662</v>
      </c>
      <c r="J35" s="192">
        <f t="shared" si="4"/>
        <v>0.52677223069264856</v>
      </c>
      <c r="K35" s="192">
        <f t="shared" si="4"/>
        <v>0.74030432247542066</v>
      </c>
      <c r="L35" s="192">
        <f t="shared" si="4"/>
        <v>0.53241306927267373</v>
      </c>
      <c r="N35" s="46" t="str">
        <f>'2.3'!N36</f>
        <v>Liberty Seguros</v>
      </c>
      <c r="O35" s="63">
        <v>99.674201959836338</v>
      </c>
      <c r="P35" s="63">
        <v>22.017554540305088</v>
      </c>
      <c r="Q35" s="63">
        <v>30.214729111567117</v>
      </c>
      <c r="R35" s="63">
        <v>47.998655102710345</v>
      </c>
      <c r="S35" s="63">
        <v>81.816734655423147</v>
      </c>
      <c r="T35" s="63">
        <v>87.258894490123382</v>
      </c>
      <c r="U35" s="63">
        <v>70.265957193041658</v>
      </c>
      <c r="V35" s="63">
        <v>52.677223069264855</v>
      </c>
      <c r="W35" s="63">
        <v>74.030432247542066</v>
      </c>
      <c r="X35" s="63">
        <v>53.241306927267374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4"/>
        <v/>
      </c>
      <c r="E36" s="192" t="str">
        <f t="shared" si="4"/>
        <v/>
      </c>
      <c r="F36" s="192" t="str">
        <f t="shared" si="4"/>
        <v/>
      </c>
      <c r="G36" s="192" t="str">
        <f t="shared" si="4"/>
        <v/>
      </c>
      <c r="H36" s="192" t="str">
        <f t="shared" si="4"/>
        <v/>
      </c>
      <c r="I36" s="192" t="str">
        <f t="shared" si="4"/>
        <v/>
      </c>
      <c r="J36" s="192" t="str">
        <f t="shared" si="4"/>
        <v/>
      </c>
      <c r="K36" s="192" t="str">
        <f t="shared" si="4"/>
        <v/>
      </c>
      <c r="L36" s="192" t="str">
        <f t="shared" si="4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1.1786888656592185</v>
      </c>
      <c r="D37" s="192">
        <f t="shared" si="4"/>
        <v>0.64017727283111203</v>
      </c>
      <c r="E37" s="192">
        <f t="shared" si="4"/>
        <v>0.41617174886605846</v>
      </c>
      <c r="F37" s="192">
        <f t="shared" si="4"/>
        <v>0.8009455531617965</v>
      </c>
      <c r="G37" s="192">
        <f t="shared" si="4"/>
        <v>0.50994771815421636</v>
      </c>
      <c r="H37" s="192">
        <f t="shared" si="4"/>
        <v>0.44159262541565364</v>
      </c>
      <c r="I37" s="192">
        <f t="shared" si="4"/>
        <v>0.75038254611998179</v>
      </c>
      <c r="J37" s="192">
        <f t="shared" si="4"/>
        <v>0.38738879988340352</v>
      </c>
      <c r="K37" s="192">
        <f t="shared" si="4"/>
        <v>0.48325591406808788</v>
      </c>
      <c r="L37" s="192">
        <f t="shared" si="4"/>
        <v>0.99000885541598949</v>
      </c>
      <c r="N37" s="46" t="str">
        <f>'2.3'!N38</f>
        <v>Mapfre Seguros Generales</v>
      </c>
      <c r="O37" s="63">
        <v>117.86888656592185</v>
      </c>
      <c r="P37" s="63">
        <v>64.017727283111199</v>
      </c>
      <c r="Q37" s="63">
        <v>41.617174886605845</v>
      </c>
      <c r="R37" s="63">
        <v>80.094555316179651</v>
      </c>
      <c r="S37" s="63">
        <v>50.994771815421636</v>
      </c>
      <c r="T37" s="63">
        <v>44.159262541565361</v>
      </c>
      <c r="U37" s="63">
        <v>75.038254611998184</v>
      </c>
      <c r="V37" s="63">
        <v>38.738879988340351</v>
      </c>
      <c r="W37" s="63">
        <v>48.32559140680879</v>
      </c>
      <c r="X37" s="63">
        <v>99.000885541598947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4"/>
        <v/>
      </c>
      <c r="E38" s="192" t="str">
        <f t="shared" si="4"/>
        <v/>
      </c>
      <c r="F38" s="192" t="str">
        <f t="shared" si="4"/>
        <v/>
      </c>
      <c r="G38" s="192" t="str">
        <f t="shared" si="4"/>
        <v/>
      </c>
      <c r="H38" s="192" t="str">
        <f t="shared" si="4"/>
        <v/>
      </c>
      <c r="I38" s="192" t="str">
        <f t="shared" si="4"/>
        <v/>
      </c>
      <c r="J38" s="192" t="str">
        <f t="shared" si="4"/>
        <v/>
      </c>
      <c r="K38" s="192" t="str">
        <f t="shared" si="4"/>
        <v/>
      </c>
      <c r="L38" s="192" t="str">
        <f t="shared" si="4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4"/>
        <v/>
      </c>
      <c r="E39" s="192" t="str">
        <f t="shared" si="4"/>
        <v/>
      </c>
      <c r="F39" s="192" t="str">
        <f t="shared" si="4"/>
        <v/>
      </c>
      <c r="G39" s="192" t="str">
        <f t="shared" si="4"/>
        <v/>
      </c>
      <c r="H39" s="192" t="str">
        <f t="shared" si="4"/>
        <v/>
      </c>
      <c r="I39" s="192" t="str">
        <f t="shared" si="4"/>
        <v/>
      </c>
      <c r="J39" s="192" t="str">
        <f t="shared" si="4"/>
        <v/>
      </c>
      <c r="K39" s="192" t="str">
        <f t="shared" si="4"/>
        <v/>
      </c>
      <c r="L39" s="192">
        <f t="shared" si="4"/>
        <v>0.54395951929158792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54.395951929158791</v>
      </c>
    </row>
    <row r="40" spans="2:24">
      <c r="B40" s="46" t="str">
        <f t="shared" si="3"/>
        <v>Penta Security</v>
      </c>
      <c r="C40" s="192">
        <f t="shared" si="4"/>
        <v>0.9122384183885649</v>
      </c>
      <c r="D40" s="192">
        <f t="shared" si="4"/>
        <v>0.5524903192515177</v>
      </c>
      <c r="E40" s="192">
        <f t="shared" si="4"/>
        <v>0.72852711329338871</v>
      </c>
      <c r="F40" s="192">
        <f t="shared" si="4"/>
        <v>0.50582602477473482</v>
      </c>
      <c r="G40" s="192">
        <f t="shared" si="4"/>
        <v>0.81557040791873392</v>
      </c>
      <c r="H40" s="192">
        <f t="shared" si="4"/>
        <v>0.44689046281047445</v>
      </c>
      <c r="I40" s="192">
        <f t="shared" si="4"/>
        <v>0.60023691472491081</v>
      </c>
      <c r="J40" s="192">
        <f t="shared" si="4"/>
        <v>0.6732163855129969</v>
      </c>
      <c r="K40" s="192">
        <f t="shared" si="4"/>
        <v>0.54111755505461734</v>
      </c>
      <c r="L40" s="192">
        <f t="shared" si="4"/>
        <v>0.50702764915500076</v>
      </c>
      <c r="N40" s="46" t="str">
        <f>'2.3'!N41</f>
        <v>Penta Security</v>
      </c>
      <c r="O40" s="63">
        <v>91.223841838856487</v>
      </c>
      <c r="P40" s="63">
        <v>55.249031925151769</v>
      </c>
      <c r="Q40" s="63">
        <v>72.852711329338874</v>
      </c>
      <c r="R40" s="63">
        <v>50.582602477473479</v>
      </c>
      <c r="S40" s="63">
        <v>81.557040791873391</v>
      </c>
      <c r="T40" s="63">
        <v>44.689046281047446</v>
      </c>
      <c r="U40" s="63">
        <v>60.02369147249108</v>
      </c>
      <c r="V40" s="63">
        <v>67.321638551299685</v>
      </c>
      <c r="W40" s="63">
        <v>54.111755505461737</v>
      </c>
      <c r="X40" s="63">
        <v>50.702764915500076</v>
      </c>
    </row>
    <row r="41" spans="2:24">
      <c r="B41" s="46" t="str">
        <f t="shared" si="3"/>
        <v>RSA Seguros</v>
      </c>
      <c r="C41" s="192">
        <f t="shared" si="4"/>
        <v>1.5503457832573475</v>
      </c>
      <c r="D41" s="192">
        <f t="shared" si="4"/>
        <v>-0.5272048925597872</v>
      </c>
      <c r="E41" s="192">
        <f t="shared" si="4"/>
        <v>-0.51012805587892862</v>
      </c>
      <c r="F41" s="192">
        <f t="shared" si="4"/>
        <v>0.73454072990219044</v>
      </c>
      <c r="G41" s="192">
        <f t="shared" si="4"/>
        <v>0.51333836726445259</v>
      </c>
      <c r="H41" s="192">
        <f t="shared" si="4"/>
        <v>0.56026464376729512</v>
      </c>
      <c r="I41" s="192">
        <f t="shared" si="4"/>
        <v>0.76831088931842084</v>
      </c>
      <c r="J41" s="192">
        <f t="shared" si="4"/>
        <v>0.37306942573763618</v>
      </c>
      <c r="K41" s="192">
        <f t="shared" si="4"/>
        <v>0.88498715657028515</v>
      </c>
      <c r="L41" s="192">
        <f t="shared" si="4"/>
        <v>0.96429730665899827</v>
      </c>
      <c r="N41" s="46" t="str">
        <f>'2.3'!N42</f>
        <v>RSA Seguros</v>
      </c>
      <c r="O41" s="63">
        <v>155.03457832573474</v>
      </c>
      <c r="P41" s="63">
        <v>-52.72048925597872</v>
      </c>
      <c r="Q41" s="63">
        <v>-51.012805587892863</v>
      </c>
      <c r="R41" s="63">
        <v>73.454072990219046</v>
      </c>
      <c r="S41" s="63">
        <v>51.333836726445256</v>
      </c>
      <c r="T41" s="63">
        <v>56.026464376729514</v>
      </c>
      <c r="U41" s="63">
        <v>76.831088931842089</v>
      </c>
      <c r="V41" s="63">
        <v>37.306942573763621</v>
      </c>
      <c r="W41" s="63">
        <v>88.498715657028512</v>
      </c>
      <c r="X41" s="63">
        <v>96.429730665899825</v>
      </c>
    </row>
    <row r="42" spans="2:24">
      <c r="B42" s="46" t="str">
        <f t="shared" si="3"/>
        <v>Renta Nacional</v>
      </c>
      <c r="C42" s="192">
        <f t="shared" si="4"/>
        <v>0.71170436790978808</v>
      </c>
      <c r="D42" s="192">
        <f t="shared" si="4"/>
        <v>0.32221205608868614</v>
      </c>
      <c r="E42" s="192">
        <f t="shared" si="4"/>
        <v>0.77536079216264719</v>
      </c>
      <c r="F42" s="192">
        <f t="shared" si="4"/>
        <v>0.5912160351572967</v>
      </c>
      <c r="G42" s="192">
        <f t="shared" si="4"/>
        <v>0.3663918582174705</v>
      </c>
      <c r="H42" s="192">
        <f t="shared" si="4"/>
        <v>0.63584563846691089</v>
      </c>
      <c r="I42" s="192">
        <f t="shared" si="4"/>
        <v>2.32665192244633</v>
      </c>
      <c r="J42" s="192">
        <f t="shared" si="4"/>
        <v>1.0944019055139511</v>
      </c>
      <c r="K42" s="192">
        <f t="shared" si="4"/>
        <v>0.38890934103195041</v>
      </c>
      <c r="L42" s="192">
        <f t="shared" si="4"/>
        <v>0.30475683275461735</v>
      </c>
      <c r="N42" s="46" t="str">
        <f>'2.3'!N43</f>
        <v>Renta Nacional</v>
      </c>
      <c r="O42" s="63">
        <v>71.170436790978812</v>
      </c>
      <c r="P42" s="63">
        <v>32.221205608868615</v>
      </c>
      <c r="Q42" s="63">
        <v>77.536079216264724</v>
      </c>
      <c r="R42" s="63">
        <v>59.121603515729667</v>
      </c>
      <c r="S42" s="63">
        <v>36.639185821747049</v>
      </c>
      <c r="T42" s="63">
        <v>63.58456384669109</v>
      </c>
      <c r="U42" s="63">
        <v>232.665192244633</v>
      </c>
      <c r="V42" s="63">
        <v>109.4401905513951</v>
      </c>
      <c r="W42" s="63">
        <v>38.890934103195043</v>
      </c>
      <c r="X42" s="63">
        <v>30.475683275461734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4"/>
        <v/>
      </c>
      <c r="E43" s="192" t="str">
        <f t="shared" si="4"/>
        <v/>
      </c>
      <c r="F43" s="192" t="str">
        <f t="shared" si="4"/>
        <v/>
      </c>
      <c r="G43" s="192" t="str">
        <f t="shared" si="4"/>
        <v/>
      </c>
      <c r="H43" s="192" t="str">
        <f t="shared" ref="H43:L45" si="6">IF(OR(T43="",T43=0),"",T43/100)</f>
        <v/>
      </c>
      <c r="I43" s="192" t="str">
        <f t="shared" si="6"/>
        <v/>
      </c>
      <c r="J43" s="192" t="str">
        <f t="shared" si="6"/>
        <v/>
      </c>
      <c r="K43" s="192" t="str">
        <f t="shared" si="6"/>
        <v/>
      </c>
      <c r="L43" s="192" t="str">
        <f t="shared" si="6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ref="C44:G45" si="7">IF(OR(O44="",O44=0),"",O44/100)</f>
        <v>0.47519649577856526</v>
      </c>
      <c r="D44" s="192">
        <f t="shared" si="7"/>
        <v>0.87871688488548538</v>
      </c>
      <c r="E44" s="192" t="str">
        <f t="shared" si="7"/>
        <v/>
      </c>
      <c r="F44" s="192" t="str">
        <f t="shared" si="7"/>
        <v/>
      </c>
      <c r="G44" s="192" t="str">
        <f t="shared" si="7"/>
        <v/>
      </c>
      <c r="H44" s="192" t="str">
        <f t="shared" si="6"/>
        <v/>
      </c>
      <c r="I44" s="192" t="str">
        <f t="shared" si="6"/>
        <v/>
      </c>
      <c r="J44" s="192" t="str">
        <f t="shared" si="6"/>
        <v/>
      </c>
      <c r="K44" s="192" t="str">
        <f t="shared" si="6"/>
        <v/>
      </c>
      <c r="L44" s="192" t="str">
        <f t="shared" si="6"/>
        <v/>
      </c>
      <c r="N44" s="46" t="str">
        <f>'2.3'!N45</f>
        <v>Security Previsión</v>
      </c>
      <c r="O44" s="63">
        <v>47.519649577856526</v>
      </c>
      <c r="P44" s="63">
        <v>87.871688488548543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7"/>
        <v/>
      </c>
      <c r="D45" s="192" t="str">
        <f t="shared" si="7"/>
        <v/>
      </c>
      <c r="E45" s="192" t="str">
        <f t="shared" si="7"/>
        <v/>
      </c>
      <c r="F45" s="192" t="str">
        <f t="shared" si="7"/>
        <v/>
      </c>
      <c r="G45" s="192" t="str">
        <f t="shared" si="7"/>
        <v/>
      </c>
      <c r="H45" s="192" t="str">
        <f t="shared" si="6"/>
        <v/>
      </c>
      <c r="I45" s="192" t="str">
        <f t="shared" si="6"/>
        <v/>
      </c>
      <c r="J45" s="192" t="str">
        <f t="shared" si="6"/>
        <v/>
      </c>
      <c r="K45" s="192" t="str">
        <f t="shared" si="6"/>
        <v/>
      </c>
      <c r="L45" s="192" t="str">
        <f t="shared" si="6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0.85985779730001832</v>
      </c>
      <c r="D46" s="196">
        <f t="shared" ref="D46:L46" si="8">P46/100</f>
        <v>0.59309772684016648</v>
      </c>
      <c r="E46" s="196">
        <f t="shared" si="8"/>
        <v>0.51045649045857378</v>
      </c>
      <c r="F46" s="196">
        <f t="shared" si="8"/>
        <v>0.77233685319555723</v>
      </c>
      <c r="G46" s="196">
        <f t="shared" si="8"/>
        <v>0.66174454565640117</v>
      </c>
      <c r="H46" s="196">
        <f t="shared" si="8"/>
        <v>0.53239000665438152</v>
      </c>
      <c r="I46" s="196">
        <f t="shared" si="8"/>
        <v>0.78307145602863426</v>
      </c>
      <c r="J46" s="196">
        <f t="shared" si="8"/>
        <v>0.50538411822737062</v>
      </c>
      <c r="K46" s="196">
        <f t="shared" si="8"/>
        <v>0.68691278684225832</v>
      </c>
      <c r="L46" s="196">
        <f t="shared" si="8"/>
        <v>0.68202901597878207</v>
      </c>
      <c r="N46" s="51" t="s">
        <v>29</v>
      </c>
      <c r="O46" s="64">
        <v>85.985779730001838</v>
      </c>
      <c r="P46" s="64">
        <v>59.30977268401665</v>
      </c>
      <c r="Q46" s="64">
        <v>51.045649045857374</v>
      </c>
      <c r="R46" s="64">
        <v>77.233685319555718</v>
      </c>
      <c r="S46" s="64">
        <v>66.174454565640119</v>
      </c>
      <c r="T46" s="64">
        <v>53.239000665438155</v>
      </c>
      <c r="U46" s="64">
        <v>78.307145602863429</v>
      </c>
      <c r="V46" s="64">
        <v>50.538411822737061</v>
      </c>
      <c r="W46" s="64">
        <v>68.691278684225836</v>
      </c>
      <c r="X46" s="64">
        <v>68.20290159787821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 t="s">
        <v>705</v>
      </c>
    </row>
  </sheetData>
  <mergeCells count="2">
    <mergeCell ref="B14:L14"/>
    <mergeCell ref="N14:X14"/>
  </mergeCells>
  <conditionalFormatting sqref="C16:L46">
    <cfRule type="cellIs" dxfId="9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>
  <sheetPr codeName="Hoja95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182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0.66024134946209212</v>
      </c>
      <c r="D16" s="192">
        <f t="shared" si="2"/>
        <v>0.81942110177404326</v>
      </c>
      <c r="E16" s="192">
        <f t="shared" si="2"/>
        <v>0.82586690376855243</v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66.024134946209216</v>
      </c>
      <c r="P16" s="40">
        <v>81.942110177404331</v>
      </c>
      <c r="Q16" s="40">
        <v>82.586690376855245</v>
      </c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38" si="4">IF(OR(O17="",O17=0),"",O17/100)</f>
        <v/>
      </c>
      <c r="D17" s="192" t="str">
        <f t="shared" ref="D17:D38" si="5">IF(OR(P17="",P17=0),"",P17/100)</f>
        <v/>
      </c>
      <c r="E17" s="192" t="str">
        <f t="shared" ref="E17:E38" si="6">IF(OR(Q17="",Q17=0),"",Q17/100)</f>
        <v/>
      </c>
      <c r="F17" s="192" t="str">
        <f t="shared" ref="F17:F38" si="7">IF(OR(R17="",R17=0),"",R17/100)</f>
        <v/>
      </c>
      <c r="G17" s="192" t="str">
        <f t="shared" ref="G17:G38" si="8">IF(OR(S17="",S17=0),"",S17/100)</f>
        <v/>
      </c>
      <c r="H17" s="192" t="str">
        <f t="shared" ref="H17:H38" si="9">IF(OR(T17="",T17=0),"",T17/100)</f>
        <v/>
      </c>
      <c r="I17" s="192" t="str">
        <f t="shared" ref="I17:I38" si="10">IF(OR(U17="",U17=0),"",U17/100)</f>
        <v/>
      </c>
      <c r="J17" s="192" t="str">
        <f t="shared" ref="J17:J38" si="11">IF(OR(V17="",V17=0),"",V17/100)</f>
        <v/>
      </c>
      <c r="K17" s="192" t="str">
        <f t="shared" ref="K17:K38" si="12">IF(OR(W17="",W17=0),"",W17/100)</f>
        <v/>
      </c>
      <c r="L17" s="192" t="str">
        <f t="shared" ref="L17:L38" si="13">IF(OR(X17="",X17=0),"",X17/100)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0.65202400556185014</v>
      </c>
      <c r="D19" s="192">
        <f t="shared" si="5"/>
        <v>0.6798753171193197</v>
      </c>
      <c r="E19" s="192">
        <f t="shared" si="6"/>
        <v>0.49974173961165141</v>
      </c>
      <c r="F19" s="192">
        <f t="shared" si="7"/>
        <v>0.53747821602497658</v>
      </c>
      <c r="G19" s="192">
        <f t="shared" si="8"/>
        <v>0.60243873248513291</v>
      </c>
      <c r="H19" s="192">
        <f t="shared" si="9"/>
        <v>0.74437623529147767</v>
      </c>
      <c r="I19" s="192">
        <f t="shared" si="10"/>
        <v>0.48026459511966269</v>
      </c>
      <c r="J19" s="192">
        <f t="shared" si="11"/>
        <v>0.52371013575073289</v>
      </c>
      <c r="K19" s="192">
        <f t="shared" si="12"/>
        <v>0.42412633731345417</v>
      </c>
      <c r="L19" s="192">
        <f t="shared" si="13"/>
        <v>0.48265503821331407</v>
      </c>
      <c r="N19" s="46" t="str">
        <f>'2.3'!N20</f>
        <v>Aseguradora Magallanes</v>
      </c>
      <c r="O19" s="40">
        <v>65.202400556185012</v>
      </c>
      <c r="P19" s="40">
        <v>67.987531711931965</v>
      </c>
      <c r="Q19" s="40">
        <v>49.974173961165143</v>
      </c>
      <c r="R19" s="40">
        <v>53.747821602497659</v>
      </c>
      <c r="S19" s="40">
        <v>60.243873248513289</v>
      </c>
      <c r="T19" s="40">
        <v>74.437623529147771</v>
      </c>
      <c r="U19" s="40">
        <v>48.026459511966266</v>
      </c>
      <c r="V19" s="40">
        <v>52.371013575073292</v>
      </c>
      <c r="W19" s="40">
        <v>42.412633731345416</v>
      </c>
      <c r="X19" s="40">
        <v>48.265503821331407</v>
      </c>
    </row>
    <row r="20" spans="2:24" s="16" customFormat="1">
      <c r="B20" s="46" t="str">
        <f t="shared" si="3"/>
        <v>BCI Seguros Generales</v>
      </c>
      <c r="C20" s="192">
        <f t="shared" si="4"/>
        <v>0.40855432119781215</v>
      </c>
      <c r="D20" s="192">
        <f t="shared" si="5"/>
        <v>0.70102558770064949</v>
      </c>
      <c r="E20" s="192">
        <f t="shared" si="6"/>
        <v>0.77740009689467915</v>
      </c>
      <c r="F20" s="192">
        <f t="shared" si="7"/>
        <v>0.67070306898339072</v>
      </c>
      <c r="G20" s="192">
        <f t="shared" si="8"/>
        <v>0.66032177571182049</v>
      </c>
      <c r="H20" s="192">
        <f t="shared" si="9"/>
        <v>0.68600925546095948</v>
      </c>
      <c r="I20" s="192">
        <f t="shared" si="10"/>
        <v>0.76772660803733883</v>
      </c>
      <c r="J20" s="192">
        <f t="shared" si="11"/>
        <v>0.71695879985902666</v>
      </c>
      <c r="K20" s="192">
        <f t="shared" si="12"/>
        <v>0.63764620160638141</v>
      </c>
      <c r="L20" s="192">
        <f t="shared" si="13"/>
        <v>0.67153497992892452</v>
      </c>
      <c r="N20" s="46" t="str">
        <f>'2.3'!N21</f>
        <v>BCI Seguros Generales</v>
      </c>
      <c r="O20" s="40">
        <v>40.855432119781213</v>
      </c>
      <c r="P20" s="40">
        <v>70.102558770064945</v>
      </c>
      <c r="Q20" s="40">
        <v>77.740009689467911</v>
      </c>
      <c r="R20" s="40">
        <v>67.070306898339069</v>
      </c>
      <c r="S20" s="40">
        <v>66.032177571182046</v>
      </c>
      <c r="T20" s="40">
        <v>68.600925546095951</v>
      </c>
      <c r="U20" s="40">
        <v>76.772660803733885</v>
      </c>
      <c r="V20" s="40">
        <v>71.695879985902664</v>
      </c>
      <c r="W20" s="40">
        <v>63.764620160638138</v>
      </c>
      <c r="X20" s="40">
        <v>67.153497992892454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9.2216582064297975E-2</v>
      </c>
      <c r="D23" s="192">
        <f t="shared" si="5"/>
        <v>0.2478667208451853</v>
      </c>
      <c r="E23" s="192">
        <f t="shared" si="6"/>
        <v>-0.2273212379935968</v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'2.3'!N24</f>
        <v>Chartis Chile</v>
      </c>
      <c r="O23" s="63">
        <v>9.2216582064297974</v>
      </c>
      <c r="P23" s="63">
        <v>24.786672084518528</v>
      </c>
      <c r="Q23" s="63">
        <v>-22.73212379935968</v>
      </c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Chilena Consolidada</v>
      </c>
      <c r="C24" s="192">
        <f t="shared" si="4"/>
        <v>0.55956430922719602</v>
      </c>
      <c r="D24" s="192">
        <f t="shared" si="5"/>
        <v>0.82184530857672211</v>
      </c>
      <c r="E24" s="192">
        <f t="shared" si="6"/>
        <v>0.62093207899903557</v>
      </c>
      <c r="F24" s="192">
        <f t="shared" si="7"/>
        <v>0.41392065310159798</v>
      </c>
      <c r="G24" s="192">
        <f t="shared" si="8"/>
        <v>0.45166758148093483</v>
      </c>
      <c r="H24" s="192">
        <f t="shared" si="9"/>
        <v>1.0481349110415636</v>
      </c>
      <c r="I24" s="192">
        <f t="shared" si="10"/>
        <v>0.38383360738760891</v>
      </c>
      <c r="J24" s="192">
        <f t="shared" si="11"/>
        <v>0.68626227596598932</v>
      </c>
      <c r="K24" s="192">
        <f t="shared" si="12"/>
        <v>0.45121998706455618</v>
      </c>
      <c r="L24" s="192">
        <f t="shared" si="13"/>
        <v>0.62167824428888852</v>
      </c>
      <c r="N24" s="46" t="str">
        <f>'2.3'!N25</f>
        <v>Chilena Consolidada</v>
      </c>
      <c r="O24" s="63">
        <v>55.956430922719605</v>
      </c>
      <c r="P24" s="63">
        <v>82.184530857672215</v>
      </c>
      <c r="Q24" s="63">
        <v>62.093207899903561</v>
      </c>
      <c r="R24" s="63">
        <v>41.392065310159801</v>
      </c>
      <c r="S24" s="63">
        <v>45.166758148093486</v>
      </c>
      <c r="T24" s="63">
        <v>104.81349110415637</v>
      </c>
      <c r="U24" s="63">
        <v>38.383360738760892</v>
      </c>
      <c r="V24" s="63">
        <v>68.626227596598937</v>
      </c>
      <c r="W24" s="63">
        <v>45.121998706455621</v>
      </c>
      <c r="X24" s="63">
        <v>62.167824428888849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0.64511753793753468</v>
      </c>
      <c r="D27" s="192">
        <f t="shared" si="5"/>
        <v>0.88031415311040173</v>
      </c>
      <c r="E27" s="192">
        <f t="shared" si="6"/>
        <v>0.61543852553329714</v>
      </c>
      <c r="F27" s="192">
        <f t="shared" si="7"/>
        <v>0.55660930264899933</v>
      </c>
      <c r="G27" s="192">
        <f t="shared" si="8"/>
        <v>0.70559955405389008</v>
      </c>
      <c r="H27" s="192">
        <f t="shared" si="9"/>
        <v>0.68787734637376319</v>
      </c>
      <c r="I27" s="192">
        <f t="shared" si="10"/>
        <v>0.72365451141523995</v>
      </c>
      <c r="J27" s="192">
        <f t="shared" si="11"/>
        <v>0.60127298082728742</v>
      </c>
      <c r="K27" s="192">
        <f t="shared" si="12"/>
        <v>0.52431217264945595</v>
      </c>
      <c r="L27" s="192">
        <f t="shared" si="13"/>
        <v>0.35168955516095041</v>
      </c>
      <c r="N27" s="46" t="str">
        <f>'2.3'!N28</f>
        <v>Consorcio Nacional de Seguros</v>
      </c>
      <c r="O27" s="63">
        <v>64.511753793753471</v>
      </c>
      <c r="P27" s="63">
        <v>88.031415311040178</v>
      </c>
      <c r="Q27" s="63">
        <v>61.543852553329714</v>
      </c>
      <c r="R27" s="63">
        <v>55.660930264899932</v>
      </c>
      <c r="S27" s="63">
        <v>70.559955405389005</v>
      </c>
      <c r="T27" s="63">
        <v>68.787734637376317</v>
      </c>
      <c r="U27" s="63">
        <v>72.365451141523991</v>
      </c>
      <c r="V27" s="63">
        <v>60.127298082728743</v>
      </c>
      <c r="W27" s="63">
        <v>52.431217264945595</v>
      </c>
      <c r="X27" s="63">
        <v>35.168955516095039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0.82538962968669949</v>
      </c>
      <c r="D29" s="192">
        <f t="shared" si="5"/>
        <v>0.86282420792721037</v>
      </c>
      <c r="E29" s="192">
        <f t="shared" si="6"/>
        <v>1.1693837272333918</v>
      </c>
      <c r="F29" s="192">
        <f t="shared" si="7"/>
        <v>0.59403480972218703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82.538962968669949</v>
      </c>
      <c r="P29" s="63">
        <v>86.282420792721041</v>
      </c>
      <c r="Q29" s="63">
        <v>116.93837272333919</v>
      </c>
      <c r="R29" s="63">
        <v>59.403480972218702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-1.6281571562207704</v>
      </c>
      <c r="D32" s="192">
        <f t="shared" si="5"/>
        <v>0.17527386541471057</v>
      </c>
      <c r="E32" s="192">
        <f t="shared" si="6"/>
        <v>2.8009687362395397</v>
      </c>
      <c r="F32" s="192">
        <f t="shared" si="7"/>
        <v>0.72128514056224691</v>
      </c>
      <c r="G32" s="192">
        <f t="shared" si="8"/>
        <v>1.8282997762863502</v>
      </c>
      <c r="H32" s="192">
        <f t="shared" si="9"/>
        <v>0.89433962264150879</v>
      </c>
      <c r="I32" s="192">
        <f t="shared" si="10"/>
        <v>0.19928186714542206</v>
      </c>
      <c r="J32" s="192">
        <f t="shared" si="11"/>
        <v>0.29716364993469002</v>
      </c>
      <c r="K32" s="192">
        <f t="shared" si="12"/>
        <v>0.52782826971349439</v>
      </c>
      <c r="L32" s="192">
        <f t="shared" si="13"/>
        <v>1.542764413898434</v>
      </c>
      <c r="N32" s="46" t="str">
        <f>'2.3'!N33</f>
        <v>HDI Seguros</v>
      </c>
      <c r="O32" s="63">
        <v>-162.81571562207705</v>
      </c>
      <c r="P32" s="63">
        <v>17.527386541471056</v>
      </c>
      <c r="Q32" s="63">
        <v>280.09687362395397</v>
      </c>
      <c r="R32" s="63">
        <v>72.128514056224688</v>
      </c>
      <c r="S32" s="63">
        <v>182.82997762863502</v>
      </c>
      <c r="T32" s="63">
        <v>89.433962264150878</v>
      </c>
      <c r="U32" s="63">
        <v>19.928186714542207</v>
      </c>
      <c r="V32" s="63">
        <v>29.716364993469004</v>
      </c>
      <c r="W32" s="63">
        <v>52.782826971349436</v>
      </c>
      <c r="X32" s="63">
        <v>154.2764413898434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0.80029758851508792</v>
      </c>
      <c r="D34" s="192">
        <f t="shared" si="5"/>
        <v>0.77839613913607453</v>
      </c>
      <c r="E34" s="192">
        <f t="shared" si="6"/>
        <v>0.99935471833066403</v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80.029758851508788</v>
      </c>
      <c r="P34" s="63">
        <v>77.839613913607451</v>
      </c>
      <c r="Q34" s="63">
        <v>99.935471833066401</v>
      </c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0.62255490506497135</v>
      </c>
      <c r="D35" s="192">
        <f t="shared" si="5"/>
        <v>0.82290638754727807</v>
      </c>
      <c r="E35" s="192">
        <f t="shared" si="6"/>
        <v>0.59075342567862077</v>
      </c>
      <c r="F35" s="192">
        <f t="shared" si="7"/>
        <v>0.77930820310443483</v>
      </c>
      <c r="G35" s="192">
        <f t="shared" si="8"/>
        <v>0.68847007693111406</v>
      </c>
      <c r="H35" s="192">
        <f t="shared" si="9"/>
        <v>0.75420552348100012</v>
      </c>
      <c r="I35" s="192">
        <f t="shared" si="10"/>
        <v>0.70293408694206727</v>
      </c>
      <c r="J35" s="192">
        <f t="shared" si="11"/>
        <v>0.65960592935603346</v>
      </c>
      <c r="K35" s="192">
        <f t="shared" si="12"/>
        <v>0.62388788777773063</v>
      </c>
      <c r="L35" s="192">
        <f t="shared" si="13"/>
        <v>0.72821030861690628</v>
      </c>
      <c r="N35" s="46" t="str">
        <f>'2.3'!N36</f>
        <v>Liberty Seguros</v>
      </c>
      <c r="O35" s="63">
        <v>62.255490506497132</v>
      </c>
      <c r="P35" s="63">
        <v>82.290638754727809</v>
      </c>
      <c r="Q35" s="63">
        <v>59.07534256786208</v>
      </c>
      <c r="R35" s="63">
        <v>77.93082031044348</v>
      </c>
      <c r="S35" s="63">
        <v>68.847007693111408</v>
      </c>
      <c r="T35" s="63">
        <v>75.420552348100017</v>
      </c>
      <c r="U35" s="63">
        <v>70.293408694206732</v>
      </c>
      <c r="V35" s="63">
        <v>65.960592935603344</v>
      </c>
      <c r="W35" s="63">
        <v>62.388788777773065</v>
      </c>
      <c r="X35" s="63">
        <v>72.82103086169063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0.74199740053344465</v>
      </c>
      <c r="D37" s="192">
        <f t="shared" si="5"/>
        <v>0.76493148598460148</v>
      </c>
      <c r="E37" s="192">
        <f t="shared" si="6"/>
        <v>0.61116496934464104</v>
      </c>
      <c r="F37" s="192">
        <f t="shared" si="7"/>
        <v>0.52792698259245774</v>
      </c>
      <c r="G37" s="192">
        <f t="shared" si="8"/>
        <v>0.80540623100249475</v>
      </c>
      <c r="H37" s="192">
        <f t="shared" si="9"/>
        <v>0.71638776841177687</v>
      </c>
      <c r="I37" s="192">
        <f t="shared" si="10"/>
        <v>0.70012924109159702</v>
      </c>
      <c r="J37" s="192">
        <f t="shared" si="11"/>
        <v>0.65061727034101446</v>
      </c>
      <c r="K37" s="192">
        <f t="shared" si="12"/>
        <v>0.49669712050925985</v>
      </c>
      <c r="L37" s="192">
        <f t="shared" si="13"/>
        <v>0.43586804232882914</v>
      </c>
      <c r="N37" s="46" t="str">
        <f>'2.3'!N38</f>
        <v>Mapfre Seguros Generales</v>
      </c>
      <c r="O37" s="63">
        <v>74.19974005334447</v>
      </c>
      <c r="P37" s="63">
        <v>76.493148598460152</v>
      </c>
      <c r="Q37" s="63">
        <v>61.116496934464102</v>
      </c>
      <c r="R37" s="63">
        <v>52.792698259245775</v>
      </c>
      <c r="S37" s="63">
        <v>80.540623100249476</v>
      </c>
      <c r="T37" s="63">
        <v>71.638776841177688</v>
      </c>
      <c r="U37" s="63">
        <v>70.012924109159698</v>
      </c>
      <c r="V37" s="63">
        <v>65.061727034101452</v>
      </c>
      <c r="W37" s="63">
        <v>49.669712050925988</v>
      </c>
      <c r="X37" s="63">
        <v>43.586804232882912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ref="C39:L43" si="14">IF(OR(O39="",O39=0),"",O39/100)</f>
        <v/>
      </c>
      <c r="D39" s="192" t="str">
        <f t="shared" si="14"/>
        <v/>
      </c>
      <c r="E39" s="192" t="str">
        <f t="shared" si="14"/>
        <v/>
      </c>
      <c r="F39" s="192" t="str">
        <f t="shared" si="14"/>
        <v/>
      </c>
      <c r="G39" s="192" t="str">
        <f t="shared" si="14"/>
        <v/>
      </c>
      <c r="H39" s="192" t="str">
        <f t="shared" si="14"/>
        <v/>
      </c>
      <c r="I39" s="192" t="str">
        <f t="shared" si="14"/>
        <v/>
      </c>
      <c r="J39" s="192" t="str">
        <f t="shared" si="14"/>
        <v/>
      </c>
      <c r="K39" s="192" t="str">
        <f t="shared" si="14"/>
        <v/>
      </c>
      <c r="L39" s="192" t="str">
        <f t="shared" si="14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14"/>
        <v>0.68318777970775568</v>
      </c>
      <c r="D40" s="192">
        <f t="shared" si="14"/>
        <v>0.77749714128438607</v>
      </c>
      <c r="E40" s="192">
        <f t="shared" si="14"/>
        <v>0.56584600895529302</v>
      </c>
      <c r="F40" s="192">
        <f t="shared" si="14"/>
        <v>0.59036589865186984</v>
      </c>
      <c r="G40" s="192">
        <f t="shared" si="14"/>
        <v>0.66948142530167909</v>
      </c>
      <c r="H40" s="192">
        <f t="shared" si="14"/>
        <v>0.60354025355411456</v>
      </c>
      <c r="I40" s="192">
        <f t="shared" si="14"/>
        <v>0.66630625658025611</v>
      </c>
      <c r="J40" s="192">
        <f t="shared" si="14"/>
        <v>0.67400656202488063</v>
      </c>
      <c r="K40" s="192">
        <f t="shared" si="14"/>
        <v>0.66863627950697702</v>
      </c>
      <c r="L40" s="192">
        <f t="shared" si="14"/>
        <v>0.61819059464314052</v>
      </c>
      <c r="N40" s="46" t="str">
        <f>'2.3'!N41</f>
        <v>Penta Security</v>
      </c>
      <c r="O40" s="63">
        <v>68.318777970775571</v>
      </c>
      <c r="P40" s="63">
        <v>77.749714128438612</v>
      </c>
      <c r="Q40" s="63">
        <v>56.584600895529306</v>
      </c>
      <c r="R40" s="63">
        <v>59.036589865186983</v>
      </c>
      <c r="S40" s="63">
        <v>66.948142530167914</v>
      </c>
      <c r="T40" s="63">
        <v>60.354025355411459</v>
      </c>
      <c r="U40" s="63">
        <v>66.630625658025608</v>
      </c>
      <c r="V40" s="63">
        <v>67.400656202488065</v>
      </c>
      <c r="W40" s="63">
        <v>66.863627950697705</v>
      </c>
      <c r="X40" s="63">
        <v>61.819059464314051</v>
      </c>
    </row>
    <row r="41" spans="2:24">
      <c r="B41" s="46" t="str">
        <f t="shared" si="3"/>
        <v>RSA Seguros</v>
      </c>
      <c r="C41" s="192">
        <f t="shared" si="14"/>
        <v>0.49822560940136013</v>
      </c>
      <c r="D41" s="192">
        <f t="shared" si="14"/>
        <v>-1.408771678371795</v>
      </c>
      <c r="E41" s="192" t="str">
        <f t="shared" si="14"/>
        <v/>
      </c>
      <c r="F41" s="192" t="str">
        <f t="shared" si="14"/>
        <v/>
      </c>
      <c r="G41" s="192">
        <f t="shared" si="14"/>
        <v>0.82283681670054232</v>
      </c>
      <c r="H41" s="192">
        <f t="shared" si="14"/>
        <v>1.0111496850661847</v>
      </c>
      <c r="I41" s="192">
        <f t="shared" si="14"/>
        <v>1.0384679120243137</v>
      </c>
      <c r="J41" s="192">
        <f t="shared" si="14"/>
        <v>0.99217533295741478</v>
      </c>
      <c r="K41" s="192">
        <f t="shared" si="14"/>
        <v>0.97168658526687612</v>
      </c>
      <c r="L41" s="192">
        <f t="shared" si="14"/>
        <v>8.2505678061186083E-2</v>
      </c>
      <c r="N41" s="46" t="str">
        <f>'2.3'!N42</f>
        <v>RSA Seguros</v>
      </c>
      <c r="O41" s="63">
        <v>49.822560940136015</v>
      </c>
      <c r="P41" s="63">
        <v>-140.87716783717948</v>
      </c>
      <c r="Q41" s="63"/>
      <c r="R41" s="63"/>
      <c r="S41" s="63">
        <v>82.283681670054236</v>
      </c>
      <c r="T41" s="63">
        <v>101.11496850661848</v>
      </c>
      <c r="U41" s="63">
        <v>103.84679120243136</v>
      </c>
      <c r="V41" s="63">
        <v>99.217533295741475</v>
      </c>
      <c r="W41" s="63">
        <v>97.168658526687608</v>
      </c>
      <c r="X41" s="63">
        <v>8.2505678061186085</v>
      </c>
    </row>
    <row r="42" spans="2:24">
      <c r="B42" s="46" t="str">
        <f t="shared" si="3"/>
        <v>Renta Nacional</v>
      </c>
      <c r="C42" s="192">
        <f t="shared" si="14"/>
        <v>0.64335628372039477</v>
      </c>
      <c r="D42" s="192">
        <f t="shared" si="14"/>
        <v>0.86983354687949765</v>
      </c>
      <c r="E42" s="192">
        <f t="shared" si="14"/>
        <v>0.64126359194247995</v>
      </c>
      <c r="F42" s="192">
        <f t="shared" si="14"/>
        <v>0.72207852230984071</v>
      </c>
      <c r="G42" s="192">
        <f t="shared" si="14"/>
        <v>0.68534484872260037</v>
      </c>
      <c r="H42" s="192">
        <f t="shared" si="14"/>
        <v>0.72849978456030362</v>
      </c>
      <c r="I42" s="192">
        <f t="shared" si="14"/>
        <v>0.8526635152120241</v>
      </c>
      <c r="J42" s="192">
        <f t="shared" si="14"/>
        <v>0.82940014637863546</v>
      </c>
      <c r="K42" s="192">
        <f t="shared" si="14"/>
        <v>0.77258510983483775</v>
      </c>
      <c r="L42" s="192">
        <f t="shared" si="14"/>
        <v>0.87551047376466362</v>
      </c>
      <c r="N42" s="46" t="str">
        <f>'2.3'!N43</f>
        <v>Renta Nacional</v>
      </c>
      <c r="O42" s="63">
        <v>64.33562837203948</v>
      </c>
      <c r="P42" s="63">
        <v>86.98335468794977</v>
      </c>
      <c r="Q42" s="63">
        <v>64.126359194247996</v>
      </c>
      <c r="R42" s="63">
        <v>72.207852230984074</v>
      </c>
      <c r="S42" s="63">
        <v>68.534484872260037</v>
      </c>
      <c r="T42" s="63">
        <v>72.849978456030357</v>
      </c>
      <c r="U42" s="63">
        <v>85.266351521202409</v>
      </c>
      <c r="V42" s="63">
        <v>82.940014637863541</v>
      </c>
      <c r="W42" s="63">
        <v>77.258510983483774</v>
      </c>
      <c r="X42" s="63">
        <v>87.551047376466357</v>
      </c>
    </row>
    <row r="43" spans="2:24">
      <c r="B43" s="46" t="str">
        <f t="shared" si="3"/>
        <v>Santander Generales</v>
      </c>
      <c r="C43" s="192" t="str">
        <f t="shared" si="14"/>
        <v/>
      </c>
      <c r="D43" s="192" t="str">
        <f t="shared" si="14"/>
        <v/>
      </c>
      <c r="E43" s="192" t="str">
        <f t="shared" si="14"/>
        <v/>
      </c>
      <c r="F43" s="192" t="str">
        <f t="shared" si="14"/>
        <v/>
      </c>
      <c r="G43" s="192" t="str">
        <f t="shared" si="14"/>
        <v/>
      </c>
      <c r="H43" s="192" t="str">
        <f t="shared" ref="H43:L45" si="15">IF(OR(T43="",T43=0),"",T43/100)</f>
        <v/>
      </c>
      <c r="I43" s="192" t="str">
        <f t="shared" si="15"/>
        <v/>
      </c>
      <c r="J43" s="192" t="str">
        <f t="shared" si="15"/>
        <v/>
      </c>
      <c r="K43" s="192" t="str">
        <f t="shared" si="15"/>
        <v/>
      </c>
      <c r="L43" s="192" t="str">
        <f t="shared" si="15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ref="C44:G45" si="16">IF(OR(O44="",O44=0),"",O44/100)</f>
        <v>0.61801291109307621</v>
      </c>
      <c r="D44" s="192">
        <f t="shared" si="16"/>
        <v>0.6596804862422655</v>
      </c>
      <c r="E44" s="192" t="str">
        <f t="shared" si="16"/>
        <v/>
      </c>
      <c r="F44" s="192" t="str">
        <f t="shared" si="16"/>
        <v/>
      </c>
      <c r="G44" s="192" t="str">
        <f t="shared" si="16"/>
        <v/>
      </c>
      <c r="H44" s="192" t="str">
        <f t="shared" si="15"/>
        <v/>
      </c>
      <c r="I44" s="192" t="str">
        <f t="shared" si="15"/>
        <v/>
      </c>
      <c r="J44" s="192" t="str">
        <f t="shared" si="15"/>
        <v/>
      </c>
      <c r="K44" s="192" t="str">
        <f t="shared" si="15"/>
        <v/>
      </c>
      <c r="L44" s="192" t="str">
        <f t="shared" si="15"/>
        <v/>
      </c>
      <c r="N44" s="46" t="str">
        <f>'2.3'!N45</f>
        <v>Security Previsión</v>
      </c>
      <c r="O44" s="63">
        <v>61.80129110930762</v>
      </c>
      <c r="P44" s="63">
        <v>65.968048624226554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16"/>
        <v/>
      </c>
      <c r="D45" s="192" t="str">
        <f t="shared" si="16"/>
        <v/>
      </c>
      <c r="E45" s="192" t="str">
        <f t="shared" si="16"/>
        <v/>
      </c>
      <c r="F45" s="192" t="str">
        <f t="shared" si="16"/>
        <v/>
      </c>
      <c r="G45" s="192" t="str">
        <f t="shared" si="16"/>
        <v/>
      </c>
      <c r="H45" s="192" t="str">
        <f t="shared" si="15"/>
        <v/>
      </c>
      <c r="I45" s="192" t="str">
        <f t="shared" si="15"/>
        <v/>
      </c>
      <c r="J45" s="192" t="str">
        <f t="shared" si="15"/>
        <v/>
      </c>
      <c r="K45" s="192" t="str">
        <f t="shared" si="15"/>
        <v/>
      </c>
      <c r="L45" s="192">
        <f t="shared" si="15"/>
        <v>0.3882617331770733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38.82617331770733</v>
      </c>
    </row>
    <row r="46" spans="2:24">
      <c r="B46" s="51" t="s">
        <v>29</v>
      </c>
      <c r="C46" s="196">
        <f>O46/100</f>
        <v>0.67191233649495641</v>
      </c>
      <c r="D46" s="196">
        <f t="shared" ref="D46:L46" si="17">P46/100</f>
        <v>0.76551706459588553</v>
      </c>
      <c r="E46" s="196">
        <f t="shared" si="17"/>
        <v>0.62850766581214079</v>
      </c>
      <c r="F46" s="196">
        <f t="shared" si="17"/>
        <v>0.60553212705262249</v>
      </c>
      <c r="G46" s="196">
        <f t="shared" si="17"/>
        <v>0.68545465133415784</v>
      </c>
      <c r="H46" s="196">
        <f t="shared" si="17"/>
        <v>0.72613128876004496</v>
      </c>
      <c r="I46" s="196">
        <f t="shared" si="17"/>
        <v>0.70752091364688108</v>
      </c>
      <c r="J46" s="196">
        <f t="shared" si="17"/>
        <v>0.68795141336130916</v>
      </c>
      <c r="K46" s="196">
        <f t="shared" si="17"/>
        <v>0.61540629504718936</v>
      </c>
      <c r="L46" s="196">
        <f t="shared" si="17"/>
        <v>0.56620328495083816</v>
      </c>
      <c r="N46" s="51" t="s">
        <v>29</v>
      </c>
      <c r="O46" s="64">
        <v>67.191233649495643</v>
      </c>
      <c r="P46" s="64">
        <v>76.551706459588559</v>
      </c>
      <c r="Q46" s="64">
        <v>62.850766581214081</v>
      </c>
      <c r="R46" s="64">
        <v>60.553212705262247</v>
      </c>
      <c r="S46" s="64">
        <v>68.545465133415789</v>
      </c>
      <c r="T46" s="64">
        <v>72.613128876004495</v>
      </c>
      <c r="U46" s="64">
        <v>70.752091364688113</v>
      </c>
      <c r="V46" s="64">
        <v>68.795141336130911</v>
      </c>
      <c r="W46" s="64">
        <v>61.540629504718936</v>
      </c>
      <c r="X46" s="64">
        <v>56.620328495083818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9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>
  <sheetPr codeName="Hoja9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183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 t="str">
        <f t="shared" ref="C16:L16" si="2">IF(OR(O16="",O16=0),"",O16/100)</f>
        <v/>
      </c>
      <c r="D16" s="192" t="str">
        <f t="shared" si="2"/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L43" si="4">IF(OR(O17="",O17=0),"",O17/100)</f>
        <v/>
      </c>
      <c r="D17" s="192" t="str">
        <f t="shared" si="4"/>
        <v/>
      </c>
      <c r="E17" s="192" t="str">
        <f t="shared" si="4"/>
        <v/>
      </c>
      <c r="F17" s="192" t="str">
        <f t="shared" si="4"/>
        <v/>
      </c>
      <c r="G17" s="192" t="str">
        <f t="shared" si="4"/>
        <v/>
      </c>
      <c r="H17" s="192" t="str">
        <f t="shared" si="4"/>
        <v/>
      </c>
      <c r="I17" s="192" t="str">
        <f t="shared" si="4"/>
        <v/>
      </c>
      <c r="J17" s="192" t="str">
        <f t="shared" si="4"/>
        <v/>
      </c>
      <c r="K17" s="192" t="str">
        <f t="shared" si="4"/>
        <v/>
      </c>
      <c r="L17" s="192" t="str">
        <f t="shared" si="4"/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4"/>
        <v/>
      </c>
      <c r="E18" s="192" t="str">
        <f t="shared" si="4"/>
        <v/>
      </c>
      <c r="F18" s="192" t="str">
        <f t="shared" si="4"/>
        <v/>
      </c>
      <c r="G18" s="192" t="str">
        <f t="shared" si="4"/>
        <v/>
      </c>
      <c r="H18" s="192" t="str">
        <f t="shared" si="4"/>
        <v/>
      </c>
      <c r="I18" s="192" t="str">
        <f t="shared" si="4"/>
        <v/>
      </c>
      <c r="J18" s="192" t="str">
        <f t="shared" si="4"/>
        <v/>
      </c>
      <c r="K18" s="192">
        <f t="shared" si="4"/>
        <v>0.18701649175412299</v>
      </c>
      <c r="L18" s="192">
        <f t="shared" si="4"/>
        <v>0.45142467360802047</v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>
        <v>18.7016491754123</v>
      </c>
      <c r="X18" s="40">
        <v>45.142467360802044</v>
      </c>
    </row>
    <row r="19" spans="2:24" s="16" customFormat="1">
      <c r="B19" s="46" t="str">
        <f t="shared" si="3"/>
        <v>Aseguradora Magallanes</v>
      </c>
      <c r="C19" s="192" t="str">
        <f t="shared" si="4"/>
        <v/>
      </c>
      <c r="D19" s="192" t="str">
        <f t="shared" si="4"/>
        <v/>
      </c>
      <c r="E19" s="192" t="str">
        <f t="shared" si="4"/>
        <v/>
      </c>
      <c r="F19" s="192" t="str">
        <f t="shared" si="4"/>
        <v/>
      </c>
      <c r="G19" s="192" t="str">
        <f t="shared" si="4"/>
        <v/>
      </c>
      <c r="H19" s="192" t="str">
        <f t="shared" si="4"/>
        <v/>
      </c>
      <c r="I19" s="192" t="str">
        <f t="shared" si="4"/>
        <v/>
      </c>
      <c r="J19" s="192" t="str">
        <f t="shared" si="4"/>
        <v/>
      </c>
      <c r="K19" s="192" t="str">
        <f t="shared" si="4"/>
        <v/>
      </c>
      <c r="L19" s="192" t="str">
        <f t="shared" si="4"/>
        <v/>
      </c>
      <c r="N19" s="46" t="str">
        <f>'2.3'!N20</f>
        <v>Aseguradora Magallanes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BCI Seguros Generales</v>
      </c>
      <c r="C20" s="192" t="str">
        <f t="shared" si="4"/>
        <v/>
      </c>
      <c r="D20" s="192" t="str">
        <f t="shared" si="4"/>
        <v/>
      </c>
      <c r="E20" s="192" t="str">
        <f t="shared" si="4"/>
        <v/>
      </c>
      <c r="F20" s="192" t="str">
        <f t="shared" si="4"/>
        <v/>
      </c>
      <c r="G20" s="192" t="str">
        <f t="shared" si="4"/>
        <v/>
      </c>
      <c r="H20" s="192" t="str">
        <f t="shared" si="4"/>
        <v/>
      </c>
      <c r="I20" s="192" t="str">
        <f t="shared" si="4"/>
        <v/>
      </c>
      <c r="J20" s="192" t="str">
        <f t="shared" si="4"/>
        <v/>
      </c>
      <c r="K20" s="192" t="str">
        <f t="shared" si="4"/>
        <v/>
      </c>
      <c r="L20" s="192" t="str">
        <f t="shared" si="4"/>
        <v/>
      </c>
      <c r="N20" s="46" t="str">
        <f>'2.3'!N21</f>
        <v>BCI Seguros Generales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4"/>
        <v/>
      </c>
      <c r="E21" s="192" t="str">
        <f t="shared" si="4"/>
        <v/>
      </c>
      <c r="F21" s="192" t="str">
        <f t="shared" si="4"/>
        <v/>
      </c>
      <c r="G21" s="192" t="str">
        <f t="shared" si="4"/>
        <v/>
      </c>
      <c r="H21" s="192" t="str">
        <f t="shared" si="4"/>
        <v/>
      </c>
      <c r="I21" s="192" t="str">
        <f t="shared" si="4"/>
        <v/>
      </c>
      <c r="J21" s="192" t="str">
        <f t="shared" si="4"/>
        <v/>
      </c>
      <c r="K21" s="192" t="str">
        <f t="shared" si="4"/>
        <v/>
      </c>
      <c r="L21" s="192" t="str">
        <f t="shared" si="4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4"/>
        <v/>
      </c>
      <c r="E22" s="192" t="str">
        <f t="shared" si="4"/>
        <v/>
      </c>
      <c r="F22" s="192" t="str">
        <f t="shared" si="4"/>
        <v/>
      </c>
      <c r="G22" s="192" t="str">
        <f t="shared" si="4"/>
        <v/>
      </c>
      <c r="H22" s="192" t="str">
        <f t="shared" si="4"/>
        <v/>
      </c>
      <c r="I22" s="192" t="str">
        <f t="shared" si="4"/>
        <v/>
      </c>
      <c r="J22" s="192">
        <f t="shared" si="4"/>
        <v>0.11264407963674476</v>
      </c>
      <c r="K22" s="192">
        <f t="shared" si="4"/>
        <v>0.12428579143489751</v>
      </c>
      <c r="L22" s="192">
        <f t="shared" si="4"/>
        <v>1.4445798771607667</v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>
        <v>11.264407963674476</v>
      </c>
      <c r="W22" s="63">
        <v>12.428579143489751</v>
      </c>
      <c r="X22" s="63">
        <v>144.45798771607667</v>
      </c>
    </row>
    <row r="23" spans="2:24">
      <c r="B23" s="46" t="str">
        <f t="shared" si="3"/>
        <v>Chartis Chile</v>
      </c>
      <c r="C23" s="192" t="str">
        <f t="shared" si="4"/>
        <v/>
      </c>
      <c r="D23" s="192" t="str">
        <f t="shared" si="4"/>
        <v/>
      </c>
      <c r="E23" s="192" t="str">
        <f t="shared" si="4"/>
        <v/>
      </c>
      <c r="F23" s="192" t="str">
        <f t="shared" si="4"/>
        <v/>
      </c>
      <c r="G23" s="192" t="str">
        <f t="shared" si="4"/>
        <v/>
      </c>
      <c r="H23" s="192" t="str">
        <f t="shared" si="4"/>
        <v/>
      </c>
      <c r="I23" s="192" t="str">
        <f t="shared" si="4"/>
        <v/>
      </c>
      <c r="J23" s="192" t="str">
        <f t="shared" si="4"/>
        <v/>
      </c>
      <c r="K23" s="192" t="str">
        <f t="shared" si="4"/>
        <v/>
      </c>
      <c r="L23" s="192" t="str">
        <f t="shared" si="4"/>
        <v/>
      </c>
      <c r="N23" s="46" t="str">
        <f>'2.3'!N24</f>
        <v>Chartis Chile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Chilena Consolidada</v>
      </c>
      <c r="C24" s="192" t="str">
        <f t="shared" si="4"/>
        <v/>
      </c>
      <c r="D24" s="192" t="str">
        <f t="shared" si="4"/>
        <v/>
      </c>
      <c r="E24" s="192" t="str">
        <f t="shared" si="4"/>
        <v/>
      </c>
      <c r="F24" s="192" t="str">
        <f t="shared" si="4"/>
        <v/>
      </c>
      <c r="G24" s="192" t="str">
        <f t="shared" si="4"/>
        <v/>
      </c>
      <c r="H24" s="192" t="str">
        <f t="shared" si="4"/>
        <v/>
      </c>
      <c r="I24" s="192" t="str">
        <f t="shared" si="4"/>
        <v/>
      </c>
      <c r="J24" s="192" t="str">
        <f t="shared" si="4"/>
        <v/>
      </c>
      <c r="K24" s="192" t="str">
        <f t="shared" si="4"/>
        <v/>
      </c>
      <c r="L24" s="192" t="str">
        <f t="shared" si="4"/>
        <v/>
      </c>
      <c r="N24" s="46" t="str">
        <f>'2.3'!N25</f>
        <v>Chilena Consolidada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4"/>
        <v/>
      </c>
      <c r="E25" s="192" t="str">
        <f t="shared" si="4"/>
        <v/>
      </c>
      <c r="F25" s="192" t="str">
        <f t="shared" si="4"/>
        <v/>
      </c>
      <c r="G25" s="192" t="str">
        <f t="shared" si="4"/>
        <v/>
      </c>
      <c r="H25" s="192" t="str">
        <f t="shared" si="4"/>
        <v/>
      </c>
      <c r="I25" s="192" t="str">
        <f t="shared" si="4"/>
        <v/>
      </c>
      <c r="J25" s="192" t="str">
        <f t="shared" si="4"/>
        <v/>
      </c>
      <c r="K25" s="192" t="str">
        <f t="shared" si="4"/>
        <v/>
      </c>
      <c r="L25" s="192" t="str">
        <f t="shared" si="4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>
        <f t="shared" si="4"/>
        <v>1.6373820401351664</v>
      </c>
      <c r="D26" s="192">
        <f t="shared" si="4"/>
        <v>8.4684783772472141</v>
      </c>
      <c r="E26" s="192">
        <f t="shared" si="4"/>
        <v>0.47387658629351231</v>
      </c>
      <c r="F26" s="192">
        <f t="shared" si="4"/>
        <v>1.2348752965529277</v>
      </c>
      <c r="G26" s="192">
        <f t="shared" si="4"/>
        <v>1.6360972428048648</v>
      </c>
      <c r="H26" s="192">
        <f t="shared" si="4"/>
        <v>1.6527256809182247</v>
      </c>
      <c r="I26" s="192">
        <f t="shared" si="4"/>
        <v>1.7313504366214447</v>
      </c>
      <c r="J26" s="192">
        <f t="shared" si="4"/>
        <v>1.7087470033617915</v>
      </c>
      <c r="K26" s="192">
        <f t="shared" si="4"/>
        <v>1.8413474992521373</v>
      </c>
      <c r="L26" s="192">
        <f t="shared" si="4"/>
        <v>1.0545183647503931</v>
      </c>
      <c r="N26" s="46" t="str">
        <f>'2.3'!N27</f>
        <v>Coface Chile</v>
      </c>
      <c r="O26" s="63">
        <v>163.73820401351665</v>
      </c>
      <c r="P26" s="63">
        <v>846.84783772472144</v>
      </c>
      <c r="Q26" s="63">
        <v>47.387658629351229</v>
      </c>
      <c r="R26" s="63">
        <v>123.48752965529278</v>
      </c>
      <c r="S26" s="63">
        <v>163.60972428048649</v>
      </c>
      <c r="T26" s="63">
        <v>165.27256809182248</v>
      </c>
      <c r="U26" s="63">
        <v>173.13504366214448</v>
      </c>
      <c r="V26" s="63">
        <v>170.87470033617916</v>
      </c>
      <c r="W26" s="63">
        <v>184.13474992521373</v>
      </c>
      <c r="X26" s="63">
        <v>105.4518364750393</v>
      </c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4"/>
        <v/>
      </c>
      <c r="E27" s="192" t="str">
        <f t="shared" si="4"/>
        <v/>
      </c>
      <c r="F27" s="192" t="str">
        <f t="shared" si="4"/>
        <v/>
      </c>
      <c r="G27" s="192" t="str">
        <f t="shared" si="4"/>
        <v/>
      </c>
      <c r="H27" s="192" t="str">
        <f t="shared" si="4"/>
        <v/>
      </c>
      <c r="I27" s="192" t="str">
        <f t="shared" si="4"/>
        <v/>
      </c>
      <c r="J27" s="192" t="str">
        <f t="shared" si="4"/>
        <v/>
      </c>
      <c r="K27" s="192" t="str">
        <f t="shared" si="4"/>
        <v/>
      </c>
      <c r="L27" s="192" t="str">
        <f t="shared" si="4"/>
        <v/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Continental Crédito</v>
      </c>
      <c r="C28" s="192">
        <f t="shared" si="4"/>
        <v>0.97536926823104719</v>
      </c>
      <c r="D28" s="192">
        <f t="shared" si="4"/>
        <v>0.40411016153421214</v>
      </c>
      <c r="E28" s="192">
        <f t="shared" si="4"/>
        <v>0.45639570186054512</v>
      </c>
      <c r="F28" s="192">
        <f t="shared" si="4"/>
        <v>0.4253573737379609</v>
      </c>
      <c r="G28" s="192">
        <f t="shared" si="4"/>
        <v>0.45977591176481103</v>
      </c>
      <c r="H28" s="192">
        <f t="shared" si="4"/>
        <v>0.62076039347229417</v>
      </c>
      <c r="I28" s="192">
        <f t="shared" si="4"/>
        <v>0.84280725824297364</v>
      </c>
      <c r="J28" s="192">
        <f t="shared" si="4"/>
        <v>1.3559167219210757</v>
      </c>
      <c r="K28" s="192">
        <f t="shared" si="4"/>
        <v>0.46728484061769793</v>
      </c>
      <c r="L28" s="192">
        <f t="shared" si="4"/>
        <v>0.56093998212723062</v>
      </c>
      <c r="N28" s="46" t="str">
        <f>'2.3'!N29</f>
        <v>Continental Crédito</v>
      </c>
      <c r="O28" s="63">
        <v>97.536926823104722</v>
      </c>
      <c r="P28" s="63">
        <v>40.411016153421215</v>
      </c>
      <c r="Q28" s="63">
        <v>45.639570186054513</v>
      </c>
      <c r="R28" s="63">
        <v>42.535737373796088</v>
      </c>
      <c r="S28" s="63">
        <v>45.977591176481106</v>
      </c>
      <c r="T28" s="63">
        <v>62.076039347229418</v>
      </c>
      <c r="U28" s="63">
        <v>84.280725824297363</v>
      </c>
      <c r="V28" s="63">
        <v>135.59167219210758</v>
      </c>
      <c r="W28" s="63">
        <v>46.728484061769791</v>
      </c>
      <c r="X28" s="63">
        <v>56.093998212723065</v>
      </c>
    </row>
    <row r="29" spans="2:24">
      <c r="B29" s="46" t="str">
        <f t="shared" si="3"/>
        <v>Cruz del Sur</v>
      </c>
      <c r="C29" s="192" t="str">
        <f t="shared" si="4"/>
        <v/>
      </c>
      <c r="D29" s="192" t="str">
        <f t="shared" si="4"/>
        <v/>
      </c>
      <c r="E29" s="192" t="str">
        <f t="shared" si="4"/>
        <v/>
      </c>
      <c r="F29" s="192" t="str">
        <f t="shared" si="4"/>
        <v/>
      </c>
      <c r="G29" s="192" t="str">
        <f t="shared" si="4"/>
        <v/>
      </c>
      <c r="H29" s="192" t="str">
        <f t="shared" si="4"/>
        <v/>
      </c>
      <c r="I29" s="192" t="str">
        <f t="shared" si="4"/>
        <v/>
      </c>
      <c r="J29" s="192" t="str">
        <f t="shared" si="4"/>
        <v/>
      </c>
      <c r="K29" s="192" t="str">
        <f t="shared" si="4"/>
        <v/>
      </c>
      <c r="L29" s="192" t="str">
        <f t="shared" si="4"/>
        <v/>
      </c>
      <c r="N29" s="46" t="str">
        <f>'2.3'!N30</f>
        <v>Cruz del Sur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ref="C30:L30" si="5">IF(OR(O30="",O30=0),"",O30/100)</f>
        <v/>
      </c>
      <c r="D30" s="192" t="str">
        <f t="shared" si="5"/>
        <v/>
      </c>
      <c r="E30" s="192" t="str">
        <f t="shared" si="5"/>
        <v/>
      </c>
      <c r="F30" s="192" t="str">
        <f t="shared" si="5"/>
        <v/>
      </c>
      <c r="G30" s="192" t="str">
        <f t="shared" si="5"/>
        <v/>
      </c>
      <c r="H30" s="192" t="str">
        <f t="shared" si="5"/>
        <v/>
      </c>
      <c r="I30" s="192" t="str">
        <f t="shared" si="5"/>
        <v/>
      </c>
      <c r="J30" s="192" t="str">
        <f t="shared" si="5"/>
        <v/>
      </c>
      <c r="K30" s="192" t="str">
        <f t="shared" si="5"/>
        <v/>
      </c>
      <c r="L30" s="192">
        <f t="shared" si="5"/>
        <v>0.10578307854788312</v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>
        <v>10.578307854788312</v>
      </c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4"/>
        <v/>
      </c>
      <c r="E31" s="192" t="str">
        <f t="shared" si="4"/>
        <v/>
      </c>
      <c r="F31" s="192" t="str">
        <f t="shared" si="4"/>
        <v/>
      </c>
      <c r="G31" s="192" t="str">
        <f t="shared" si="4"/>
        <v/>
      </c>
      <c r="H31" s="192" t="str">
        <f t="shared" si="4"/>
        <v/>
      </c>
      <c r="I31" s="192" t="str">
        <f t="shared" si="4"/>
        <v/>
      </c>
      <c r="J31" s="192" t="str">
        <f t="shared" si="4"/>
        <v/>
      </c>
      <c r="K31" s="192" t="str">
        <f t="shared" si="4"/>
        <v/>
      </c>
      <c r="L31" s="192" t="str">
        <f t="shared" si="4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 t="str">
        <f t="shared" si="4"/>
        <v/>
      </c>
      <c r="D32" s="192" t="str">
        <f t="shared" si="4"/>
        <v/>
      </c>
      <c r="E32" s="192" t="str">
        <f t="shared" si="4"/>
        <v/>
      </c>
      <c r="F32" s="192" t="str">
        <f t="shared" si="4"/>
        <v/>
      </c>
      <c r="G32" s="192" t="str">
        <f t="shared" si="4"/>
        <v/>
      </c>
      <c r="H32" s="192" t="str">
        <f t="shared" si="4"/>
        <v/>
      </c>
      <c r="I32" s="192" t="str">
        <f t="shared" si="4"/>
        <v/>
      </c>
      <c r="J32" s="192" t="str">
        <f t="shared" si="4"/>
        <v/>
      </c>
      <c r="K32" s="192" t="str">
        <f t="shared" si="4"/>
        <v/>
      </c>
      <c r="L32" s="192" t="str">
        <f t="shared" si="4"/>
        <v/>
      </c>
      <c r="N32" s="46" t="str">
        <f>'2.3'!N33</f>
        <v>HDI Seguros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4"/>
        <v/>
      </c>
      <c r="E33" s="192" t="str">
        <f t="shared" si="4"/>
        <v/>
      </c>
      <c r="F33" s="192" t="str">
        <f t="shared" si="4"/>
        <v/>
      </c>
      <c r="G33" s="192" t="str">
        <f t="shared" si="4"/>
        <v/>
      </c>
      <c r="H33" s="192" t="str">
        <f t="shared" si="4"/>
        <v/>
      </c>
      <c r="I33" s="192" t="str">
        <f t="shared" si="4"/>
        <v/>
      </c>
      <c r="J33" s="192" t="str">
        <f t="shared" si="4"/>
        <v/>
      </c>
      <c r="K33" s="192" t="str">
        <f t="shared" si="4"/>
        <v/>
      </c>
      <c r="L33" s="192" t="str">
        <f t="shared" si="4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 t="str">
        <f t="shared" si="4"/>
        <v/>
      </c>
      <c r="D34" s="192" t="str">
        <f t="shared" si="4"/>
        <v/>
      </c>
      <c r="E34" s="192" t="str">
        <f t="shared" si="4"/>
        <v/>
      </c>
      <c r="F34" s="192" t="str">
        <f t="shared" si="4"/>
        <v/>
      </c>
      <c r="G34" s="192" t="str">
        <f t="shared" si="4"/>
        <v/>
      </c>
      <c r="H34" s="192" t="str">
        <f t="shared" si="4"/>
        <v/>
      </c>
      <c r="I34" s="192" t="str">
        <f t="shared" si="4"/>
        <v/>
      </c>
      <c r="J34" s="192" t="str">
        <f t="shared" si="4"/>
        <v/>
      </c>
      <c r="K34" s="192" t="str">
        <f t="shared" si="4"/>
        <v/>
      </c>
      <c r="L34" s="192" t="str">
        <f t="shared" si="4"/>
        <v/>
      </c>
      <c r="N34" s="46" t="str">
        <f>'2.3'!N35</f>
        <v>ING Generales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 t="str">
        <f t="shared" si="4"/>
        <v/>
      </c>
      <c r="D35" s="192" t="str">
        <f t="shared" si="4"/>
        <v/>
      </c>
      <c r="E35" s="192" t="str">
        <f t="shared" si="4"/>
        <v/>
      </c>
      <c r="F35" s="192" t="str">
        <f t="shared" si="4"/>
        <v/>
      </c>
      <c r="G35" s="192" t="str">
        <f t="shared" si="4"/>
        <v/>
      </c>
      <c r="H35" s="192" t="str">
        <f t="shared" si="4"/>
        <v/>
      </c>
      <c r="I35" s="192" t="str">
        <f t="shared" si="4"/>
        <v/>
      </c>
      <c r="J35" s="192" t="str">
        <f t="shared" si="4"/>
        <v/>
      </c>
      <c r="K35" s="192" t="str">
        <f t="shared" si="4"/>
        <v/>
      </c>
      <c r="L35" s="192" t="str">
        <f t="shared" si="4"/>
        <v/>
      </c>
      <c r="N35" s="46" t="str">
        <f>'2.3'!N36</f>
        <v>Liberty Seguros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Mapfre Garantía y Crédito</v>
      </c>
      <c r="C36" s="192">
        <f t="shared" si="4"/>
        <v>0.42227381551734844</v>
      </c>
      <c r="D36" s="192">
        <f t="shared" si="4"/>
        <v>1.1311836728584488</v>
      </c>
      <c r="E36" s="192">
        <f t="shared" si="4"/>
        <v>0.62162245201022648</v>
      </c>
      <c r="F36" s="192">
        <f t="shared" si="4"/>
        <v>0.37139327900976915</v>
      </c>
      <c r="G36" s="192">
        <f t="shared" si="4"/>
        <v>0.80268862901413618</v>
      </c>
      <c r="H36" s="192">
        <f t="shared" si="4"/>
        <v>0.4733698974000855</v>
      </c>
      <c r="I36" s="192">
        <f t="shared" si="4"/>
        <v>1.2863087440523073</v>
      </c>
      <c r="J36" s="192">
        <f t="shared" si="4"/>
        <v>1.9213133877487738</v>
      </c>
      <c r="K36" s="192">
        <f t="shared" si="4"/>
        <v>0.47472229479544842</v>
      </c>
      <c r="L36" s="192">
        <f t="shared" si="4"/>
        <v>0.78195115252345593</v>
      </c>
      <c r="N36" s="46" t="str">
        <f>'2.3'!N37</f>
        <v>Mapfre Garantía y Crédito</v>
      </c>
      <c r="O36" s="63">
        <v>42.227381551734844</v>
      </c>
      <c r="P36" s="63">
        <v>113.11836728584488</v>
      </c>
      <c r="Q36" s="63">
        <v>62.16224520102265</v>
      </c>
      <c r="R36" s="63">
        <v>37.139327900976916</v>
      </c>
      <c r="S36" s="63">
        <v>80.268862901413613</v>
      </c>
      <c r="T36" s="63">
        <v>47.336989740008548</v>
      </c>
      <c r="U36" s="63">
        <v>128.63087440523074</v>
      </c>
      <c r="V36" s="63">
        <v>192.13133877487738</v>
      </c>
      <c r="W36" s="63">
        <v>47.472229479544843</v>
      </c>
      <c r="X36" s="63">
        <v>78.195115252345587</v>
      </c>
    </row>
    <row r="37" spans="2:24">
      <c r="B37" s="46" t="str">
        <f t="shared" si="3"/>
        <v>Mapfre Seguros Generales</v>
      </c>
      <c r="C37" s="192" t="str">
        <f t="shared" si="4"/>
        <v/>
      </c>
      <c r="D37" s="192" t="str">
        <f t="shared" si="4"/>
        <v/>
      </c>
      <c r="E37" s="192" t="str">
        <f t="shared" si="4"/>
        <v/>
      </c>
      <c r="F37" s="192" t="str">
        <f t="shared" si="4"/>
        <v/>
      </c>
      <c r="G37" s="192" t="str">
        <f t="shared" si="4"/>
        <v/>
      </c>
      <c r="H37" s="192" t="str">
        <f t="shared" si="4"/>
        <v/>
      </c>
      <c r="I37" s="192" t="str">
        <f t="shared" si="4"/>
        <v/>
      </c>
      <c r="J37" s="192" t="str">
        <f t="shared" si="4"/>
        <v/>
      </c>
      <c r="K37" s="192" t="str">
        <f t="shared" si="4"/>
        <v/>
      </c>
      <c r="L37" s="192" t="str">
        <f t="shared" si="4"/>
        <v/>
      </c>
      <c r="N37" s="46" t="str">
        <f>'2.3'!N38</f>
        <v>Mapfre Seguros Generales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4"/>
        <v/>
      </c>
      <c r="E38" s="192" t="str">
        <f t="shared" si="4"/>
        <v/>
      </c>
      <c r="F38" s="192" t="str">
        <f t="shared" si="4"/>
        <v/>
      </c>
      <c r="G38" s="192" t="str">
        <f t="shared" si="4"/>
        <v/>
      </c>
      <c r="H38" s="192" t="str">
        <f t="shared" si="4"/>
        <v/>
      </c>
      <c r="I38" s="192" t="str">
        <f t="shared" si="4"/>
        <v/>
      </c>
      <c r="J38" s="192" t="str">
        <f t="shared" si="4"/>
        <v/>
      </c>
      <c r="K38" s="192" t="str">
        <f t="shared" si="4"/>
        <v/>
      </c>
      <c r="L38" s="192" t="str">
        <f t="shared" si="4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4"/>
        <v/>
      </c>
      <c r="E39" s="192" t="str">
        <f t="shared" si="4"/>
        <v/>
      </c>
      <c r="F39" s="192" t="str">
        <f t="shared" si="4"/>
        <v/>
      </c>
      <c r="G39" s="192" t="str">
        <f t="shared" si="4"/>
        <v/>
      </c>
      <c r="H39" s="192" t="str">
        <f t="shared" si="4"/>
        <v/>
      </c>
      <c r="I39" s="192" t="str">
        <f t="shared" si="4"/>
        <v/>
      </c>
      <c r="J39" s="192" t="str">
        <f t="shared" si="4"/>
        <v/>
      </c>
      <c r="K39" s="192" t="str">
        <f t="shared" si="4"/>
        <v/>
      </c>
      <c r="L39" s="192" t="str">
        <f t="shared" si="4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 t="str">
        <f t="shared" si="4"/>
        <v/>
      </c>
      <c r="D40" s="192" t="str">
        <f t="shared" si="4"/>
        <v/>
      </c>
      <c r="E40" s="192" t="str">
        <f t="shared" si="4"/>
        <v/>
      </c>
      <c r="F40" s="192" t="str">
        <f t="shared" si="4"/>
        <v/>
      </c>
      <c r="G40" s="192" t="str">
        <f t="shared" si="4"/>
        <v/>
      </c>
      <c r="H40" s="192" t="str">
        <f t="shared" si="4"/>
        <v/>
      </c>
      <c r="I40" s="192" t="str">
        <f t="shared" si="4"/>
        <v/>
      </c>
      <c r="J40" s="192" t="str">
        <f t="shared" si="4"/>
        <v/>
      </c>
      <c r="K40" s="192" t="str">
        <f t="shared" si="4"/>
        <v/>
      </c>
      <c r="L40" s="192" t="str">
        <f t="shared" si="4"/>
        <v/>
      </c>
      <c r="N40" s="46" t="str">
        <f>'2.3'!N41</f>
        <v>Penta Security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RSA Seguros</v>
      </c>
      <c r="C41" s="192" t="str">
        <f t="shared" si="4"/>
        <v/>
      </c>
      <c r="D41" s="192" t="str">
        <f t="shared" si="4"/>
        <v/>
      </c>
      <c r="E41" s="192" t="str">
        <f t="shared" si="4"/>
        <v/>
      </c>
      <c r="F41" s="192" t="str">
        <f t="shared" si="4"/>
        <v/>
      </c>
      <c r="G41" s="192" t="str">
        <f t="shared" si="4"/>
        <v/>
      </c>
      <c r="H41" s="192" t="str">
        <f t="shared" si="4"/>
        <v/>
      </c>
      <c r="I41" s="192" t="str">
        <f t="shared" si="4"/>
        <v/>
      </c>
      <c r="J41" s="192" t="str">
        <f t="shared" si="4"/>
        <v/>
      </c>
      <c r="K41" s="192" t="str">
        <f t="shared" si="4"/>
        <v/>
      </c>
      <c r="L41" s="192" t="str">
        <f t="shared" si="4"/>
        <v/>
      </c>
      <c r="N41" s="46" t="str">
        <f>'2.3'!N42</f>
        <v>RSA Seguros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Renta Nacional</v>
      </c>
      <c r="C42" s="192" t="str">
        <f t="shared" si="4"/>
        <v/>
      </c>
      <c r="D42" s="192" t="str">
        <f t="shared" si="4"/>
        <v/>
      </c>
      <c r="E42" s="192" t="str">
        <f t="shared" si="4"/>
        <v/>
      </c>
      <c r="F42" s="192" t="str">
        <f t="shared" si="4"/>
        <v/>
      </c>
      <c r="G42" s="192" t="str">
        <f t="shared" si="4"/>
        <v/>
      </c>
      <c r="H42" s="192" t="str">
        <f t="shared" si="4"/>
        <v/>
      </c>
      <c r="I42" s="192" t="str">
        <f t="shared" si="4"/>
        <v/>
      </c>
      <c r="J42" s="192" t="str">
        <f t="shared" si="4"/>
        <v/>
      </c>
      <c r="K42" s="192" t="str">
        <f t="shared" si="4"/>
        <v/>
      </c>
      <c r="L42" s="192" t="str">
        <f t="shared" si="4"/>
        <v/>
      </c>
      <c r="N42" s="46" t="str">
        <f>'2.3'!N43</f>
        <v>Renta Nacional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4"/>
        <v/>
      </c>
      <c r="E43" s="192" t="str">
        <f t="shared" si="4"/>
        <v/>
      </c>
      <c r="F43" s="192" t="str">
        <f t="shared" si="4"/>
        <v/>
      </c>
      <c r="G43" s="192" t="str">
        <f t="shared" si="4"/>
        <v/>
      </c>
      <c r="H43" s="192" t="str">
        <f t="shared" ref="H43:L45" si="6">IF(OR(T43="",T43=0),"",T43/100)</f>
        <v/>
      </c>
      <c r="I43" s="192" t="str">
        <f t="shared" si="6"/>
        <v/>
      </c>
      <c r="J43" s="192" t="str">
        <f t="shared" si="6"/>
        <v/>
      </c>
      <c r="K43" s="192" t="str">
        <f t="shared" si="6"/>
        <v/>
      </c>
      <c r="L43" s="192" t="str">
        <f t="shared" si="6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 t="str">
        <f t="shared" ref="C44:G45" si="7">IF(OR(O44="",O44=0),"",O44/100)</f>
        <v/>
      </c>
      <c r="D44" s="192" t="str">
        <f t="shared" si="7"/>
        <v/>
      </c>
      <c r="E44" s="192" t="str">
        <f t="shared" si="7"/>
        <v/>
      </c>
      <c r="F44" s="192" t="str">
        <f t="shared" si="7"/>
        <v/>
      </c>
      <c r="G44" s="192" t="str">
        <f t="shared" si="7"/>
        <v/>
      </c>
      <c r="H44" s="192" t="str">
        <f t="shared" si="6"/>
        <v/>
      </c>
      <c r="I44" s="192" t="str">
        <f t="shared" si="6"/>
        <v/>
      </c>
      <c r="J44" s="192" t="str">
        <f t="shared" si="6"/>
        <v/>
      </c>
      <c r="K44" s="192" t="str">
        <f t="shared" si="6"/>
        <v/>
      </c>
      <c r="L44" s="192" t="str">
        <f t="shared" si="6"/>
        <v/>
      </c>
      <c r="N44" s="46" t="str">
        <f>'2.3'!N45</f>
        <v>Security Previsión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7"/>
        <v/>
      </c>
      <c r="D45" s="192" t="str">
        <f t="shared" si="7"/>
        <v/>
      </c>
      <c r="E45" s="192" t="str">
        <f t="shared" si="7"/>
        <v/>
      </c>
      <c r="F45" s="192" t="str">
        <f t="shared" si="7"/>
        <v/>
      </c>
      <c r="G45" s="192" t="str">
        <f t="shared" si="7"/>
        <v/>
      </c>
      <c r="H45" s="192" t="str">
        <f t="shared" si="6"/>
        <v/>
      </c>
      <c r="I45" s="192" t="str">
        <f t="shared" si="6"/>
        <v/>
      </c>
      <c r="J45" s="192" t="str">
        <f t="shared" si="6"/>
        <v/>
      </c>
      <c r="K45" s="192" t="str">
        <f t="shared" si="6"/>
        <v/>
      </c>
      <c r="L45" s="192" t="str">
        <f t="shared" si="6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1.1248282919048374</v>
      </c>
      <c r="D46" s="196">
        <f t="shared" ref="D46:L46" si="8">P46/100</f>
        <v>1.1962586856918067</v>
      </c>
      <c r="E46" s="196">
        <f t="shared" si="8"/>
        <v>0.48751057263276931</v>
      </c>
      <c r="F46" s="196">
        <f t="shared" si="8"/>
        <v>0.67179690868671227</v>
      </c>
      <c r="G46" s="196">
        <f t="shared" si="8"/>
        <v>0.86744510617300974</v>
      </c>
      <c r="H46" s="196">
        <f t="shared" si="8"/>
        <v>0.8883306098316055</v>
      </c>
      <c r="I46" s="196">
        <f t="shared" si="8"/>
        <v>1.2576776273495713</v>
      </c>
      <c r="J46" s="196">
        <f t="shared" si="8"/>
        <v>1.5931616465175056</v>
      </c>
      <c r="K46" s="196">
        <f t="shared" si="8"/>
        <v>0.65317060260570314</v>
      </c>
      <c r="L46" s="196">
        <f t="shared" si="8"/>
        <v>0.73824248885404142</v>
      </c>
      <c r="N46" s="51" t="s">
        <v>29</v>
      </c>
      <c r="O46" s="64">
        <v>112.48282919048374</v>
      </c>
      <c r="P46" s="64">
        <v>119.62586856918067</v>
      </c>
      <c r="Q46" s="64">
        <v>48.751057263276934</v>
      </c>
      <c r="R46" s="64">
        <v>67.17969086867123</v>
      </c>
      <c r="S46" s="64">
        <v>86.744510617300975</v>
      </c>
      <c r="T46" s="64">
        <v>88.83306098316055</v>
      </c>
      <c r="U46" s="64">
        <v>125.76776273495713</v>
      </c>
      <c r="V46" s="64">
        <v>159.31616465175057</v>
      </c>
      <c r="W46" s="64">
        <v>65.317060260570315</v>
      </c>
      <c r="X46" s="64">
        <v>73.824248885404145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 t="s">
        <v>706</v>
      </c>
    </row>
  </sheetData>
  <mergeCells count="2">
    <mergeCell ref="B14:L14"/>
    <mergeCell ref="N14:X14"/>
  </mergeCells>
  <conditionalFormatting sqref="C16:L46">
    <cfRule type="cellIs" dxfId="9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>
  <sheetPr codeName="Hoja97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184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0.56065834881868892</v>
      </c>
      <c r="D16" s="192">
        <f t="shared" si="2"/>
        <v>0.8187121663582474</v>
      </c>
      <c r="E16" s="192">
        <f t="shared" si="2"/>
        <v>0.24702288618953269</v>
      </c>
      <c r="F16" s="192">
        <f t="shared" si="2"/>
        <v>0.7734706496940208</v>
      </c>
      <c r="G16" s="192">
        <f t="shared" si="2"/>
        <v>-128.19047619047615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56.065834881868895</v>
      </c>
      <c r="P16" s="40">
        <v>81.871216635824737</v>
      </c>
      <c r="Q16" s="40">
        <v>24.702288618953268</v>
      </c>
      <c r="R16" s="40">
        <v>77.347064969402084</v>
      </c>
      <c r="S16" s="40">
        <v>-12819.047619047615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L43" si="4">IF(OR(O17="",O17=0),"",O17/100)</f>
        <v>0.5298363473439841</v>
      </c>
      <c r="D17" s="192">
        <f t="shared" si="4"/>
        <v>0.54046358763924662</v>
      </c>
      <c r="E17" s="192">
        <f t="shared" si="4"/>
        <v>1.0135722097270079</v>
      </c>
      <c r="F17" s="192">
        <f t="shared" si="4"/>
        <v>-8.6715575298806816E-2</v>
      </c>
      <c r="G17" s="192">
        <f t="shared" si="4"/>
        <v>2.8581416452571447E-2</v>
      </c>
      <c r="H17" s="192">
        <f t="shared" si="4"/>
        <v>0.41043960022502718</v>
      </c>
      <c r="I17" s="192">
        <f t="shared" si="4"/>
        <v>5.240993734725815E-2</v>
      </c>
      <c r="J17" s="192">
        <f t="shared" si="4"/>
        <v>1.0964478107274118</v>
      </c>
      <c r="K17" s="192">
        <f t="shared" si="4"/>
        <v>0.59394781508403116</v>
      </c>
      <c r="L17" s="192">
        <f t="shared" si="4"/>
        <v>0.48995397989218303</v>
      </c>
      <c r="N17" s="46" t="str">
        <f>'2.3'!N18</f>
        <v>ACE Seguros</v>
      </c>
      <c r="O17" s="40">
        <v>52.983634734398407</v>
      </c>
      <c r="P17" s="40">
        <v>54.046358763924665</v>
      </c>
      <c r="Q17" s="40">
        <v>101.35722097270079</v>
      </c>
      <c r="R17" s="40">
        <v>-8.6715575298806815</v>
      </c>
      <c r="S17" s="40">
        <v>2.8581416452571449</v>
      </c>
      <c r="T17" s="40">
        <v>41.043960022502716</v>
      </c>
      <c r="U17" s="40">
        <v>5.2409937347258149</v>
      </c>
      <c r="V17" s="40">
        <v>109.64478107274118</v>
      </c>
      <c r="W17" s="40">
        <v>59.394781508403113</v>
      </c>
      <c r="X17" s="40">
        <v>48.995397989218304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4"/>
        <v/>
      </c>
      <c r="E18" s="192" t="str">
        <f t="shared" si="4"/>
        <v/>
      </c>
      <c r="F18" s="192" t="str">
        <f t="shared" si="4"/>
        <v/>
      </c>
      <c r="G18" s="192" t="str">
        <f t="shared" si="4"/>
        <v/>
      </c>
      <c r="H18" s="192" t="str">
        <f t="shared" si="4"/>
        <v/>
      </c>
      <c r="I18" s="192" t="str">
        <f t="shared" si="4"/>
        <v/>
      </c>
      <c r="J18" s="192" t="str">
        <f t="shared" si="4"/>
        <v/>
      </c>
      <c r="K18" s="192" t="str">
        <f t="shared" si="4"/>
        <v/>
      </c>
      <c r="L18" s="192" t="str">
        <f t="shared" si="4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0.3132371187879584</v>
      </c>
      <c r="D19" s="192">
        <f t="shared" si="4"/>
        <v>0.21738671412519708</v>
      </c>
      <c r="E19" s="192">
        <f t="shared" si="4"/>
        <v>0.36968832826433018</v>
      </c>
      <c r="F19" s="192">
        <f t="shared" si="4"/>
        <v>0.29767529298260642</v>
      </c>
      <c r="G19" s="192">
        <f t="shared" si="4"/>
        <v>0.47429284082930256</v>
      </c>
      <c r="H19" s="192">
        <f t="shared" si="4"/>
        <v>0.22660720987610439</v>
      </c>
      <c r="I19" s="192">
        <f t="shared" si="4"/>
        <v>0.32184357789360285</v>
      </c>
      <c r="J19" s="192">
        <f t="shared" si="4"/>
        <v>0.30859200792149843</v>
      </c>
      <c r="K19" s="192">
        <f t="shared" si="4"/>
        <v>0.32802622814363924</v>
      </c>
      <c r="L19" s="192">
        <f t="shared" si="4"/>
        <v>0.56234407670611852</v>
      </c>
      <c r="N19" s="46" t="str">
        <f>'2.3'!N20</f>
        <v>Aseguradora Magallanes</v>
      </c>
      <c r="O19" s="40">
        <v>31.323711878795841</v>
      </c>
      <c r="P19" s="40">
        <v>21.738671412519707</v>
      </c>
      <c r="Q19" s="40">
        <v>36.968832826433015</v>
      </c>
      <c r="R19" s="40">
        <v>29.767529298260641</v>
      </c>
      <c r="S19" s="40">
        <v>47.429284082930259</v>
      </c>
      <c r="T19" s="40">
        <v>22.660720987610439</v>
      </c>
      <c r="U19" s="40">
        <v>32.184357789360284</v>
      </c>
      <c r="V19" s="40">
        <v>30.859200792149842</v>
      </c>
      <c r="W19" s="40">
        <v>32.802622814363922</v>
      </c>
      <c r="X19" s="40">
        <v>56.234407670611851</v>
      </c>
    </row>
    <row r="20" spans="2:24" s="16" customFormat="1">
      <c r="B20" s="46" t="str">
        <f t="shared" si="3"/>
        <v>BCI Seguros Generales</v>
      </c>
      <c r="C20" s="192">
        <f t="shared" si="4"/>
        <v>-0.18158617222845211</v>
      </c>
      <c r="D20" s="192">
        <f t="shared" si="4"/>
        <v>0.30633859927985152</v>
      </c>
      <c r="E20" s="192">
        <f t="shared" si="4"/>
        <v>0.40380890252750795</v>
      </c>
      <c r="F20" s="192">
        <f t="shared" si="4"/>
        <v>0.5833326820728858</v>
      </c>
      <c r="G20" s="192">
        <f t="shared" si="4"/>
        <v>-0.79431229834171224</v>
      </c>
      <c r="H20" s="192">
        <f t="shared" si="4"/>
        <v>0.33755651184198077</v>
      </c>
      <c r="I20" s="192">
        <f t="shared" si="4"/>
        <v>0.47046044846926466</v>
      </c>
      <c r="J20" s="192">
        <f t="shared" si="4"/>
        <v>-4.5277874374132408E-2</v>
      </c>
      <c r="K20" s="192">
        <f t="shared" si="4"/>
        <v>0.2516455751108797</v>
      </c>
      <c r="L20" s="192">
        <f t="shared" si="4"/>
        <v>0.10560350948117866</v>
      </c>
      <c r="N20" s="46" t="str">
        <f>'2.3'!N21</f>
        <v>BCI Seguros Generales</v>
      </c>
      <c r="O20" s="40">
        <v>-18.158617222845212</v>
      </c>
      <c r="P20" s="40">
        <v>30.633859927985153</v>
      </c>
      <c r="Q20" s="40">
        <v>40.380890252750795</v>
      </c>
      <c r="R20" s="40">
        <v>58.333268207288583</v>
      </c>
      <c r="S20" s="40">
        <v>-79.431229834171219</v>
      </c>
      <c r="T20" s="40">
        <v>33.755651184198079</v>
      </c>
      <c r="U20" s="40">
        <v>47.046044846926463</v>
      </c>
      <c r="V20" s="40">
        <v>-4.5277874374132407</v>
      </c>
      <c r="W20" s="40">
        <v>25.16455751108797</v>
      </c>
      <c r="X20" s="40">
        <v>10.560350948117867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4"/>
        <v/>
      </c>
      <c r="E21" s="192" t="str">
        <f t="shared" si="4"/>
        <v/>
      </c>
      <c r="F21" s="192" t="str">
        <f t="shared" si="4"/>
        <v/>
      </c>
      <c r="G21" s="192" t="str">
        <f t="shared" si="4"/>
        <v/>
      </c>
      <c r="H21" s="192" t="str">
        <f t="shared" si="4"/>
        <v/>
      </c>
      <c r="I21" s="192" t="str">
        <f t="shared" si="4"/>
        <v/>
      </c>
      <c r="J21" s="192" t="str">
        <f t="shared" si="4"/>
        <v/>
      </c>
      <c r="K21" s="192" t="str">
        <f t="shared" si="4"/>
        <v/>
      </c>
      <c r="L21" s="192" t="str">
        <f t="shared" si="4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4"/>
        <v/>
      </c>
      <c r="E22" s="192" t="str">
        <f t="shared" si="4"/>
        <v/>
      </c>
      <c r="F22" s="192" t="str">
        <f t="shared" si="4"/>
        <v/>
      </c>
      <c r="G22" s="192" t="str">
        <f t="shared" si="4"/>
        <v/>
      </c>
      <c r="H22" s="192" t="str">
        <f t="shared" si="4"/>
        <v/>
      </c>
      <c r="I22" s="192" t="str">
        <f t="shared" si="4"/>
        <v/>
      </c>
      <c r="J22" s="192" t="str">
        <f t="shared" si="4"/>
        <v/>
      </c>
      <c r="K22" s="192" t="str">
        <f t="shared" si="4"/>
        <v/>
      </c>
      <c r="L22" s="192" t="str">
        <f t="shared" si="4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0.60040975108036665</v>
      </c>
      <c r="D23" s="192">
        <f t="shared" si="4"/>
        <v>0.434776969941295</v>
      </c>
      <c r="E23" s="192">
        <f t="shared" si="4"/>
        <v>0.34784264331116821</v>
      </c>
      <c r="F23" s="192">
        <f t="shared" si="4"/>
        <v>0.70029321698598823</v>
      </c>
      <c r="G23" s="192">
        <f t="shared" si="4"/>
        <v>0.4262753589565127</v>
      </c>
      <c r="H23" s="192">
        <f t="shared" si="4"/>
        <v>0.14616066466727601</v>
      </c>
      <c r="I23" s="192">
        <f t="shared" si="4"/>
        <v>0.41312443308672903</v>
      </c>
      <c r="J23" s="192">
        <f t="shared" si="4"/>
        <v>0.30567501412566067</v>
      </c>
      <c r="K23" s="192">
        <f t="shared" si="4"/>
        <v>0.36339331388111179</v>
      </c>
      <c r="L23" s="192">
        <f t="shared" si="4"/>
        <v>0.31307882086027511</v>
      </c>
      <c r="N23" s="46" t="str">
        <f>'2.3'!N24</f>
        <v>Chartis Chile</v>
      </c>
      <c r="O23" s="63">
        <v>60.040975108036662</v>
      </c>
      <c r="P23" s="63">
        <v>43.477696994129502</v>
      </c>
      <c r="Q23" s="63">
        <v>34.784264331116823</v>
      </c>
      <c r="R23" s="63">
        <v>70.029321698598821</v>
      </c>
      <c r="S23" s="63">
        <v>42.62753589565127</v>
      </c>
      <c r="T23" s="63">
        <v>14.616066466727601</v>
      </c>
      <c r="U23" s="63">
        <v>41.312443308672904</v>
      </c>
      <c r="V23" s="63">
        <v>30.567501412566067</v>
      </c>
      <c r="W23" s="63">
        <v>36.339331388111177</v>
      </c>
      <c r="X23" s="63">
        <v>31.307882086027512</v>
      </c>
    </row>
    <row r="24" spans="2:24">
      <c r="B24" s="46" t="str">
        <f t="shared" si="3"/>
        <v>Chilena Consolidada</v>
      </c>
      <c r="C24" s="192">
        <f t="shared" si="4"/>
        <v>0.41652891825541327</v>
      </c>
      <c r="D24" s="192">
        <f t="shared" si="4"/>
        <v>0.8665939382555059</v>
      </c>
      <c r="E24" s="192">
        <f t="shared" si="4"/>
        <v>1.0057725878183945</v>
      </c>
      <c r="F24" s="192">
        <f t="shared" si="4"/>
        <v>0.92602750513260246</v>
      </c>
      <c r="G24" s="192">
        <f t="shared" si="4"/>
        <v>0.10366280563999401</v>
      </c>
      <c r="H24" s="192">
        <f t="shared" si="4"/>
        <v>0.79628494040749165</v>
      </c>
      <c r="I24" s="192">
        <f t="shared" si="4"/>
        <v>0.46044856843225007</v>
      </c>
      <c r="J24" s="192">
        <f t="shared" si="4"/>
        <v>0.37415125061558158</v>
      </c>
      <c r="K24" s="192">
        <f t="shared" si="4"/>
        <v>0.4968112261705816</v>
      </c>
      <c r="L24" s="192">
        <f t="shared" si="4"/>
        <v>7.0797152344094644E-2</v>
      </c>
      <c r="N24" s="46" t="str">
        <f>'2.3'!N25</f>
        <v>Chilena Consolidada</v>
      </c>
      <c r="O24" s="63">
        <v>41.652891825541325</v>
      </c>
      <c r="P24" s="63">
        <v>86.659393825550595</v>
      </c>
      <c r="Q24" s="63">
        <v>100.57725878183945</v>
      </c>
      <c r="R24" s="63">
        <v>92.602750513260247</v>
      </c>
      <c r="S24" s="63">
        <v>10.366280563999402</v>
      </c>
      <c r="T24" s="63">
        <v>79.62849404074916</v>
      </c>
      <c r="U24" s="63">
        <v>46.044856843225006</v>
      </c>
      <c r="V24" s="63">
        <v>37.415125061558157</v>
      </c>
      <c r="W24" s="63">
        <v>49.681122617058158</v>
      </c>
      <c r="X24" s="63">
        <v>7.0797152344094645</v>
      </c>
    </row>
    <row r="25" spans="2:24">
      <c r="B25" s="46" t="str">
        <f t="shared" si="3"/>
        <v>Chubb de Chile</v>
      </c>
      <c r="C25" s="192">
        <f t="shared" si="4"/>
        <v>7.0689090760291381E-2</v>
      </c>
      <c r="D25" s="192">
        <f t="shared" si="4"/>
        <v>7.7808969148475751E-2</v>
      </c>
      <c r="E25" s="192">
        <f t="shared" si="4"/>
        <v>0.29563358324063332</v>
      </c>
      <c r="F25" s="192">
        <f t="shared" si="4"/>
        <v>0.18419046381795937</v>
      </c>
      <c r="G25" s="192">
        <f t="shared" si="4"/>
        <v>0.47310493006612941</v>
      </c>
      <c r="H25" s="192">
        <f t="shared" si="4"/>
        <v>0.39297279539446073</v>
      </c>
      <c r="I25" s="192">
        <f t="shared" si="4"/>
        <v>0.1182565861811147</v>
      </c>
      <c r="J25" s="192">
        <f t="shared" si="4"/>
        <v>0.75492113912873227</v>
      </c>
      <c r="K25" s="192">
        <f t="shared" si="4"/>
        <v>0.71845346382773612</v>
      </c>
      <c r="L25" s="192">
        <f t="shared" si="4"/>
        <v>0.28271725679613574</v>
      </c>
      <c r="N25" s="46" t="str">
        <f>'2.3'!N26</f>
        <v>Chubb de Chile</v>
      </c>
      <c r="O25" s="63">
        <v>7.0689090760291382</v>
      </c>
      <c r="P25" s="63">
        <v>7.7808969148475748</v>
      </c>
      <c r="Q25" s="63">
        <v>29.563358324063334</v>
      </c>
      <c r="R25" s="63">
        <v>18.419046381795937</v>
      </c>
      <c r="S25" s="63">
        <v>47.310493006612944</v>
      </c>
      <c r="T25" s="63">
        <v>39.297279539446073</v>
      </c>
      <c r="U25" s="63">
        <v>11.82565861811147</v>
      </c>
      <c r="V25" s="63">
        <v>75.492113912873222</v>
      </c>
      <c r="W25" s="63">
        <v>71.845346382773613</v>
      </c>
      <c r="X25" s="63">
        <v>28.271725679613574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4"/>
        <v/>
      </c>
      <c r="E26" s="192" t="str">
        <f t="shared" si="4"/>
        <v/>
      </c>
      <c r="F26" s="192" t="str">
        <f t="shared" si="4"/>
        <v/>
      </c>
      <c r="G26" s="192" t="str">
        <f t="shared" si="4"/>
        <v/>
      </c>
      <c r="H26" s="192" t="str">
        <f t="shared" si="4"/>
        <v/>
      </c>
      <c r="I26" s="192" t="str">
        <f t="shared" si="4"/>
        <v/>
      </c>
      <c r="J26" s="192" t="str">
        <f t="shared" si="4"/>
        <v/>
      </c>
      <c r="K26" s="192" t="str">
        <f t="shared" si="4"/>
        <v/>
      </c>
      <c r="L26" s="192" t="str">
        <f t="shared" si="4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>
        <f t="shared" si="4"/>
        <v>1.2152572442341787</v>
      </c>
      <c r="E27" s="192">
        <f t="shared" si="4"/>
        <v>0.63148130971152994</v>
      </c>
      <c r="F27" s="192">
        <f t="shared" si="4"/>
        <v>1.4849944854008263</v>
      </c>
      <c r="G27" s="192">
        <f t="shared" si="4"/>
        <v>-0.25353871773521997</v>
      </c>
      <c r="H27" s="192">
        <f t="shared" si="4"/>
        <v>0.11233552917456063</v>
      </c>
      <c r="I27" s="192">
        <f t="shared" si="4"/>
        <v>0.30516188619221069</v>
      </c>
      <c r="J27" s="192">
        <f t="shared" si="4"/>
        <v>-8.172236503856041E-2</v>
      </c>
      <c r="K27" s="192">
        <f t="shared" si="4"/>
        <v>0.52929847368674421</v>
      </c>
      <c r="L27" s="192">
        <f t="shared" si="4"/>
        <v>-9.0068455059304137E-2</v>
      </c>
      <c r="N27" s="46" t="str">
        <f>'2.3'!N28</f>
        <v>Consorcio Nacional de Seguros</v>
      </c>
      <c r="O27" s="63"/>
      <c r="P27" s="63">
        <v>121.52572442341787</v>
      </c>
      <c r="Q27" s="63">
        <v>63.148130971152995</v>
      </c>
      <c r="R27" s="63">
        <v>148.49944854008262</v>
      </c>
      <c r="S27" s="63">
        <v>-25.353871773521995</v>
      </c>
      <c r="T27" s="63">
        <v>11.233552917456063</v>
      </c>
      <c r="U27" s="63">
        <v>30.516188619221069</v>
      </c>
      <c r="V27" s="63">
        <v>-8.1722365038560412</v>
      </c>
      <c r="W27" s="63">
        <v>52.929847368674423</v>
      </c>
      <c r="X27" s="63">
        <v>-9.0068455059304142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4"/>
        <v/>
      </c>
      <c r="E28" s="192" t="str">
        <f t="shared" si="4"/>
        <v/>
      </c>
      <c r="F28" s="192" t="str">
        <f t="shared" si="4"/>
        <v/>
      </c>
      <c r="G28" s="192" t="str">
        <f t="shared" si="4"/>
        <v/>
      </c>
      <c r="H28" s="192" t="str">
        <f t="shared" si="4"/>
        <v/>
      </c>
      <c r="I28" s="192" t="str">
        <f t="shared" si="4"/>
        <v/>
      </c>
      <c r="J28" s="192" t="str">
        <f t="shared" si="4"/>
        <v/>
      </c>
      <c r="K28" s="192" t="str">
        <f t="shared" si="4"/>
        <v/>
      </c>
      <c r="L28" s="192" t="str">
        <f t="shared" si="4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0.97780541958710343</v>
      </c>
      <c r="D29" s="192">
        <f t="shared" si="4"/>
        <v>-1.6286330740998802E-2</v>
      </c>
      <c r="E29" s="192">
        <f t="shared" si="4"/>
        <v>0.40950638373665138</v>
      </c>
      <c r="F29" s="192">
        <f t="shared" si="4"/>
        <v>0.50917516522957229</v>
      </c>
      <c r="G29" s="192" t="str">
        <f t="shared" si="4"/>
        <v/>
      </c>
      <c r="H29" s="192" t="str">
        <f t="shared" si="4"/>
        <v/>
      </c>
      <c r="I29" s="192" t="str">
        <f t="shared" si="4"/>
        <v/>
      </c>
      <c r="J29" s="192" t="str">
        <f t="shared" si="4"/>
        <v/>
      </c>
      <c r="K29" s="192" t="str">
        <f t="shared" si="4"/>
        <v/>
      </c>
      <c r="L29" s="192" t="str">
        <f t="shared" si="4"/>
        <v/>
      </c>
      <c r="N29" s="46" t="str">
        <f>'2.3'!N30</f>
        <v>Cruz del Sur</v>
      </c>
      <c r="O29" s="63">
        <v>97.780541958710344</v>
      </c>
      <c r="P29" s="63">
        <v>-1.6286330740998802</v>
      </c>
      <c r="Q29" s="63">
        <v>40.950638373665136</v>
      </c>
      <c r="R29" s="63">
        <v>50.917516522957229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ref="C30:L30" si="5">IF(OR(O30="",O30=0),"",O30/100)</f>
        <v/>
      </c>
      <c r="D30" s="192" t="str">
        <f t="shared" si="5"/>
        <v/>
      </c>
      <c r="E30" s="192" t="str">
        <f t="shared" si="5"/>
        <v/>
      </c>
      <c r="F30" s="192" t="str">
        <f t="shared" si="5"/>
        <v/>
      </c>
      <c r="G30" s="192" t="str">
        <f t="shared" si="5"/>
        <v/>
      </c>
      <c r="H30" s="192" t="str">
        <f t="shared" si="5"/>
        <v/>
      </c>
      <c r="I30" s="192" t="str">
        <f t="shared" si="5"/>
        <v/>
      </c>
      <c r="J30" s="192" t="str">
        <f t="shared" si="5"/>
        <v/>
      </c>
      <c r="K30" s="192" t="str">
        <f t="shared" si="5"/>
        <v/>
      </c>
      <c r="L30" s="192" t="str">
        <f t="shared" si="5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4"/>
        <v/>
      </c>
      <c r="E31" s="192" t="str">
        <f t="shared" si="4"/>
        <v/>
      </c>
      <c r="F31" s="192" t="str">
        <f t="shared" si="4"/>
        <v/>
      </c>
      <c r="G31" s="192" t="str">
        <f t="shared" si="4"/>
        <v/>
      </c>
      <c r="H31" s="192" t="str">
        <f t="shared" si="4"/>
        <v/>
      </c>
      <c r="I31" s="192" t="str">
        <f t="shared" si="4"/>
        <v/>
      </c>
      <c r="J31" s="192" t="str">
        <f t="shared" si="4"/>
        <v/>
      </c>
      <c r="K31" s="192" t="str">
        <f t="shared" si="4"/>
        <v/>
      </c>
      <c r="L31" s="192" t="str">
        <f t="shared" si="4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0.10089753629299451</v>
      </c>
      <c r="D32" s="192">
        <f t="shared" si="4"/>
        <v>0.17652174654468278</v>
      </c>
      <c r="E32" s="192">
        <f t="shared" si="4"/>
        <v>0.29254810160372985</v>
      </c>
      <c r="F32" s="192">
        <f t="shared" si="4"/>
        <v>0.41121402136186597</v>
      </c>
      <c r="G32" s="192">
        <f t="shared" si="4"/>
        <v>0.45715512725234947</v>
      </c>
      <c r="H32" s="192">
        <f t="shared" si="4"/>
        <v>0.28340278943488795</v>
      </c>
      <c r="I32" s="192">
        <f t="shared" si="4"/>
        <v>0.39774887217071769</v>
      </c>
      <c r="J32" s="192">
        <f t="shared" si="4"/>
        <v>0.44778609943952996</v>
      </c>
      <c r="K32" s="192">
        <f t="shared" si="4"/>
        <v>0.28609134055573077</v>
      </c>
      <c r="L32" s="192">
        <f t="shared" si="4"/>
        <v>0.26304283483532492</v>
      </c>
      <c r="N32" s="46" t="str">
        <f>'2.3'!N33</f>
        <v>HDI Seguros</v>
      </c>
      <c r="O32" s="63">
        <v>10.089753629299452</v>
      </c>
      <c r="P32" s="63">
        <v>17.652174654468279</v>
      </c>
      <c r="Q32" s="63">
        <v>29.254810160372983</v>
      </c>
      <c r="R32" s="63">
        <v>41.121402136186596</v>
      </c>
      <c r="S32" s="63">
        <v>45.715512725234944</v>
      </c>
      <c r="T32" s="63">
        <v>28.340278943488794</v>
      </c>
      <c r="U32" s="63">
        <v>39.774887217071772</v>
      </c>
      <c r="V32" s="63">
        <v>44.778609943952993</v>
      </c>
      <c r="W32" s="63">
        <v>28.609134055573076</v>
      </c>
      <c r="X32" s="63">
        <v>26.304283483532494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4"/>
        <v/>
      </c>
      <c r="E33" s="192" t="str">
        <f t="shared" si="4"/>
        <v/>
      </c>
      <c r="F33" s="192" t="str">
        <f t="shared" si="4"/>
        <v/>
      </c>
      <c r="G33" s="192" t="str">
        <f t="shared" si="4"/>
        <v/>
      </c>
      <c r="H33" s="192" t="str">
        <f t="shared" si="4"/>
        <v/>
      </c>
      <c r="I33" s="192" t="str">
        <f t="shared" si="4"/>
        <v/>
      </c>
      <c r="J33" s="192" t="str">
        <f t="shared" si="4"/>
        <v/>
      </c>
      <c r="K33" s="192" t="str">
        <f t="shared" si="4"/>
        <v/>
      </c>
      <c r="L33" s="192" t="str">
        <f t="shared" si="4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1.5735604535859791</v>
      </c>
      <c r="D34" s="192">
        <f t="shared" si="4"/>
        <v>0.95475080929173584</v>
      </c>
      <c r="E34" s="192">
        <f t="shared" si="4"/>
        <v>0.98392185140951494</v>
      </c>
      <c r="F34" s="192">
        <f t="shared" si="4"/>
        <v>0.3536715449929605</v>
      </c>
      <c r="G34" s="192" t="str">
        <f t="shared" si="4"/>
        <v/>
      </c>
      <c r="H34" s="192" t="str">
        <f t="shared" si="4"/>
        <v/>
      </c>
      <c r="I34" s="192" t="str">
        <f t="shared" si="4"/>
        <v/>
      </c>
      <c r="J34" s="192" t="str">
        <f t="shared" si="4"/>
        <v/>
      </c>
      <c r="K34" s="192" t="str">
        <f t="shared" si="4"/>
        <v/>
      </c>
      <c r="L34" s="192" t="str">
        <f t="shared" si="4"/>
        <v/>
      </c>
      <c r="N34" s="46" t="str">
        <f>'2.3'!N35</f>
        <v>ING Generales</v>
      </c>
      <c r="O34" s="63">
        <v>157.3560453585979</v>
      </c>
      <c r="P34" s="63">
        <v>95.475080929173586</v>
      </c>
      <c r="Q34" s="63">
        <v>98.392185140951497</v>
      </c>
      <c r="R34" s="63">
        <v>35.367154499296049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0.50044741836752138</v>
      </c>
      <c r="D35" s="192">
        <f t="shared" si="4"/>
        <v>0.53140090147410435</v>
      </c>
      <c r="E35" s="192">
        <f t="shared" si="4"/>
        <v>8.2879837755619482E-2</v>
      </c>
      <c r="F35" s="192">
        <f t="shared" si="4"/>
        <v>1.1709260728187705</v>
      </c>
      <c r="G35" s="192">
        <f t="shared" si="4"/>
        <v>0.26191043088118204</v>
      </c>
      <c r="H35" s="192">
        <f t="shared" si="4"/>
        <v>0.79328710718169237</v>
      </c>
      <c r="I35" s="192">
        <f t="shared" si="4"/>
        <v>0.33459897263066407</v>
      </c>
      <c r="J35" s="192">
        <f t="shared" si="4"/>
        <v>0.15695797181762233</v>
      </c>
      <c r="K35" s="192">
        <f t="shared" si="4"/>
        <v>9.2509074909251102E-2</v>
      </c>
      <c r="L35" s="192">
        <f t="shared" si="4"/>
        <v>0.4311064445236486</v>
      </c>
      <c r="N35" s="46" t="str">
        <f>'2.3'!N36</f>
        <v>Liberty Seguros</v>
      </c>
      <c r="O35" s="63">
        <v>50.044741836752138</v>
      </c>
      <c r="P35" s="63">
        <v>53.140090147410433</v>
      </c>
      <c r="Q35" s="63">
        <v>8.2879837755619477</v>
      </c>
      <c r="R35" s="63">
        <v>117.09260728187705</v>
      </c>
      <c r="S35" s="63">
        <v>26.191043088118203</v>
      </c>
      <c r="T35" s="63">
        <v>79.328710718169233</v>
      </c>
      <c r="U35" s="63">
        <v>33.459897263066409</v>
      </c>
      <c r="V35" s="63">
        <v>15.695797181762233</v>
      </c>
      <c r="W35" s="63">
        <v>9.2509074909251101</v>
      </c>
      <c r="X35" s="63">
        <v>43.110644452364859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4"/>
        <v/>
      </c>
      <c r="E36" s="192" t="str">
        <f t="shared" si="4"/>
        <v/>
      </c>
      <c r="F36" s="192" t="str">
        <f t="shared" si="4"/>
        <v/>
      </c>
      <c r="G36" s="192" t="str">
        <f t="shared" si="4"/>
        <v/>
      </c>
      <c r="H36" s="192" t="str">
        <f t="shared" si="4"/>
        <v/>
      </c>
      <c r="I36" s="192" t="str">
        <f t="shared" si="4"/>
        <v/>
      </c>
      <c r="J36" s="192" t="str">
        <f t="shared" si="4"/>
        <v/>
      </c>
      <c r="K36" s="192" t="str">
        <f t="shared" si="4"/>
        <v/>
      </c>
      <c r="L36" s="192" t="str">
        <f t="shared" si="4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0.54564518258072892</v>
      </c>
      <c r="D37" s="192">
        <f t="shared" si="4"/>
        <v>0.37654592298505835</v>
      </c>
      <c r="E37" s="192">
        <f t="shared" si="4"/>
        <v>0.88760759633815722</v>
      </c>
      <c r="F37" s="192">
        <f t="shared" si="4"/>
        <v>0.72869344440904482</v>
      </c>
      <c r="G37" s="192">
        <f t="shared" si="4"/>
        <v>0.75284890687461326</v>
      </c>
      <c r="H37" s="192">
        <f t="shared" si="4"/>
        <v>0.79844338017331951</v>
      </c>
      <c r="I37" s="192">
        <f t="shared" si="4"/>
        <v>9.3575111876590983E-2</v>
      </c>
      <c r="J37" s="192">
        <f t="shared" si="4"/>
        <v>0.31603812589567082</v>
      </c>
      <c r="K37" s="192">
        <f t="shared" si="4"/>
        <v>0.32982187149698866</v>
      </c>
      <c r="L37" s="192">
        <f t="shared" si="4"/>
        <v>0.16377330461567347</v>
      </c>
      <c r="N37" s="46" t="str">
        <f>'2.3'!N38</f>
        <v>Mapfre Seguros Generales</v>
      </c>
      <c r="O37" s="63">
        <v>54.564518258072894</v>
      </c>
      <c r="P37" s="63">
        <v>37.654592298505833</v>
      </c>
      <c r="Q37" s="63">
        <v>88.760759633815724</v>
      </c>
      <c r="R37" s="63">
        <v>72.869344440904484</v>
      </c>
      <c r="S37" s="63">
        <v>75.284890687461328</v>
      </c>
      <c r="T37" s="63">
        <v>79.84433801733195</v>
      </c>
      <c r="U37" s="63">
        <v>9.3575111876590977</v>
      </c>
      <c r="V37" s="63">
        <v>31.603812589567081</v>
      </c>
      <c r="W37" s="63">
        <v>32.982187149698866</v>
      </c>
      <c r="X37" s="63">
        <v>16.377330461567347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4"/>
        <v/>
      </c>
      <c r="E38" s="192" t="str">
        <f t="shared" si="4"/>
        <v/>
      </c>
      <c r="F38" s="192" t="str">
        <f t="shared" si="4"/>
        <v/>
      </c>
      <c r="G38" s="192" t="str">
        <f t="shared" si="4"/>
        <v/>
      </c>
      <c r="H38" s="192" t="str">
        <f t="shared" si="4"/>
        <v/>
      </c>
      <c r="I38" s="192" t="str">
        <f t="shared" si="4"/>
        <v/>
      </c>
      <c r="J38" s="192" t="str">
        <f t="shared" si="4"/>
        <v/>
      </c>
      <c r="K38" s="192" t="str">
        <f t="shared" si="4"/>
        <v/>
      </c>
      <c r="L38" s="192" t="str">
        <f t="shared" si="4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4"/>
        <v/>
      </c>
      <c r="E39" s="192" t="str">
        <f t="shared" si="4"/>
        <v/>
      </c>
      <c r="F39" s="192" t="str">
        <f t="shared" si="4"/>
        <v/>
      </c>
      <c r="G39" s="192" t="str">
        <f t="shared" si="4"/>
        <v/>
      </c>
      <c r="H39" s="192" t="str">
        <f t="shared" si="4"/>
        <v/>
      </c>
      <c r="I39" s="192" t="str">
        <f t="shared" si="4"/>
        <v/>
      </c>
      <c r="J39" s="192" t="str">
        <f t="shared" si="4"/>
        <v/>
      </c>
      <c r="K39" s="192" t="str">
        <f t="shared" si="4"/>
        <v/>
      </c>
      <c r="L39" s="192">
        <f t="shared" si="4"/>
        <v>0.50121943181069151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50.121943181069149</v>
      </c>
    </row>
    <row r="40" spans="2:24">
      <c r="B40" s="46" t="str">
        <f t="shared" si="3"/>
        <v>Penta Security</v>
      </c>
      <c r="C40" s="192">
        <f t="shared" si="4"/>
        <v>0.30142023127877027</v>
      </c>
      <c r="D40" s="192">
        <f t="shared" si="4"/>
        <v>0.32760949257186944</v>
      </c>
      <c r="E40" s="192">
        <f t="shared" si="4"/>
        <v>1.1522382219903573</v>
      </c>
      <c r="F40" s="192">
        <f t="shared" si="4"/>
        <v>1.0213824795077775</v>
      </c>
      <c r="G40" s="192">
        <f t="shared" si="4"/>
        <v>0.38804183733001341</v>
      </c>
      <c r="H40" s="192">
        <f t="shared" si="4"/>
        <v>0.48885635425417123</v>
      </c>
      <c r="I40" s="192">
        <f t="shared" si="4"/>
        <v>0.49732387960300639</v>
      </c>
      <c r="J40" s="192">
        <f t="shared" si="4"/>
        <v>-4.017374194259505E-2</v>
      </c>
      <c r="K40" s="192">
        <f t="shared" si="4"/>
        <v>0.77092242765980212</v>
      </c>
      <c r="L40" s="192">
        <f t="shared" si="4"/>
        <v>0.62842392602944064</v>
      </c>
      <c r="N40" s="46" t="str">
        <f>'2.3'!N41</f>
        <v>Penta Security</v>
      </c>
      <c r="O40" s="63">
        <v>30.142023127877028</v>
      </c>
      <c r="P40" s="63">
        <v>32.760949257186944</v>
      </c>
      <c r="Q40" s="63">
        <v>115.22382219903574</v>
      </c>
      <c r="R40" s="63">
        <v>102.13824795077775</v>
      </c>
      <c r="S40" s="63">
        <v>38.804183733001338</v>
      </c>
      <c r="T40" s="63">
        <v>48.885635425417121</v>
      </c>
      <c r="U40" s="63">
        <v>49.732387960300642</v>
      </c>
      <c r="V40" s="63">
        <v>-4.0173741942595047</v>
      </c>
      <c r="W40" s="63">
        <v>77.092242765980217</v>
      </c>
      <c r="X40" s="63">
        <v>62.842392602944066</v>
      </c>
    </row>
    <row r="41" spans="2:24">
      <c r="B41" s="46" t="str">
        <f t="shared" si="3"/>
        <v>RSA Seguros</v>
      </c>
      <c r="C41" s="192">
        <f t="shared" si="4"/>
        <v>-0.22238864092502164</v>
      </c>
      <c r="D41" s="192">
        <f t="shared" si="4"/>
        <v>1.070750675678475</v>
      </c>
      <c r="E41" s="192">
        <f t="shared" si="4"/>
        <v>1.0122627863846583</v>
      </c>
      <c r="F41" s="192">
        <f t="shared" si="4"/>
        <v>0.88399521295969619</v>
      </c>
      <c r="G41" s="192">
        <f t="shared" si="4"/>
        <v>0.61057448051617946</v>
      </c>
      <c r="H41" s="192">
        <f t="shared" si="4"/>
        <v>7.6525248459458642E-2</v>
      </c>
      <c r="I41" s="192">
        <f t="shared" si="4"/>
        <v>0.34113561204669496</v>
      </c>
      <c r="J41" s="192">
        <f t="shared" si="4"/>
        <v>0.50239194717328639</v>
      </c>
      <c r="K41" s="192">
        <f t="shared" si="4"/>
        <v>0.10793737098761609</v>
      </c>
      <c r="L41" s="192">
        <f t="shared" si="4"/>
        <v>7.0104021662615201E-2</v>
      </c>
      <c r="N41" s="46" t="str">
        <f>'2.3'!N42</f>
        <v>RSA Seguros</v>
      </c>
      <c r="O41" s="63">
        <v>-22.238864092502165</v>
      </c>
      <c r="P41" s="63">
        <v>107.0750675678475</v>
      </c>
      <c r="Q41" s="63">
        <v>101.22627863846583</v>
      </c>
      <c r="R41" s="63">
        <v>88.39952129596962</v>
      </c>
      <c r="S41" s="63">
        <v>61.057448051617946</v>
      </c>
      <c r="T41" s="63">
        <v>7.6525248459458641</v>
      </c>
      <c r="U41" s="63">
        <v>34.113561204669494</v>
      </c>
      <c r="V41" s="63">
        <v>50.239194717328637</v>
      </c>
      <c r="W41" s="63">
        <v>10.793737098761609</v>
      </c>
      <c r="X41" s="63">
        <v>7.0104021662615201</v>
      </c>
    </row>
    <row r="42" spans="2:24">
      <c r="B42" s="46" t="str">
        <f t="shared" si="3"/>
        <v>Renta Nacional</v>
      </c>
      <c r="C42" s="192">
        <f t="shared" si="4"/>
        <v>0.19998409458420643</v>
      </c>
      <c r="D42" s="192">
        <f t="shared" si="4"/>
        <v>-3.8318073923363824E-2</v>
      </c>
      <c r="E42" s="192">
        <f t="shared" si="4"/>
        <v>0.31058665747734532</v>
      </c>
      <c r="F42" s="192">
        <f t="shared" si="4"/>
        <v>7.03600764764198E-2</v>
      </c>
      <c r="G42" s="192">
        <f t="shared" si="4"/>
        <v>-3.3975037021366616E-2</v>
      </c>
      <c r="H42" s="192">
        <f t="shared" si="4"/>
        <v>3.8645886936705211E-2</v>
      </c>
      <c r="I42" s="192">
        <f t="shared" si="4"/>
        <v>3.4734734176367903E-2</v>
      </c>
      <c r="J42" s="192">
        <f t="shared" si="4"/>
        <v>8.8732723197609095E-2</v>
      </c>
      <c r="K42" s="192">
        <f t="shared" si="4"/>
        <v>1.3770697826769969E-3</v>
      </c>
      <c r="L42" s="192">
        <f t="shared" si="4"/>
        <v>2.5779264873389978E-2</v>
      </c>
      <c r="N42" s="46" t="str">
        <f>'2.3'!N43</f>
        <v>Renta Nacional</v>
      </c>
      <c r="O42" s="63">
        <v>19.998409458420642</v>
      </c>
      <c r="P42" s="63">
        <v>-3.8318073923363825</v>
      </c>
      <c r="Q42" s="63">
        <v>31.058665747734533</v>
      </c>
      <c r="R42" s="63">
        <v>7.0360076476419797</v>
      </c>
      <c r="S42" s="63">
        <v>-3.3975037021366616</v>
      </c>
      <c r="T42" s="63">
        <v>3.8645886936705209</v>
      </c>
      <c r="U42" s="63">
        <v>3.4734734176367903</v>
      </c>
      <c r="V42" s="63">
        <v>8.8732723197609094</v>
      </c>
      <c r="W42" s="63">
        <v>0.13770697826769968</v>
      </c>
      <c r="X42" s="63">
        <v>2.5779264873389978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4"/>
        <v/>
      </c>
      <c r="E43" s="192" t="str">
        <f t="shared" si="4"/>
        <v/>
      </c>
      <c r="F43" s="192" t="str">
        <f t="shared" si="4"/>
        <v/>
      </c>
      <c r="G43" s="192" t="str">
        <f t="shared" si="4"/>
        <v/>
      </c>
      <c r="H43" s="192" t="str">
        <f t="shared" ref="H43:L45" si="6">IF(OR(T43="",T43=0),"",T43/100)</f>
        <v/>
      </c>
      <c r="I43" s="192">
        <f t="shared" si="6"/>
        <v>4.0567311232271412E-2</v>
      </c>
      <c r="J43" s="192">
        <f t="shared" si="6"/>
        <v>4.9124640710739445E-3</v>
      </c>
      <c r="K43" s="192" t="str">
        <f t="shared" si="6"/>
        <v/>
      </c>
      <c r="L43" s="192">
        <f t="shared" si="6"/>
        <v>0.29768861286177584</v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>
        <v>4.0567311232271415</v>
      </c>
      <c r="V43" s="63">
        <v>0.49124640710739448</v>
      </c>
      <c r="W43" s="63"/>
      <c r="X43" s="63">
        <v>29.768861286177582</v>
      </c>
    </row>
    <row r="44" spans="2:24">
      <c r="B44" s="46" t="str">
        <f t="shared" si="3"/>
        <v>Security Previsión</v>
      </c>
      <c r="C44" s="192">
        <f t="shared" ref="C44:G45" si="7">IF(OR(O44="",O44=0),"",O44/100)</f>
        <v>0.70378762259046757</v>
      </c>
      <c r="D44" s="192">
        <f t="shared" si="7"/>
        <v>1.1485421051386979</v>
      </c>
      <c r="E44" s="192" t="str">
        <f t="shared" si="7"/>
        <v/>
      </c>
      <c r="F44" s="192" t="str">
        <f t="shared" si="7"/>
        <v/>
      </c>
      <c r="G44" s="192" t="str">
        <f t="shared" si="7"/>
        <v/>
      </c>
      <c r="H44" s="192" t="str">
        <f t="shared" si="6"/>
        <v/>
      </c>
      <c r="I44" s="192" t="str">
        <f t="shared" si="6"/>
        <v/>
      </c>
      <c r="J44" s="192" t="str">
        <f t="shared" si="6"/>
        <v/>
      </c>
      <c r="K44" s="192" t="str">
        <f t="shared" si="6"/>
        <v/>
      </c>
      <c r="L44" s="192" t="str">
        <f t="shared" si="6"/>
        <v/>
      </c>
      <c r="N44" s="46" t="str">
        <f>'2.3'!N45</f>
        <v>Security Previsión</v>
      </c>
      <c r="O44" s="63">
        <v>70.378762259046752</v>
      </c>
      <c r="P44" s="63">
        <v>114.85421051386979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7"/>
        <v/>
      </c>
      <c r="D45" s="192" t="str">
        <f t="shared" si="7"/>
        <v/>
      </c>
      <c r="E45" s="192" t="str">
        <f t="shared" si="7"/>
        <v/>
      </c>
      <c r="F45" s="192" t="str">
        <f t="shared" si="7"/>
        <v/>
      </c>
      <c r="G45" s="192" t="str">
        <f t="shared" si="7"/>
        <v/>
      </c>
      <c r="H45" s="192" t="str">
        <f t="shared" si="6"/>
        <v/>
      </c>
      <c r="I45" s="192" t="str">
        <f t="shared" si="6"/>
        <v/>
      </c>
      <c r="J45" s="192" t="str">
        <f t="shared" si="6"/>
        <v/>
      </c>
      <c r="K45" s="192" t="str">
        <f t="shared" si="6"/>
        <v/>
      </c>
      <c r="L45" s="192" t="str">
        <f t="shared" si="6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O46/100</f>
        <v>0.45177188212211278</v>
      </c>
      <c r="D46" s="196">
        <f t="shared" ref="D46:L46" si="8">P46/100</f>
        <v>9.6260636254067169</v>
      </c>
      <c r="E46" s="196">
        <f t="shared" si="8"/>
        <v>0.69432578193954708</v>
      </c>
      <c r="F46" s="196">
        <f t="shared" si="8"/>
        <v>0.64140852543815141</v>
      </c>
      <c r="G46" s="196">
        <f t="shared" si="8"/>
        <v>0.39821153681075827</v>
      </c>
      <c r="H46" s="196">
        <f t="shared" si="8"/>
        <v>0.44891289899041065</v>
      </c>
      <c r="I46" s="196">
        <f t="shared" si="8"/>
        <v>0.29680004188037029</v>
      </c>
      <c r="J46" s="196">
        <f t="shared" si="8"/>
        <v>0.38356658997738635</v>
      </c>
      <c r="K46" s="196">
        <f t="shared" si="8"/>
        <v>0.34820327887738728</v>
      </c>
      <c r="L46" s="196">
        <f t="shared" si="8"/>
        <v>0.23700029241275858</v>
      </c>
      <c r="N46" s="51" t="s">
        <v>29</v>
      </c>
      <c r="O46" s="64">
        <v>45.177188212211277</v>
      </c>
      <c r="P46" s="64">
        <v>962.60636254067174</v>
      </c>
      <c r="Q46" s="64">
        <v>69.432578193954711</v>
      </c>
      <c r="R46" s="64">
        <v>64.140852543815143</v>
      </c>
      <c r="S46" s="64">
        <v>39.821153681075828</v>
      </c>
      <c r="T46" s="64">
        <v>44.891289899041062</v>
      </c>
      <c r="U46" s="64">
        <v>29.680004188037028</v>
      </c>
      <c r="V46" s="64">
        <v>38.356658997738634</v>
      </c>
      <c r="W46" s="64">
        <v>34.820327887738728</v>
      </c>
      <c r="X46" s="64">
        <v>23.700029241275857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9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>
  <sheetPr codeName="Hoja98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185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 t="shared" ref="C16:L16" si="2">IF(OR(O16="",O16=0),"",O16/100)</f>
        <v>1.1634834275267412</v>
      </c>
      <c r="D16" s="192">
        <f t="shared" si="2"/>
        <v>0.50007982584221533</v>
      </c>
      <c r="E16" s="192">
        <f t="shared" si="2"/>
        <v>0.63570321337299462</v>
      </c>
      <c r="F16" s="192">
        <f t="shared" si="2"/>
        <v>0.79771118847812705</v>
      </c>
      <c r="G16" s="192">
        <f t="shared" si="2"/>
        <v>30.212765957446841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116.34834275267411</v>
      </c>
      <c r="P16" s="40">
        <v>50.00798258422153</v>
      </c>
      <c r="Q16" s="40">
        <v>63.570321337299461</v>
      </c>
      <c r="R16" s="40">
        <v>79.771118847812701</v>
      </c>
      <c r="S16" s="40">
        <v>3021.2765957446841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L43" si="4">IF(OR(O17="",O17=0),"",O17/100)</f>
        <v>4.6844613241486893E-2</v>
      </c>
      <c r="D17" s="192">
        <f t="shared" si="4"/>
        <v>0.52123502390218257</v>
      </c>
      <c r="E17" s="192">
        <f t="shared" si="4"/>
        <v>0.32119988138090372</v>
      </c>
      <c r="F17" s="192">
        <f t="shared" si="4"/>
        <v>0.54599710148817193</v>
      </c>
      <c r="G17" s="192">
        <f t="shared" si="4"/>
        <v>0.83784575983651133</v>
      </c>
      <c r="H17" s="192">
        <f t="shared" si="4"/>
        <v>0.14579869790687525</v>
      </c>
      <c r="I17" s="192">
        <f t="shared" si="4"/>
        <v>0.54611622204746879</v>
      </c>
      <c r="J17" s="192">
        <f t="shared" si="4"/>
        <v>0.31176511867579432</v>
      </c>
      <c r="K17" s="192">
        <f t="shared" si="4"/>
        <v>1.631586530111071</v>
      </c>
      <c r="L17" s="192">
        <f t="shared" si="4"/>
        <v>0.36843034050765922</v>
      </c>
      <c r="N17" s="46" t="str">
        <f>'2.3'!N18</f>
        <v>ACE Seguros</v>
      </c>
      <c r="O17" s="40">
        <v>4.684461324148689</v>
      </c>
      <c r="P17" s="40">
        <v>52.123502390218256</v>
      </c>
      <c r="Q17" s="40">
        <v>32.11998813809037</v>
      </c>
      <c r="R17" s="40">
        <v>54.599710148817195</v>
      </c>
      <c r="S17" s="40">
        <v>83.784575983651138</v>
      </c>
      <c r="T17" s="40">
        <v>14.579869790687525</v>
      </c>
      <c r="U17" s="40">
        <v>54.61162220474688</v>
      </c>
      <c r="V17" s="40">
        <v>31.176511867579432</v>
      </c>
      <c r="W17" s="40">
        <v>163.15865301110711</v>
      </c>
      <c r="X17" s="40">
        <v>36.843034050765922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4"/>
        <v/>
      </c>
      <c r="E18" s="192" t="str">
        <f t="shared" si="4"/>
        <v/>
      </c>
      <c r="F18" s="192" t="str">
        <f t="shared" si="4"/>
        <v/>
      </c>
      <c r="G18" s="192" t="str">
        <f t="shared" si="4"/>
        <v/>
      </c>
      <c r="H18" s="192" t="str">
        <f t="shared" si="4"/>
        <v/>
      </c>
      <c r="I18" s="192" t="str">
        <f t="shared" si="4"/>
        <v/>
      </c>
      <c r="J18" s="192" t="str">
        <f t="shared" si="4"/>
        <v/>
      </c>
      <c r="K18" s="192" t="str">
        <f t="shared" si="4"/>
        <v/>
      </c>
      <c r="L18" s="192">
        <f t="shared" si="4"/>
        <v>5.3961225466730676E-2</v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>
        <v>5.3961225466730678</v>
      </c>
    </row>
    <row r="19" spans="2:24" s="16" customFormat="1">
      <c r="B19" s="46" t="str">
        <f t="shared" si="3"/>
        <v>Aseguradora Magallanes</v>
      </c>
      <c r="C19" s="192">
        <f t="shared" si="4"/>
        <v>0.10967411929488974</v>
      </c>
      <c r="D19" s="192">
        <f t="shared" si="4"/>
        <v>0.32288392652401471</v>
      </c>
      <c r="E19" s="192">
        <f t="shared" si="4"/>
        <v>0.34669226265366471</v>
      </c>
      <c r="F19" s="192">
        <f t="shared" si="4"/>
        <v>0.3622918301330621</v>
      </c>
      <c r="G19" s="192">
        <f t="shared" si="4"/>
        <v>0.44716560214481055</v>
      </c>
      <c r="H19" s="192">
        <f t="shared" si="4"/>
        <v>0.5991530149783707</v>
      </c>
      <c r="I19" s="192">
        <f t="shared" si="4"/>
        <v>0.61967868117850733</v>
      </c>
      <c r="J19" s="192">
        <f t="shared" si="4"/>
        <v>0.62193532649454675</v>
      </c>
      <c r="K19" s="192">
        <f t="shared" si="4"/>
        <v>0.69504080866774398</v>
      </c>
      <c r="L19" s="192">
        <f t="shared" si="4"/>
        <v>0.73031077685019907</v>
      </c>
      <c r="N19" s="46" t="str">
        <f>'2.3'!N20</f>
        <v>Aseguradora Magallanes</v>
      </c>
      <c r="O19" s="40">
        <v>10.967411929488973</v>
      </c>
      <c r="P19" s="40">
        <v>32.28839265240147</v>
      </c>
      <c r="Q19" s="40">
        <v>34.669226265366468</v>
      </c>
      <c r="R19" s="40">
        <v>36.229183013306212</v>
      </c>
      <c r="S19" s="40">
        <v>44.716560214481056</v>
      </c>
      <c r="T19" s="40">
        <v>59.915301497837071</v>
      </c>
      <c r="U19" s="40">
        <v>61.967868117850735</v>
      </c>
      <c r="V19" s="40">
        <v>62.193532649454674</v>
      </c>
      <c r="W19" s="40">
        <v>69.504080866774402</v>
      </c>
      <c r="X19" s="40">
        <v>73.031077685019909</v>
      </c>
    </row>
    <row r="20" spans="2:24" s="16" customFormat="1">
      <c r="B20" s="46" t="str">
        <f t="shared" si="3"/>
        <v>BCI Seguros Generales</v>
      </c>
      <c r="C20" s="192">
        <f t="shared" si="4"/>
        <v>0.30546174101877349</v>
      </c>
      <c r="D20" s="192">
        <f t="shared" si="4"/>
        <v>0.31937980358302526</v>
      </c>
      <c r="E20" s="192">
        <f t="shared" si="4"/>
        <v>3.0724268199690249E-2</v>
      </c>
      <c r="F20" s="192">
        <f t="shared" si="4"/>
        <v>7.7851874924887626E-2</v>
      </c>
      <c r="G20" s="192">
        <f t="shared" si="4"/>
        <v>0.1082270289651607</v>
      </c>
      <c r="H20" s="192">
        <f t="shared" si="4"/>
        <v>0.19462782167283851</v>
      </c>
      <c r="I20" s="192">
        <f t="shared" si="4"/>
        <v>0.23350016696083556</v>
      </c>
      <c r="J20" s="192">
        <f t="shared" si="4"/>
        <v>0.33361017900853285</v>
      </c>
      <c r="K20" s="192">
        <f t="shared" si="4"/>
        <v>0.30996324128619435</v>
      </c>
      <c r="L20" s="192">
        <f t="shared" si="4"/>
        <v>0.20945955018304421</v>
      </c>
      <c r="N20" s="46" t="str">
        <f>'2.3'!N21</f>
        <v>BCI Seguros Generales</v>
      </c>
      <c r="O20" s="40">
        <v>30.546174101877348</v>
      </c>
      <c r="P20" s="40">
        <v>31.937980358302525</v>
      </c>
      <c r="Q20" s="40">
        <v>3.0724268199690248</v>
      </c>
      <c r="R20" s="40">
        <v>7.7851874924887623</v>
      </c>
      <c r="S20" s="40">
        <v>10.82270289651607</v>
      </c>
      <c r="T20" s="40">
        <v>19.462782167283851</v>
      </c>
      <c r="U20" s="40">
        <v>23.350016696083557</v>
      </c>
      <c r="V20" s="40">
        <v>33.361017900853284</v>
      </c>
      <c r="W20" s="40">
        <v>30.996324128619435</v>
      </c>
      <c r="X20" s="40">
        <v>20.945955018304421</v>
      </c>
    </row>
    <row r="21" spans="2:24" s="16" customFormat="1">
      <c r="B21" s="46" t="str">
        <f t="shared" si="3"/>
        <v>Cardif</v>
      </c>
      <c r="C21" s="192">
        <f t="shared" si="4"/>
        <v>0.39764489964181571</v>
      </c>
      <c r="D21" s="192">
        <f t="shared" si="4"/>
        <v>0.83082654944235979</v>
      </c>
      <c r="E21" s="192">
        <f t="shared" si="4"/>
        <v>0.36145307437043006</v>
      </c>
      <c r="F21" s="192">
        <f t="shared" si="4"/>
        <v>0.2739214019757038</v>
      </c>
      <c r="G21" s="192">
        <f t="shared" si="4"/>
        <v>0.31896899792100358</v>
      </c>
      <c r="H21" s="192">
        <f t="shared" si="4"/>
        <v>0.80768496608531715</v>
      </c>
      <c r="I21" s="192">
        <f t="shared" si="4"/>
        <v>0.29504556994105074</v>
      </c>
      <c r="J21" s="192">
        <f t="shared" si="4"/>
        <v>0.47544475017094229</v>
      </c>
      <c r="K21" s="192">
        <f t="shared" si="4"/>
        <v>0.34080381412835786</v>
      </c>
      <c r="L21" s="192">
        <f t="shared" si="4"/>
        <v>0.34314343169152933</v>
      </c>
      <c r="N21" s="46" t="str">
        <f>'2.3'!N22</f>
        <v>Cardif</v>
      </c>
      <c r="O21" s="40">
        <v>39.764489964181571</v>
      </c>
      <c r="P21" s="40">
        <v>83.082654944235983</v>
      </c>
      <c r="Q21" s="40">
        <v>36.145307437043009</v>
      </c>
      <c r="R21" s="40">
        <v>27.392140197570381</v>
      </c>
      <c r="S21" s="40">
        <v>31.89689979210036</v>
      </c>
      <c r="T21" s="40">
        <v>80.76849660853172</v>
      </c>
      <c r="U21" s="40">
        <v>29.504556994105073</v>
      </c>
      <c r="V21" s="40">
        <v>47.544475017094229</v>
      </c>
      <c r="W21" s="40">
        <v>34.080381412835784</v>
      </c>
      <c r="X21" s="40">
        <v>34.314343169152934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4"/>
        <v/>
      </c>
      <c r="E22" s="192" t="str">
        <f t="shared" si="4"/>
        <v/>
      </c>
      <c r="F22" s="192" t="str">
        <f t="shared" si="4"/>
        <v/>
      </c>
      <c r="G22" s="192" t="str">
        <f t="shared" si="4"/>
        <v/>
      </c>
      <c r="H22" s="192" t="str">
        <f t="shared" si="4"/>
        <v/>
      </c>
      <c r="I22" s="192">
        <f t="shared" si="4"/>
        <v>0.36325736520289015</v>
      </c>
      <c r="J22" s="192">
        <f t="shared" si="4"/>
        <v>7.0203396428397721E-2</v>
      </c>
      <c r="K22" s="192">
        <f t="shared" si="4"/>
        <v>0.41358386299952116</v>
      </c>
      <c r="L22" s="192">
        <f t="shared" si="4"/>
        <v>0.14393407704426428</v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>
        <v>36.325736520289013</v>
      </c>
      <c r="V22" s="63">
        <v>7.0203396428397724</v>
      </c>
      <c r="W22" s="63">
        <v>41.358386299952116</v>
      </c>
      <c r="X22" s="63">
        <v>14.393407704426428</v>
      </c>
    </row>
    <row r="23" spans="2:24">
      <c r="B23" s="46" t="str">
        <f t="shared" si="3"/>
        <v>Chartis Chile</v>
      </c>
      <c r="C23" s="192">
        <f t="shared" si="4"/>
        <v>5.4526428738023061E-2</v>
      </c>
      <c r="D23" s="192">
        <f t="shared" si="4"/>
        <v>0.1384190302277272</v>
      </c>
      <c r="E23" s="192">
        <f t="shared" si="4"/>
        <v>0.30807979632701538</v>
      </c>
      <c r="F23" s="192">
        <f t="shared" si="4"/>
        <v>0.30955504465349315</v>
      </c>
      <c r="G23" s="192">
        <f t="shared" si="4"/>
        <v>0.53175025503542972</v>
      </c>
      <c r="H23" s="192">
        <f t="shared" si="4"/>
        <v>0.25053528896138721</v>
      </c>
      <c r="I23" s="192">
        <f t="shared" si="4"/>
        <v>0.32502367412609923</v>
      </c>
      <c r="J23" s="192">
        <f t="shared" si="4"/>
        <v>0.31652334666497284</v>
      </c>
      <c r="K23" s="192">
        <f t="shared" si="4"/>
        <v>0.15693390820691691</v>
      </c>
      <c r="L23" s="192">
        <f t="shared" si="4"/>
        <v>0.17821492650094592</v>
      </c>
      <c r="N23" s="46" t="str">
        <f>'2.3'!N24</f>
        <v>Chartis Chile</v>
      </c>
      <c r="O23" s="63">
        <v>5.4526428738023061</v>
      </c>
      <c r="P23" s="63">
        <v>13.841903022772719</v>
      </c>
      <c r="Q23" s="63">
        <v>30.807979632701539</v>
      </c>
      <c r="R23" s="63">
        <v>30.955504465349314</v>
      </c>
      <c r="S23" s="63">
        <v>53.175025503542969</v>
      </c>
      <c r="T23" s="63">
        <v>25.053528896138722</v>
      </c>
      <c r="U23" s="63">
        <v>32.502367412609921</v>
      </c>
      <c r="V23" s="63">
        <v>31.652334666497282</v>
      </c>
      <c r="W23" s="63">
        <v>15.693390820691691</v>
      </c>
      <c r="X23" s="63">
        <v>17.821492650094591</v>
      </c>
    </row>
    <row r="24" spans="2:24">
      <c r="B24" s="46" t="str">
        <f t="shared" si="3"/>
        <v>Chilena Consolidada</v>
      </c>
      <c r="C24" s="192">
        <f t="shared" si="4"/>
        <v>0.78175817951478521</v>
      </c>
      <c r="D24" s="192">
        <f t="shared" si="4"/>
        <v>0.64326151601361203</v>
      </c>
      <c r="E24" s="192">
        <f t="shared" si="4"/>
        <v>0.4855739518388274</v>
      </c>
      <c r="F24" s="192">
        <f t="shared" si="4"/>
        <v>0.39419215720927103</v>
      </c>
      <c r="G24" s="192">
        <f t="shared" si="4"/>
        <v>0.34643804611303231</v>
      </c>
      <c r="H24" s="192">
        <f t="shared" si="4"/>
        <v>0.42914634816202762</v>
      </c>
      <c r="I24" s="192">
        <f t="shared" si="4"/>
        <v>0.61968055837932701</v>
      </c>
      <c r="J24" s="192">
        <f t="shared" si="4"/>
        <v>0.22235178157523966</v>
      </c>
      <c r="K24" s="192">
        <f t="shared" si="4"/>
        <v>-2.4051616559132002E-2</v>
      </c>
      <c r="L24" s="192">
        <f t="shared" si="4"/>
        <v>0.12089726124820929</v>
      </c>
      <c r="N24" s="46" t="str">
        <f>'2.3'!N25</f>
        <v>Chilena Consolidada</v>
      </c>
      <c r="O24" s="63">
        <v>78.175817951478521</v>
      </c>
      <c r="P24" s="63">
        <v>64.326151601361204</v>
      </c>
      <c r="Q24" s="63">
        <v>48.55739518388274</v>
      </c>
      <c r="R24" s="63">
        <v>39.419215720927106</v>
      </c>
      <c r="S24" s="63">
        <v>34.643804611303231</v>
      </c>
      <c r="T24" s="63">
        <v>42.914634816202764</v>
      </c>
      <c r="U24" s="63">
        <v>61.968055837932702</v>
      </c>
      <c r="V24" s="63">
        <v>22.235178157523965</v>
      </c>
      <c r="W24" s="63">
        <v>-2.4051616559132003</v>
      </c>
      <c r="X24" s="63">
        <v>12.089726124820929</v>
      </c>
    </row>
    <row r="25" spans="2:24">
      <c r="B25" s="46" t="str">
        <f t="shared" si="3"/>
        <v>Chubb de Chile</v>
      </c>
      <c r="C25" s="192">
        <f t="shared" si="4"/>
        <v>1.4802864841866294E-2</v>
      </c>
      <c r="D25" s="192">
        <f t="shared" si="4"/>
        <v>0.25906695945556618</v>
      </c>
      <c r="E25" s="192">
        <f t="shared" si="4"/>
        <v>1.0045884227296857</v>
      </c>
      <c r="F25" s="192">
        <f t="shared" si="4"/>
        <v>0.56255142041329997</v>
      </c>
      <c r="G25" s="192">
        <f t="shared" si="4"/>
        <v>4.783450481922611E-2</v>
      </c>
      <c r="H25" s="192">
        <f t="shared" si="4"/>
        <v>0.3349757673667203</v>
      </c>
      <c r="I25" s="192">
        <f t="shared" si="4"/>
        <v>0.29595285491285583</v>
      </c>
      <c r="J25" s="192">
        <f t="shared" si="4"/>
        <v>0.77278738119928125</v>
      </c>
      <c r="K25" s="192">
        <f t="shared" si="4"/>
        <v>0.88972603487623037</v>
      </c>
      <c r="L25" s="192">
        <f t="shared" si="4"/>
        <v>1.4463045192148667</v>
      </c>
      <c r="N25" s="46" t="str">
        <f>'2.3'!N26</f>
        <v>Chubb de Chile</v>
      </c>
      <c r="O25" s="63">
        <v>1.4802864841866294</v>
      </c>
      <c r="P25" s="63">
        <v>25.906695945556617</v>
      </c>
      <c r="Q25" s="63">
        <v>100.45884227296857</v>
      </c>
      <c r="R25" s="63">
        <v>56.255142041329997</v>
      </c>
      <c r="S25" s="63">
        <v>4.7834504819226114</v>
      </c>
      <c r="T25" s="63">
        <v>33.497576736672031</v>
      </c>
      <c r="U25" s="63">
        <v>29.595285491285583</v>
      </c>
      <c r="V25" s="63">
        <v>77.278738119928121</v>
      </c>
      <c r="W25" s="63">
        <v>88.972603487623033</v>
      </c>
      <c r="X25" s="63">
        <v>144.63045192148667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4"/>
        <v/>
      </c>
      <c r="E26" s="192" t="str">
        <f t="shared" si="4"/>
        <v/>
      </c>
      <c r="F26" s="192" t="str">
        <f t="shared" si="4"/>
        <v/>
      </c>
      <c r="G26" s="192" t="str">
        <f t="shared" si="4"/>
        <v/>
      </c>
      <c r="H26" s="192" t="str">
        <f t="shared" si="4"/>
        <v/>
      </c>
      <c r="I26" s="192" t="str">
        <f t="shared" si="4"/>
        <v/>
      </c>
      <c r="J26" s="192" t="str">
        <f t="shared" si="4"/>
        <v/>
      </c>
      <c r="K26" s="192" t="str">
        <f t="shared" si="4"/>
        <v/>
      </c>
      <c r="L26" s="192" t="str">
        <f t="shared" si="4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1.3947748943452924</v>
      </c>
      <c r="D27" s="192">
        <f t="shared" si="4"/>
        <v>3.549196022977644</v>
      </c>
      <c r="E27" s="192">
        <f t="shared" si="4"/>
        <v>0.57891038146688123</v>
      </c>
      <c r="F27" s="192">
        <f t="shared" si="4"/>
        <v>0.72190786705932064</v>
      </c>
      <c r="G27" s="192">
        <f t="shared" si="4"/>
        <v>0.8439077171272118</v>
      </c>
      <c r="H27" s="192">
        <f t="shared" si="4"/>
        <v>0.85129033218240269</v>
      </c>
      <c r="I27" s="192">
        <f t="shared" si="4"/>
        <v>0.87349357138060701</v>
      </c>
      <c r="J27" s="192">
        <f t="shared" si="4"/>
        <v>0.74492355085625661</v>
      </c>
      <c r="K27" s="192">
        <f t="shared" si="4"/>
        <v>0.50073393760181106</v>
      </c>
      <c r="L27" s="192">
        <f t="shared" si="4"/>
        <v>0.41639887132122022</v>
      </c>
      <c r="N27" s="46" t="str">
        <f>'2.3'!N28</f>
        <v>Consorcio Nacional de Seguros</v>
      </c>
      <c r="O27" s="63">
        <v>139.47748943452925</v>
      </c>
      <c r="P27" s="63">
        <v>354.91960229776441</v>
      </c>
      <c r="Q27" s="63">
        <v>57.891038146688125</v>
      </c>
      <c r="R27" s="63">
        <v>72.190786705932069</v>
      </c>
      <c r="S27" s="63">
        <v>84.390771712721175</v>
      </c>
      <c r="T27" s="63">
        <v>85.129033218240266</v>
      </c>
      <c r="U27" s="63">
        <v>87.349357138060697</v>
      </c>
      <c r="V27" s="63">
        <v>74.492355085625661</v>
      </c>
      <c r="W27" s="63">
        <v>50.073393760181105</v>
      </c>
      <c r="X27" s="63">
        <v>41.63988713212202</v>
      </c>
    </row>
    <row r="28" spans="2:24">
      <c r="B28" s="46" t="str">
        <f t="shared" si="3"/>
        <v>Continental Crédito</v>
      </c>
      <c r="C28" s="192">
        <f t="shared" si="4"/>
        <v>0.1264789349581624</v>
      </c>
      <c r="D28" s="192">
        <f t="shared" si="4"/>
        <v>0.36638046245973027</v>
      </c>
      <c r="E28" s="192">
        <f t="shared" si="4"/>
        <v>-2.4121248448002723E-2</v>
      </c>
      <c r="F28" s="192">
        <f t="shared" si="4"/>
        <v>0.95578778830758759</v>
      </c>
      <c r="G28" s="192">
        <f t="shared" si="4"/>
        <v>0.68976308801081587</v>
      </c>
      <c r="H28" s="192">
        <f t="shared" si="4"/>
        <v>-0.12832670997843484</v>
      </c>
      <c r="I28" s="192">
        <f t="shared" si="4"/>
        <v>0.41953974459929483</v>
      </c>
      <c r="J28" s="192">
        <f t="shared" si="4"/>
        <v>0.37181677072433944</v>
      </c>
      <c r="K28" s="192">
        <f t="shared" si="4"/>
        <v>0.18373102492976123</v>
      </c>
      <c r="L28" s="192">
        <f t="shared" si="4"/>
        <v>0.12652487845877747</v>
      </c>
      <c r="N28" s="46" t="str">
        <f>'2.3'!N29</f>
        <v>Continental Crédito</v>
      </c>
      <c r="O28" s="63">
        <v>12.647893495816239</v>
      </c>
      <c r="P28" s="63">
        <v>36.63804624597303</v>
      </c>
      <c r="Q28" s="63">
        <v>-2.4121248448002723</v>
      </c>
      <c r="R28" s="63">
        <v>95.578778830758765</v>
      </c>
      <c r="S28" s="63">
        <v>68.976308801081586</v>
      </c>
      <c r="T28" s="63">
        <v>-12.832670997843485</v>
      </c>
      <c r="U28" s="63">
        <v>41.953974459929483</v>
      </c>
      <c r="V28" s="63">
        <v>37.181677072433942</v>
      </c>
      <c r="W28" s="63">
        <v>18.373102492976123</v>
      </c>
      <c r="X28" s="63">
        <v>12.652487845877747</v>
      </c>
    </row>
    <row r="29" spans="2:24">
      <c r="B29" s="46" t="str">
        <f t="shared" si="3"/>
        <v>Cruz del Sur</v>
      </c>
      <c r="C29" s="192">
        <f t="shared" si="4"/>
        <v>0.52346650628435409</v>
      </c>
      <c r="D29" s="192">
        <f t="shared" si="4"/>
        <v>1.1754416716883909</v>
      </c>
      <c r="E29" s="192">
        <f t="shared" si="4"/>
        <v>0.53243831929850727</v>
      </c>
      <c r="F29" s="192">
        <f t="shared" si="4"/>
        <v>0.4287850870706103</v>
      </c>
      <c r="G29" s="192" t="str">
        <f t="shared" si="4"/>
        <v/>
      </c>
      <c r="H29" s="192" t="str">
        <f t="shared" si="4"/>
        <v/>
      </c>
      <c r="I29" s="192" t="str">
        <f t="shared" si="4"/>
        <v/>
      </c>
      <c r="J29" s="192" t="str">
        <f t="shared" si="4"/>
        <v/>
      </c>
      <c r="K29" s="192" t="str">
        <f t="shared" si="4"/>
        <v/>
      </c>
      <c r="L29" s="192" t="str">
        <f t="shared" si="4"/>
        <v/>
      </c>
      <c r="N29" s="46" t="str">
        <f>'2.3'!N30</f>
        <v>Cruz del Sur</v>
      </c>
      <c r="O29" s="63">
        <v>52.346650628435413</v>
      </c>
      <c r="P29" s="63">
        <v>117.54416716883908</v>
      </c>
      <c r="Q29" s="63">
        <v>53.243831929850728</v>
      </c>
      <c r="R29" s="63">
        <v>42.87850870706103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ref="C30:L30" si="5">IF(OR(O30="",O30=0),"",O30/100)</f>
        <v/>
      </c>
      <c r="D30" s="192" t="str">
        <f t="shared" si="5"/>
        <v/>
      </c>
      <c r="E30" s="192" t="str">
        <f t="shared" si="5"/>
        <v/>
      </c>
      <c r="F30" s="192" t="str">
        <f t="shared" si="5"/>
        <v/>
      </c>
      <c r="G30" s="192" t="str">
        <f t="shared" si="5"/>
        <v/>
      </c>
      <c r="H30" s="192" t="str">
        <f t="shared" si="5"/>
        <v/>
      </c>
      <c r="I30" s="192" t="str">
        <f t="shared" si="5"/>
        <v/>
      </c>
      <c r="J30" s="192" t="str">
        <f t="shared" si="5"/>
        <v/>
      </c>
      <c r="K30" s="192" t="str">
        <f t="shared" si="5"/>
        <v/>
      </c>
      <c r="L30" s="192" t="str">
        <f t="shared" si="5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4"/>
        <v/>
      </c>
      <c r="E31" s="192" t="str">
        <f t="shared" si="4"/>
        <v/>
      </c>
      <c r="F31" s="192" t="str">
        <f t="shared" si="4"/>
        <v/>
      </c>
      <c r="G31" s="192" t="str">
        <f t="shared" si="4"/>
        <v/>
      </c>
      <c r="H31" s="192" t="str">
        <f t="shared" si="4"/>
        <v/>
      </c>
      <c r="I31" s="192" t="str">
        <f t="shared" si="4"/>
        <v/>
      </c>
      <c r="J31" s="192" t="str">
        <f t="shared" si="4"/>
        <v/>
      </c>
      <c r="K31" s="192" t="str">
        <f t="shared" si="4"/>
        <v/>
      </c>
      <c r="L31" s="192">
        <f t="shared" si="4"/>
        <v>0.10576375851219023</v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>
        <v>10.576375851219023</v>
      </c>
    </row>
    <row r="32" spans="2:24">
      <c r="B32" s="46" t="str">
        <f t="shared" si="3"/>
        <v>HDI Seguros</v>
      </c>
      <c r="C32" s="192">
        <f t="shared" si="4"/>
        <v>0.24977063021450788</v>
      </c>
      <c r="D32" s="192">
        <f t="shared" si="4"/>
        <v>0.11377798427051361</v>
      </c>
      <c r="E32" s="192">
        <f t="shared" si="4"/>
        <v>0.17522215259943713</v>
      </c>
      <c r="F32" s="192">
        <f t="shared" si="4"/>
        <v>0.27353384101801065</v>
      </c>
      <c r="G32" s="192">
        <f t="shared" si="4"/>
        <v>0.19138266336239226</v>
      </c>
      <c r="H32" s="192">
        <f t="shared" si="4"/>
        <v>0.24864120827446679</v>
      </c>
      <c r="I32" s="192">
        <f t="shared" si="4"/>
        <v>0.20430888173765788</v>
      </c>
      <c r="J32" s="192">
        <f t="shared" si="4"/>
        <v>0.27326204544029781</v>
      </c>
      <c r="K32" s="192">
        <f t="shared" si="4"/>
        <v>0.28214669901019113</v>
      </c>
      <c r="L32" s="192">
        <f t="shared" si="4"/>
        <v>0.30794031325671994</v>
      </c>
      <c r="N32" s="46" t="str">
        <f>'2.3'!N33</f>
        <v>HDI Seguros</v>
      </c>
      <c r="O32" s="63">
        <v>24.977063021450789</v>
      </c>
      <c r="P32" s="63">
        <v>11.377798427051362</v>
      </c>
      <c r="Q32" s="63">
        <v>17.522215259943714</v>
      </c>
      <c r="R32" s="63">
        <v>27.353384101801065</v>
      </c>
      <c r="S32" s="63">
        <v>19.138266336239226</v>
      </c>
      <c r="T32" s="63">
        <v>24.86412082744668</v>
      </c>
      <c r="U32" s="63">
        <v>20.430888173765787</v>
      </c>
      <c r="V32" s="63">
        <v>27.326204544029782</v>
      </c>
      <c r="W32" s="63">
        <v>28.214669901019114</v>
      </c>
      <c r="X32" s="63">
        <v>30.794031325671995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4"/>
        <v/>
      </c>
      <c r="E33" s="192" t="str">
        <f t="shared" si="4"/>
        <v/>
      </c>
      <c r="F33" s="192">
        <f t="shared" si="4"/>
        <v>1.7241379310344754E-3</v>
      </c>
      <c r="G33" s="192">
        <f t="shared" si="4"/>
        <v>4.0882573611600191E-3</v>
      </c>
      <c r="H33" s="192">
        <f t="shared" si="4"/>
        <v>3.7052863888873883E-3</v>
      </c>
      <c r="I33" s="192" t="str">
        <f t="shared" si="4"/>
        <v/>
      </c>
      <c r="J33" s="192">
        <f t="shared" si="4"/>
        <v>7.897746332835226E-2</v>
      </c>
      <c r="K33" s="192">
        <f t="shared" si="4"/>
        <v>0.18529318205916617</v>
      </c>
      <c r="L33" s="192">
        <f t="shared" si="4"/>
        <v>0.16917847795792176</v>
      </c>
      <c r="N33" s="46" t="str">
        <f>'2.3'!N34</f>
        <v>Huelen Generales</v>
      </c>
      <c r="O33" s="63"/>
      <c r="P33" s="63"/>
      <c r="Q33" s="63"/>
      <c r="R33" s="63">
        <v>0.17241379310344754</v>
      </c>
      <c r="S33" s="63">
        <v>0.40882573611600193</v>
      </c>
      <c r="T33" s="63">
        <v>0.37052863888873883</v>
      </c>
      <c r="U33" s="63"/>
      <c r="V33" s="63">
        <v>7.8977463328352258</v>
      </c>
      <c r="W33" s="63">
        <v>18.529318205916617</v>
      </c>
      <c r="X33" s="63">
        <v>16.917847795792177</v>
      </c>
    </row>
    <row r="34" spans="2:24">
      <c r="B34" s="46" t="str">
        <f t="shared" si="3"/>
        <v>ING Generales</v>
      </c>
      <c r="C34" s="192">
        <f t="shared" si="4"/>
        <v>0.41993388669231363</v>
      </c>
      <c r="D34" s="192">
        <f t="shared" si="4"/>
        <v>0.24773088142978447</v>
      </c>
      <c r="E34" s="192">
        <f t="shared" si="4"/>
        <v>0.14576451407102856</v>
      </c>
      <c r="F34" s="192">
        <f t="shared" si="4"/>
        <v>0.26762771264228663</v>
      </c>
      <c r="G34" s="192" t="str">
        <f t="shared" si="4"/>
        <v/>
      </c>
      <c r="H34" s="192" t="str">
        <f t="shared" si="4"/>
        <v/>
      </c>
      <c r="I34" s="192" t="str">
        <f t="shared" si="4"/>
        <v/>
      </c>
      <c r="J34" s="192" t="str">
        <f t="shared" si="4"/>
        <v/>
      </c>
      <c r="K34" s="192" t="str">
        <f t="shared" si="4"/>
        <v/>
      </c>
      <c r="L34" s="192" t="str">
        <f t="shared" si="4"/>
        <v/>
      </c>
      <c r="N34" s="46" t="str">
        <f>'2.3'!N35</f>
        <v>ING Generales</v>
      </c>
      <c r="O34" s="63">
        <v>41.993388669231365</v>
      </c>
      <c r="P34" s="63">
        <v>24.773088142978448</v>
      </c>
      <c r="Q34" s="63">
        <v>14.576451407102855</v>
      </c>
      <c r="R34" s="63">
        <v>26.762771264228665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0.41626699278272805</v>
      </c>
      <c r="D35" s="192">
        <f t="shared" si="4"/>
        <v>-0.10294837572117216</v>
      </c>
      <c r="E35" s="192">
        <f t="shared" si="4"/>
        <v>0.2836475962169191</v>
      </c>
      <c r="F35" s="192">
        <f t="shared" si="4"/>
        <v>0.42884793914632657</v>
      </c>
      <c r="G35" s="192">
        <f t="shared" si="4"/>
        <v>0.59439603526488294</v>
      </c>
      <c r="H35" s="192">
        <f t="shared" si="4"/>
        <v>0.5252109289186716</v>
      </c>
      <c r="I35" s="192">
        <f t="shared" si="4"/>
        <v>0.64360909020643575</v>
      </c>
      <c r="J35" s="192">
        <f t="shared" si="4"/>
        <v>0.53521080911719154</v>
      </c>
      <c r="K35" s="192">
        <f t="shared" si="4"/>
        <v>0.59801905951673184</v>
      </c>
      <c r="L35" s="192">
        <f t="shared" si="4"/>
        <v>0.71068555001683786</v>
      </c>
      <c r="N35" s="46" t="str">
        <f>'2.3'!N36</f>
        <v>Liberty Seguros</v>
      </c>
      <c r="O35" s="63">
        <v>41.626699278272802</v>
      </c>
      <c r="P35" s="63">
        <v>-10.294837572117215</v>
      </c>
      <c r="Q35" s="63">
        <v>28.36475962169191</v>
      </c>
      <c r="R35" s="63">
        <v>42.88479391463266</v>
      </c>
      <c r="S35" s="63">
        <v>59.439603526488291</v>
      </c>
      <c r="T35" s="63">
        <v>52.521092891867163</v>
      </c>
      <c r="U35" s="63">
        <v>64.360909020643575</v>
      </c>
      <c r="V35" s="63">
        <v>53.521080911719153</v>
      </c>
      <c r="W35" s="63">
        <v>59.801905951673184</v>
      </c>
      <c r="X35" s="63">
        <v>71.068555001683791</v>
      </c>
    </row>
    <row r="36" spans="2:24">
      <c r="B36" s="46" t="str">
        <f t="shared" si="3"/>
        <v>Mapfre Garantía y Crédito</v>
      </c>
      <c r="C36" s="192">
        <f t="shared" si="4"/>
        <v>0.28639168895289052</v>
      </c>
      <c r="D36" s="192">
        <f t="shared" si="4"/>
        <v>9.7003876648549314E-2</v>
      </c>
      <c r="E36" s="192">
        <f t="shared" si="4"/>
        <v>9.1951804571397594E-2</v>
      </c>
      <c r="F36" s="192">
        <f t="shared" si="4"/>
        <v>0.29310186147820588</v>
      </c>
      <c r="G36" s="192">
        <f t="shared" si="4"/>
        <v>-0.19197019733634019</v>
      </c>
      <c r="H36" s="192">
        <f t="shared" si="4"/>
        <v>0.13555448565640416</v>
      </c>
      <c r="I36" s="192">
        <f t="shared" si="4"/>
        <v>0.57585931582287664</v>
      </c>
      <c r="J36" s="192">
        <f t="shared" si="4"/>
        <v>0.80444993763568162</v>
      </c>
      <c r="K36" s="192">
        <f t="shared" si="4"/>
        <v>0.16464233754251892</v>
      </c>
      <c r="L36" s="192">
        <f t="shared" si="4"/>
        <v>0.11136527159210756</v>
      </c>
      <c r="N36" s="46" t="str">
        <f>'2.3'!N37</f>
        <v>Mapfre Garantía y Crédito</v>
      </c>
      <c r="O36" s="63">
        <v>28.639168895289053</v>
      </c>
      <c r="P36" s="63">
        <v>9.7003876648549312</v>
      </c>
      <c r="Q36" s="63">
        <v>9.1951804571397595</v>
      </c>
      <c r="R36" s="63">
        <v>29.310186147820588</v>
      </c>
      <c r="S36" s="63">
        <v>-19.197019733634018</v>
      </c>
      <c r="T36" s="63">
        <v>13.555448565640415</v>
      </c>
      <c r="U36" s="63">
        <v>57.585931582287664</v>
      </c>
      <c r="V36" s="63">
        <v>80.444993763568164</v>
      </c>
      <c r="W36" s="63">
        <v>16.464233754251893</v>
      </c>
      <c r="X36" s="63">
        <v>11.136527159210756</v>
      </c>
    </row>
    <row r="37" spans="2:24">
      <c r="B37" s="46" t="str">
        <f t="shared" si="3"/>
        <v>Mapfre Seguros Generales</v>
      </c>
      <c r="C37" s="192">
        <f t="shared" si="4"/>
        <v>0.56452237763812907</v>
      </c>
      <c r="D37" s="192">
        <f t="shared" si="4"/>
        <v>0.70204170462692805</v>
      </c>
      <c r="E37" s="192">
        <f t="shared" si="4"/>
        <v>0.67766835573462769</v>
      </c>
      <c r="F37" s="192">
        <f t="shared" si="4"/>
        <v>0.19291596634627686</v>
      </c>
      <c r="G37" s="192">
        <f t="shared" si="4"/>
        <v>0.51915916627624237</v>
      </c>
      <c r="H37" s="192">
        <f t="shared" si="4"/>
        <v>0.84787311084063566</v>
      </c>
      <c r="I37" s="192">
        <f t="shared" si="4"/>
        <v>0.35542096974094006</v>
      </c>
      <c r="J37" s="192">
        <f t="shared" si="4"/>
        <v>0.48019238361029648</v>
      </c>
      <c r="K37" s="192">
        <f t="shared" si="4"/>
        <v>0.57022600267832912</v>
      </c>
      <c r="L37" s="192">
        <f t="shared" si="4"/>
        <v>0.77886047038855832</v>
      </c>
      <c r="N37" s="46" t="str">
        <f>'2.3'!N38</f>
        <v>Mapfre Seguros Generales</v>
      </c>
      <c r="O37" s="63">
        <v>56.45223776381291</v>
      </c>
      <c r="P37" s="63">
        <v>70.204170462692801</v>
      </c>
      <c r="Q37" s="63">
        <v>67.766835573462771</v>
      </c>
      <c r="R37" s="63">
        <v>19.291596634627687</v>
      </c>
      <c r="S37" s="63">
        <v>51.915916627624235</v>
      </c>
      <c r="T37" s="63">
        <v>84.78731108406356</v>
      </c>
      <c r="U37" s="63">
        <v>35.542096974094008</v>
      </c>
      <c r="V37" s="63">
        <v>48.01923836102965</v>
      </c>
      <c r="W37" s="63">
        <v>57.022600267832914</v>
      </c>
      <c r="X37" s="63">
        <v>77.886047038855835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4"/>
        <v/>
      </c>
      <c r="E38" s="192" t="str">
        <f t="shared" si="4"/>
        <v/>
      </c>
      <c r="F38" s="192" t="str">
        <f t="shared" si="4"/>
        <v/>
      </c>
      <c r="G38" s="192" t="str">
        <f t="shared" si="4"/>
        <v/>
      </c>
      <c r="H38" s="192" t="str">
        <f t="shared" si="4"/>
        <v/>
      </c>
      <c r="I38" s="192" t="str">
        <f t="shared" si="4"/>
        <v/>
      </c>
      <c r="J38" s="192" t="str">
        <f t="shared" si="4"/>
        <v/>
      </c>
      <c r="K38" s="192" t="str">
        <f t="shared" si="4"/>
        <v/>
      </c>
      <c r="L38" s="192" t="str">
        <f t="shared" si="4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4"/>
        <v/>
      </c>
      <c r="E39" s="192" t="str">
        <f t="shared" si="4"/>
        <v/>
      </c>
      <c r="F39" s="192" t="str">
        <f t="shared" si="4"/>
        <v/>
      </c>
      <c r="G39" s="192" t="str">
        <f t="shared" si="4"/>
        <v/>
      </c>
      <c r="H39" s="192" t="str">
        <f t="shared" si="4"/>
        <v/>
      </c>
      <c r="I39" s="192" t="str">
        <f t="shared" si="4"/>
        <v/>
      </c>
      <c r="J39" s="192" t="str">
        <f t="shared" si="4"/>
        <v/>
      </c>
      <c r="K39" s="192" t="str">
        <f t="shared" si="4"/>
        <v/>
      </c>
      <c r="L39" s="192">
        <f t="shared" si="4"/>
        <v>0.28001876172607837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28.001876172607837</v>
      </c>
    </row>
    <row r="40" spans="2:24">
      <c r="B40" s="46" t="str">
        <f t="shared" si="3"/>
        <v>Penta Security</v>
      </c>
      <c r="C40" s="192">
        <f t="shared" si="4"/>
        <v>0.39703921880899473</v>
      </c>
      <c r="D40" s="192">
        <f t="shared" si="4"/>
        <v>0.54565044539815644</v>
      </c>
      <c r="E40" s="192">
        <f t="shared" si="4"/>
        <v>0.38567742603095828</v>
      </c>
      <c r="F40" s="192">
        <f t="shared" si="4"/>
        <v>0.22902951138724062</v>
      </c>
      <c r="G40" s="192">
        <f t="shared" si="4"/>
        <v>0.10595795583902276</v>
      </c>
      <c r="H40" s="192">
        <f t="shared" si="4"/>
        <v>0.18016001587697217</v>
      </c>
      <c r="I40" s="192">
        <f t="shared" si="4"/>
        <v>0.17526878897625633</v>
      </c>
      <c r="J40" s="192">
        <f t="shared" si="4"/>
        <v>0.39871436724640252</v>
      </c>
      <c r="K40" s="192">
        <f t="shared" si="4"/>
        <v>0.13651905065017769</v>
      </c>
      <c r="L40" s="192">
        <f t="shared" si="4"/>
        <v>0.11980128620175243</v>
      </c>
      <c r="N40" s="46" t="str">
        <f>'2.3'!N41</f>
        <v>Penta Security</v>
      </c>
      <c r="O40" s="63">
        <v>39.703921880899472</v>
      </c>
      <c r="P40" s="63">
        <v>54.565044539815645</v>
      </c>
      <c r="Q40" s="63">
        <v>38.56774260309583</v>
      </c>
      <c r="R40" s="63">
        <v>22.902951138724063</v>
      </c>
      <c r="S40" s="63">
        <v>10.595795583902277</v>
      </c>
      <c r="T40" s="63">
        <v>18.016001587697218</v>
      </c>
      <c r="U40" s="63">
        <v>17.526878897625632</v>
      </c>
      <c r="V40" s="63">
        <v>39.871436724640255</v>
      </c>
      <c r="W40" s="63">
        <v>13.65190506501777</v>
      </c>
      <c r="X40" s="63">
        <v>11.980128620175243</v>
      </c>
    </row>
    <row r="41" spans="2:24">
      <c r="B41" s="46" t="str">
        <f t="shared" si="3"/>
        <v>RSA Seguros</v>
      </c>
      <c r="C41" s="192">
        <f t="shared" si="4"/>
        <v>0.3029304421981302</v>
      </c>
      <c r="D41" s="192">
        <f t="shared" si="4"/>
        <v>0.43568490036926533</v>
      </c>
      <c r="E41" s="192">
        <f t="shared" si="4"/>
        <v>0.28638112406548943</v>
      </c>
      <c r="F41" s="192">
        <f t="shared" si="4"/>
        <v>0.47589937352010536</v>
      </c>
      <c r="G41" s="192">
        <f t="shared" si="4"/>
        <v>0.39020980523386745</v>
      </c>
      <c r="H41" s="192">
        <f t="shared" si="4"/>
        <v>0.43070812960344296</v>
      </c>
      <c r="I41" s="192">
        <f t="shared" si="4"/>
        <v>0.20544344157348926</v>
      </c>
      <c r="J41" s="192">
        <f t="shared" si="4"/>
        <v>0.39662113675182598</v>
      </c>
      <c r="K41" s="192">
        <f t="shared" si="4"/>
        <v>0.3348118463215155</v>
      </c>
      <c r="L41" s="192">
        <f t="shared" si="4"/>
        <v>0.20599033149822843</v>
      </c>
      <c r="N41" s="46" t="str">
        <f>'2.3'!N42</f>
        <v>RSA Seguros</v>
      </c>
      <c r="O41" s="63">
        <v>30.293044219813019</v>
      </c>
      <c r="P41" s="63">
        <v>43.568490036926534</v>
      </c>
      <c r="Q41" s="63">
        <v>28.638112406548942</v>
      </c>
      <c r="R41" s="63">
        <v>47.589937352010537</v>
      </c>
      <c r="S41" s="63">
        <v>39.020980523386747</v>
      </c>
      <c r="T41" s="63">
        <v>43.070812960344298</v>
      </c>
      <c r="U41" s="63">
        <v>20.544344157348927</v>
      </c>
      <c r="V41" s="63">
        <v>39.662113675182596</v>
      </c>
      <c r="W41" s="63">
        <v>33.481184632151553</v>
      </c>
      <c r="X41" s="63">
        <v>20.599033149822844</v>
      </c>
    </row>
    <row r="42" spans="2:24">
      <c r="B42" s="46" t="str">
        <f t="shared" si="3"/>
        <v>Renta Nacional</v>
      </c>
      <c r="C42" s="192">
        <f t="shared" si="4"/>
        <v>3.433587481419572E-2</v>
      </c>
      <c r="D42" s="192">
        <f t="shared" si="4"/>
        <v>0.27185278126306911</v>
      </c>
      <c r="E42" s="192">
        <f t="shared" si="4"/>
        <v>0.39064565432914783</v>
      </c>
      <c r="F42" s="192">
        <f t="shared" si="4"/>
        <v>0.14493050475493779</v>
      </c>
      <c r="G42" s="192">
        <f t="shared" si="4"/>
        <v>2.2881643536755347</v>
      </c>
      <c r="H42" s="192">
        <f t="shared" si="4"/>
        <v>2.4115241026036807</v>
      </c>
      <c r="I42" s="192">
        <f t="shared" si="4"/>
        <v>-7.6898218497101808E-2</v>
      </c>
      <c r="J42" s="192">
        <f t="shared" si="4"/>
        <v>4.037628318763873E-2</v>
      </c>
      <c r="K42" s="192">
        <f t="shared" si="4"/>
        <v>5.8933314191371808E-2</v>
      </c>
      <c r="L42" s="192">
        <f t="shared" si="4"/>
        <v>3.3526236901713281E-2</v>
      </c>
      <c r="N42" s="46" t="str">
        <f>'2.3'!N43</f>
        <v>Renta Nacional</v>
      </c>
      <c r="O42" s="63">
        <v>3.4335874814195719</v>
      </c>
      <c r="P42" s="63">
        <v>27.185278126306912</v>
      </c>
      <c r="Q42" s="63">
        <v>39.064565432914783</v>
      </c>
      <c r="R42" s="63">
        <v>14.49305047549378</v>
      </c>
      <c r="S42" s="63">
        <v>228.81643536755348</v>
      </c>
      <c r="T42" s="63">
        <v>241.15241026036807</v>
      </c>
      <c r="U42" s="63">
        <v>-7.6898218497101807</v>
      </c>
      <c r="V42" s="63">
        <v>4.0376283187638728</v>
      </c>
      <c r="W42" s="63">
        <v>5.8933314191371808</v>
      </c>
      <c r="X42" s="63">
        <v>3.352623690171328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4"/>
        <v/>
      </c>
      <c r="E43" s="192" t="str">
        <f t="shared" si="4"/>
        <v/>
      </c>
      <c r="F43" s="192" t="str">
        <f t="shared" si="4"/>
        <v/>
      </c>
      <c r="G43" s="192">
        <f t="shared" si="4"/>
        <v>6.13955035622211E-2</v>
      </c>
      <c r="H43" s="192">
        <f t="shared" ref="H43:L45" si="6">IF(OR(T43="",T43=0),"",T43/100)</f>
        <v>0.29817023448573216</v>
      </c>
      <c r="I43" s="192">
        <f t="shared" si="6"/>
        <v>0.35639690458369594</v>
      </c>
      <c r="J43" s="192">
        <f t="shared" si="6"/>
        <v>1.6230117073974355</v>
      </c>
      <c r="K43" s="192">
        <f t="shared" si="6"/>
        <v>0.22587866507795026</v>
      </c>
      <c r="L43" s="192">
        <f t="shared" si="6"/>
        <v>0.29568945400847846</v>
      </c>
      <c r="N43" s="46" t="str">
        <f>'2.3'!N44</f>
        <v>Santander Generales</v>
      </c>
      <c r="O43" s="63"/>
      <c r="P43" s="63"/>
      <c r="Q43" s="63"/>
      <c r="R43" s="63"/>
      <c r="S43" s="63">
        <v>6.1395503562221103</v>
      </c>
      <c r="T43" s="63">
        <v>29.817023448573217</v>
      </c>
      <c r="U43" s="63">
        <v>35.639690458369593</v>
      </c>
      <c r="V43" s="63">
        <v>162.30117073974355</v>
      </c>
      <c r="W43" s="63">
        <v>22.587866507795027</v>
      </c>
      <c r="X43" s="63">
        <v>29.568945400847845</v>
      </c>
    </row>
    <row r="44" spans="2:24">
      <c r="B44" s="46" t="str">
        <f t="shared" si="3"/>
        <v>Security Previsión</v>
      </c>
      <c r="C44" s="192">
        <f t="shared" ref="C44:G45" si="7">IF(OR(O44="",O44=0),"",O44/100)</f>
        <v>0.27547734558108661</v>
      </c>
      <c r="D44" s="192">
        <f t="shared" si="7"/>
        <v>0.27437668648643793</v>
      </c>
      <c r="E44" s="192" t="str">
        <f t="shared" si="7"/>
        <v/>
      </c>
      <c r="F44" s="192" t="str">
        <f t="shared" si="7"/>
        <v/>
      </c>
      <c r="G44" s="192" t="str">
        <f t="shared" si="7"/>
        <v/>
      </c>
      <c r="H44" s="192" t="str">
        <f t="shared" si="6"/>
        <v/>
      </c>
      <c r="I44" s="192" t="str">
        <f t="shared" si="6"/>
        <v/>
      </c>
      <c r="J44" s="192" t="str">
        <f t="shared" si="6"/>
        <v/>
      </c>
      <c r="K44" s="192" t="str">
        <f t="shared" si="6"/>
        <v/>
      </c>
      <c r="L44" s="192" t="str">
        <f t="shared" si="6"/>
        <v/>
      </c>
      <c r="N44" s="46" t="str">
        <f>'2.3'!N45</f>
        <v>Security Previsión</v>
      </c>
      <c r="O44" s="63">
        <v>27.547734558108662</v>
      </c>
      <c r="P44" s="63">
        <v>27.437668648643793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7"/>
        <v/>
      </c>
      <c r="D45" s="192" t="str">
        <f t="shared" si="7"/>
        <v/>
      </c>
      <c r="E45" s="192" t="str">
        <f t="shared" si="7"/>
        <v/>
      </c>
      <c r="F45" s="192" t="str">
        <f t="shared" si="7"/>
        <v/>
      </c>
      <c r="G45" s="192" t="str">
        <f t="shared" si="7"/>
        <v/>
      </c>
      <c r="H45" s="192" t="str">
        <f t="shared" si="6"/>
        <v/>
      </c>
      <c r="I45" s="192" t="str">
        <f t="shared" si="6"/>
        <v/>
      </c>
      <c r="J45" s="192" t="str">
        <f t="shared" si="6"/>
        <v/>
      </c>
      <c r="K45" s="192" t="str">
        <f t="shared" si="6"/>
        <v/>
      </c>
      <c r="L45" s="192">
        <f t="shared" si="6"/>
        <v>0.29787835964378323</v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>
        <v>29.787835964378324</v>
      </c>
    </row>
    <row r="46" spans="2:24">
      <c r="B46" s="51" t="s">
        <v>29</v>
      </c>
      <c r="C46" s="196">
        <f>O46/100</f>
        <v>0.28089681727636157</v>
      </c>
      <c r="D46" s="196">
        <f t="shared" ref="D46:L46" si="8">P46/100</f>
        <v>0.49892536873689042</v>
      </c>
      <c r="E46" s="196">
        <f t="shared" si="8"/>
        <v>0.37123275519304799</v>
      </c>
      <c r="F46" s="196">
        <f t="shared" si="8"/>
        <v>0.31316247710606671</v>
      </c>
      <c r="G46" s="196">
        <f t="shared" si="8"/>
        <v>0.36565057232887421</v>
      </c>
      <c r="H46" s="196">
        <f t="shared" si="8"/>
        <v>0.42966336979141345</v>
      </c>
      <c r="I46" s="196">
        <f t="shared" si="8"/>
        <v>0.3241477525310511</v>
      </c>
      <c r="J46" s="196">
        <f t="shared" si="8"/>
        <v>0.4508203436426213</v>
      </c>
      <c r="K46" s="196">
        <f t="shared" si="8"/>
        <v>0.34004898872684225</v>
      </c>
      <c r="L46" s="196">
        <f t="shared" si="8"/>
        <v>0.32662982401125507</v>
      </c>
      <c r="N46" s="51" t="s">
        <v>29</v>
      </c>
      <c r="O46" s="64">
        <v>28.089681727636158</v>
      </c>
      <c r="P46" s="64">
        <v>49.892536873689039</v>
      </c>
      <c r="Q46" s="64">
        <v>37.123275519304798</v>
      </c>
      <c r="R46" s="64">
        <v>31.316247710606671</v>
      </c>
      <c r="S46" s="64">
        <v>36.565057232887419</v>
      </c>
      <c r="T46" s="64">
        <v>42.966336979141346</v>
      </c>
      <c r="U46" s="64">
        <v>32.414775253105113</v>
      </c>
      <c r="V46" s="64">
        <v>45.082034364262128</v>
      </c>
      <c r="W46" s="64">
        <v>34.004898872684223</v>
      </c>
      <c r="X46" s="64">
        <v>32.662982401125504</v>
      </c>
    </row>
    <row r="48" spans="2:24">
      <c r="B48" s="14" t="str">
        <f>'2.8.2'!B28</f>
        <v>Siniestralidad Retenida = Costo de Siniestro / Prima Retenida Neta Devengada</v>
      </c>
    </row>
    <row r="49" spans="2:2">
      <c r="B49" s="14" t="s">
        <v>703</v>
      </c>
    </row>
  </sheetData>
  <mergeCells count="2">
    <mergeCell ref="B14:L14"/>
    <mergeCell ref="N14:X14"/>
  </mergeCells>
  <conditionalFormatting sqref="C16:L46">
    <cfRule type="cellIs" dxfId="9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>
  <sheetPr codeName="Hoja99">
    <pageSetUpPr fitToPage="1"/>
  </sheetPr>
  <dimension ref="B3:X28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  <c r="O3" s="11"/>
      <c r="Q3" s="11"/>
    </row>
    <row r="8" spans="2:24">
      <c r="B8" s="12"/>
      <c r="N8" s="12"/>
    </row>
    <row r="9" spans="2:24">
      <c r="B9" s="12"/>
      <c r="N9" s="12"/>
    </row>
    <row r="10" spans="2:24">
      <c r="B10" s="12"/>
      <c r="N10" s="12"/>
    </row>
    <row r="11" spans="2:24" ht="21">
      <c r="B11" s="13" t="s">
        <v>269</v>
      </c>
      <c r="N11" s="13"/>
    </row>
    <row r="12" spans="2:24">
      <c r="B12" s="14" t="s">
        <v>7</v>
      </c>
      <c r="N12" s="14"/>
    </row>
    <row r="13" spans="2:24">
      <c r="B13" s="12"/>
      <c r="N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106"/>
      <c r="O14" s="107"/>
      <c r="P14" s="107"/>
      <c r="Q14" s="107"/>
      <c r="R14" s="107"/>
      <c r="S14" s="107"/>
      <c r="T14" s="107"/>
      <c r="U14" s="107"/>
      <c r="V14" s="107"/>
      <c r="W14" s="107"/>
      <c r="X14" s="108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 t="shared" ref="P15:X15" si="1">D15</f>
        <v>2003</v>
      </c>
      <c r="Q15" s="53">
        <f t="shared" si="1"/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 t="shared" si="1"/>
        <v>2011</v>
      </c>
    </row>
    <row r="16" spans="2:24" s="16" customFormat="1">
      <c r="B16" s="46" t="s">
        <v>34</v>
      </c>
      <c r="C16" s="192">
        <f>'2.8.3.1'!C46</f>
        <v>0.41183276952610443</v>
      </c>
      <c r="D16" s="192">
        <f>'2.8.3.1'!D46</f>
        <v>0.18515913079221127</v>
      </c>
      <c r="E16" s="192">
        <f>'2.8.3.1'!E46</f>
        <v>0.21272818807542443</v>
      </c>
      <c r="F16" s="192">
        <f>'2.8.3.1'!F46</f>
        <v>0.85003368087532394</v>
      </c>
      <c r="G16" s="192">
        <f>'2.8.3.1'!G46</f>
        <v>0.84579773361953026</v>
      </c>
      <c r="H16" s="192">
        <f>'2.8.3.1'!H46</f>
        <v>0.60413145159463288</v>
      </c>
      <c r="I16" s="192">
        <f>'2.8.3.1'!I46</f>
        <v>0.61966269965053866</v>
      </c>
      <c r="J16" s="192">
        <f>'2.8.3.1'!J46</f>
        <v>0.15498247438773405</v>
      </c>
      <c r="K16" s="192">
        <f>'2.8.3.1'!K46</f>
        <v>13.770041871145613</v>
      </c>
      <c r="L16" s="192">
        <f>'2.8.3.1'!L46</f>
        <v>0.16311723326659369</v>
      </c>
      <c r="N16" s="46" t="s">
        <v>34</v>
      </c>
      <c r="O16" s="96"/>
      <c r="P16" s="97"/>
      <c r="Q16" s="97"/>
      <c r="R16" s="97"/>
      <c r="S16" s="97"/>
      <c r="T16" s="97"/>
      <c r="U16" s="97"/>
      <c r="V16" s="97"/>
      <c r="W16" s="97"/>
      <c r="X16" s="98"/>
    </row>
    <row r="17" spans="2:24" s="16" customFormat="1">
      <c r="B17" s="46" t="s">
        <v>35</v>
      </c>
      <c r="C17" s="192">
        <f>'2.8.3.2'!C46</f>
        <v>0.81024441198460384</v>
      </c>
      <c r="D17" s="192">
        <f>'2.8.3.2'!D46</f>
        <v>0.73254410354297539</v>
      </c>
      <c r="E17" s="192">
        <f>'2.8.3.2'!E46</f>
        <v>0.6097282462802972</v>
      </c>
      <c r="F17" s="192">
        <f>'2.8.3.2'!F46</f>
        <v>0.56993086676615468</v>
      </c>
      <c r="G17" s="192">
        <f>'2.8.3.2'!G46</f>
        <v>0.61793271835184105</v>
      </c>
      <c r="H17" s="192">
        <f>'2.8.3.2'!H46</f>
        <v>0.54863925537697311</v>
      </c>
      <c r="I17" s="192">
        <f>'2.8.3.2'!I46</f>
        <v>0.57190969361964039</v>
      </c>
      <c r="J17" s="192">
        <f>'2.8.3.2'!J46</f>
        <v>0.60659564492450868</v>
      </c>
      <c r="K17" s="192">
        <f>'2.8.3.2'!K46</f>
        <v>0.77033115180689715</v>
      </c>
      <c r="L17" s="192">
        <f>'2.8.3.2'!L46</f>
        <v>0.47657635129048098</v>
      </c>
      <c r="N17" s="46" t="s">
        <v>35</v>
      </c>
      <c r="O17" s="99"/>
      <c r="P17" s="100"/>
      <c r="Q17" s="100"/>
      <c r="R17" s="100"/>
      <c r="S17" s="100"/>
      <c r="T17" s="100"/>
      <c r="U17" s="100"/>
      <c r="V17" s="100"/>
      <c r="W17" s="100"/>
      <c r="X17" s="101"/>
    </row>
    <row r="18" spans="2:24" s="16" customFormat="1">
      <c r="B18" s="46" t="s">
        <v>36</v>
      </c>
      <c r="C18" s="192">
        <f>'2.8.3.3'!C46</f>
        <v>0.91812677122388309</v>
      </c>
      <c r="D18" s="192">
        <f>'2.8.3.3'!D46</f>
        <v>0.57849926392913442</v>
      </c>
      <c r="E18" s="192">
        <f>'2.8.3.3'!E46</f>
        <v>0.59021169962530018</v>
      </c>
      <c r="F18" s="192">
        <f>'2.8.3.3'!F46</f>
        <v>0.69530819429857549</v>
      </c>
      <c r="G18" s="192">
        <f>'2.8.3.3'!G46</f>
        <v>0.6442167189867074</v>
      </c>
      <c r="H18" s="192">
        <f>'2.8.3.3'!H46</f>
        <v>0.84182537766412768</v>
      </c>
      <c r="I18" s="192">
        <f>'2.8.3.3'!I46</f>
        <v>0.59017951806254021</v>
      </c>
      <c r="J18" s="192">
        <f>'2.8.3.3'!J46</f>
        <v>0.61008869648172559</v>
      </c>
      <c r="K18" s="192">
        <f>'2.8.3.3'!K46</f>
        <v>0.98421715595734616</v>
      </c>
      <c r="L18" s="192">
        <f>'2.8.3.3'!L46</f>
        <v>0.75300765956449167</v>
      </c>
      <c r="N18" s="46" t="s">
        <v>36</v>
      </c>
      <c r="O18" s="99"/>
      <c r="P18" s="100"/>
      <c r="Q18" s="100"/>
      <c r="R18" s="100"/>
      <c r="S18" s="100"/>
      <c r="T18" s="100"/>
      <c r="U18" s="100"/>
      <c r="V18" s="100"/>
      <c r="W18" s="100"/>
      <c r="X18" s="101"/>
    </row>
    <row r="19" spans="2:24" s="16" customFormat="1">
      <c r="B19" s="46" t="s">
        <v>37</v>
      </c>
      <c r="C19" s="192">
        <f>'2.8.3.4'!C46</f>
        <v>0.45687677726975962</v>
      </c>
      <c r="D19" s="192">
        <f>'2.8.3.4'!D46</f>
        <v>0.6407829868143472</v>
      </c>
      <c r="E19" s="192">
        <f>'2.8.3.4'!E46</f>
        <v>0.36833485628511814</v>
      </c>
      <c r="F19" s="192">
        <f>'2.8.3.4'!F46</f>
        <v>0.58398760818128703</v>
      </c>
      <c r="G19" s="192">
        <f>'2.8.3.4'!G46</f>
        <v>0.51389791335549861</v>
      </c>
      <c r="H19" s="192">
        <f>'2.8.3.4'!H46</f>
        <v>0.56057496516624383</v>
      </c>
      <c r="I19" s="192">
        <f>'2.8.3.4'!I46</f>
        <v>0.45327580944619056</v>
      </c>
      <c r="J19" s="192">
        <f>'2.8.3.4'!J46</f>
        <v>0.63270478152312515</v>
      </c>
      <c r="K19" s="192">
        <f>'2.8.3.4'!K46</f>
        <v>1.2786246049133261</v>
      </c>
      <c r="L19" s="192">
        <f>'2.8.3.4'!L46</f>
        <v>0.33066487782705617</v>
      </c>
      <c r="N19" s="46" t="s">
        <v>37</v>
      </c>
      <c r="O19" s="99"/>
      <c r="P19" s="100"/>
      <c r="Q19" s="100"/>
      <c r="R19" s="100"/>
      <c r="S19" s="100"/>
      <c r="T19" s="100"/>
      <c r="U19" s="100"/>
      <c r="V19" s="100"/>
      <c r="W19" s="100"/>
      <c r="X19" s="101"/>
    </row>
    <row r="20" spans="2:24" s="16" customFormat="1">
      <c r="B20" s="46" t="s">
        <v>38</v>
      </c>
      <c r="C20" s="192">
        <f>'2.8.3.5'!C46</f>
        <v>0.2661131574662291</v>
      </c>
      <c r="D20" s="192">
        <f>'2.8.3.5'!D46</f>
        <v>0.44730317973088562</v>
      </c>
      <c r="E20" s="192">
        <f>'2.8.3.5'!E46</f>
        <v>0.32071990099978082</v>
      </c>
      <c r="F20" s="192">
        <f>'2.8.3.5'!F46</f>
        <v>0.37157650225311317</v>
      </c>
      <c r="G20" s="192">
        <f>'2.8.3.5'!G46</f>
        <v>0.34333236228412212</v>
      </c>
      <c r="H20" s="192">
        <f>'2.8.3.5'!H46</f>
        <v>0.23117722799939308</v>
      </c>
      <c r="I20" s="192">
        <f>'2.8.3.5'!I46</f>
        <v>0.42608410097297988</v>
      </c>
      <c r="J20" s="192">
        <f>'2.8.3.5'!J46</f>
        <v>0.3772126569007766</v>
      </c>
      <c r="K20" s="192">
        <f>'2.8.3.5'!K46</f>
        <v>2.1378303502225733</v>
      </c>
      <c r="L20" s="192">
        <f>'2.8.3.5'!L46</f>
        <v>-0.2814440016529472</v>
      </c>
      <c r="N20" s="46" t="s">
        <v>38</v>
      </c>
      <c r="O20" s="99"/>
      <c r="P20" s="100"/>
      <c r="Q20" s="100"/>
      <c r="R20" s="100"/>
      <c r="S20" s="100"/>
      <c r="T20" s="100"/>
      <c r="U20" s="100"/>
      <c r="V20" s="100"/>
      <c r="W20" s="100"/>
      <c r="X20" s="101"/>
    </row>
    <row r="21" spans="2:24" s="16" customFormat="1">
      <c r="B21" s="46" t="s">
        <v>39</v>
      </c>
      <c r="C21" s="192">
        <f>'2.8.3.6'!C46</f>
        <v>0.86063161655675602</v>
      </c>
      <c r="D21" s="192">
        <f>'2.8.3.6'!D46</f>
        <v>-9.0587877659154719E-4</v>
      </c>
      <c r="E21" s="192">
        <f>'2.8.3.6'!E46</f>
        <v>0.32425641638196612</v>
      </c>
      <c r="F21" s="192">
        <f>'2.8.3.6'!F46</f>
        <v>0.44937635899756789</v>
      </c>
      <c r="G21" s="192">
        <f>'2.8.3.6'!G46</f>
        <v>0.53325181138867139</v>
      </c>
      <c r="H21" s="192">
        <f>'2.8.3.6'!H46</f>
        <v>0.53377459252041615</v>
      </c>
      <c r="I21" s="192">
        <f>'2.8.3.6'!I46</f>
        <v>0.70191574328131001</v>
      </c>
      <c r="J21" s="192">
        <f>'2.8.3.6'!J46</f>
        <v>0.33083159174625282</v>
      </c>
      <c r="K21" s="192">
        <f>'2.8.3.6'!K46</f>
        <v>2.2810057149465242</v>
      </c>
      <c r="L21" s="192">
        <f>'2.8.3.6'!L46</f>
        <v>1.1807533622993462</v>
      </c>
      <c r="N21" s="46" t="s">
        <v>39</v>
      </c>
      <c r="O21" s="99"/>
      <c r="P21" s="100"/>
      <c r="Q21" s="100"/>
      <c r="R21" s="100"/>
      <c r="S21" s="100"/>
      <c r="T21" s="100"/>
      <c r="U21" s="100"/>
      <c r="V21" s="100"/>
      <c r="W21" s="100"/>
      <c r="X21" s="101"/>
    </row>
    <row r="22" spans="2:24">
      <c r="B22" s="46" t="s">
        <v>119</v>
      </c>
      <c r="C22" s="192">
        <f>'2.8.3.7'!C46</f>
        <v>0.64954852680223141</v>
      </c>
      <c r="D22" s="192">
        <f>'2.8.3.7'!D46</f>
        <v>0.71115188620715397</v>
      </c>
      <c r="E22" s="192">
        <f>'2.8.3.7'!E46</f>
        <v>0.83331270364552745</v>
      </c>
      <c r="F22" s="192">
        <f>'2.8.3.7'!F46</f>
        <v>0.48702935251105683</v>
      </c>
      <c r="G22" s="192">
        <f>'2.8.3.7'!G46</f>
        <v>0.49947448531780808</v>
      </c>
      <c r="H22" s="192">
        <f>'2.8.3.7'!H46</f>
        <v>1.1321131901774821</v>
      </c>
      <c r="I22" s="192">
        <f>'2.8.3.7'!I46</f>
        <v>0.38956323517360864</v>
      </c>
      <c r="J22" s="192">
        <f>'2.8.3.7'!J46</f>
        <v>0.89216899248414583</v>
      </c>
      <c r="K22" s="192">
        <f>'2.8.3.7'!K46</f>
        <v>0.68951401411173807</v>
      </c>
      <c r="L22" s="192">
        <f>'2.8.3.7'!L46</f>
        <v>0.64047476064904241</v>
      </c>
      <c r="N22" s="46" t="s">
        <v>119</v>
      </c>
      <c r="O22" s="99"/>
      <c r="P22" s="100"/>
      <c r="Q22" s="100"/>
      <c r="R22" s="100"/>
      <c r="S22" s="100"/>
      <c r="T22" s="100"/>
      <c r="U22" s="100"/>
      <c r="V22" s="100"/>
      <c r="W22" s="100"/>
      <c r="X22" s="101"/>
    </row>
    <row r="23" spans="2:24">
      <c r="B23" s="46" t="s">
        <v>40</v>
      </c>
      <c r="C23" s="192">
        <f>'2.8.3.8'!C46</f>
        <v>0.6978690942039002</v>
      </c>
      <c r="D23" s="192">
        <f>'2.8.3.8'!D46</f>
        <v>0.62691443959811943</v>
      </c>
      <c r="E23" s="192">
        <f>'2.8.3.8'!E46</f>
        <v>0.39692116092494667</v>
      </c>
      <c r="F23" s="192">
        <f>'2.8.3.8'!F46</f>
        <v>0.50783574580113</v>
      </c>
      <c r="G23" s="192">
        <f>'2.8.3.8'!G46</f>
        <v>0.59886185587533802</v>
      </c>
      <c r="H23" s="192">
        <f>'2.8.3.8'!H46</f>
        <v>0.63481440184397253</v>
      </c>
      <c r="I23" s="192">
        <f>'2.8.3.8'!I46</f>
        <v>1.4328951880750298</v>
      </c>
      <c r="J23" s="192">
        <f>'2.8.3.8'!J46</f>
        <v>1.6419741924857063</v>
      </c>
      <c r="K23" s="192">
        <f>'2.8.3.8'!K46</f>
        <v>0.49332177089761958</v>
      </c>
      <c r="L23" s="192">
        <f>'2.8.3.8'!L46</f>
        <v>0.64043110380395352</v>
      </c>
      <c r="N23" s="46" t="s">
        <v>40</v>
      </c>
      <c r="O23" s="99"/>
      <c r="P23" s="100"/>
      <c r="Q23" s="100"/>
      <c r="R23" s="100"/>
      <c r="S23" s="100"/>
      <c r="T23" s="100"/>
      <c r="U23" s="100"/>
      <c r="V23" s="100"/>
      <c r="W23" s="100"/>
      <c r="X23" s="101"/>
    </row>
    <row r="24" spans="2:24">
      <c r="B24" s="46" t="s">
        <v>41</v>
      </c>
      <c r="C24" s="192">
        <f>'2.8.3.9'!C46</f>
        <v>0.30689130272682502</v>
      </c>
      <c r="D24" s="192">
        <f>'2.8.3.9'!D46</f>
        <v>0.23741558571957885</v>
      </c>
      <c r="E24" s="192">
        <f>'2.8.3.9'!E46</f>
        <v>0.59116882981389385</v>
      </c>
      <c r="F24" s="192">
        <f>'2.8.3.9'!F46</f>
        <v>0.45090740884409508</v>
      </c>
      <c r="G24" s="192">
        <f>'2.8.3.9'!G46</f>
        <v>0.41465475439637783</v>
      </c>
      <c r="H24" s="192">
        <f>'2.8.3.9'!H46</f>
        <v>1.0543647308344537</v>
      </c>
      <c r="I24" s="192">
        <f>'2.8.3.9'!I46</f>
        <v>0.30798039158610507</v>
      </c>
      <c r="J24" s="192">
        <f>'2.8.3.9'!J46</f>
        <v>0.45021206723342955</v>
      </c>
      <c r="K24" s="192">
        <f>'2.8.3.9'!K46</f>
        <v>0.69833416508074808</v>
      </c>
      <c r="L24" s="192">
        <f>'2.8.3.9'!L46</f>
        <v>0.50051662653173845</v>
      </c>
      <c r="N24" s="46" t="s">
        <v>41</v>
      </c>
      <c r="O24" s="99"/>
      <c r="P24" s="100"/>
      <c r="Q24" s="100"/>
      <c r="R24" s="100"/>
      <c r="S24" s="100"/>
      <c r="T24" s="100"/>
      <c r="U24" s="100"/>
      <c r="V24" s="100"/>
      <c r="W24" s="100"/>
      <c r="X24" s="101"/>
    </row>
    <row r="25" spans="2:24">
      <c r="B25" s="46" t="s">
        <v>28</v>
      </c>
      <c r="C25" s="192">
        <f>'2.8.3.10'!C46</f>
        <v>0.54620545702467671</v>
      </c>
      <c r="D25" s="192">
        <f>'2.8.3.10'!D46</f>
        <v>0.24277535194486558</v>
      </c>
      <c r="E25" s="192">
        <f>'2.8.3.10'!E46</f>
        <v>0.43478811248431115</v>
      </c>
      <c r="F25" s="192">
        <f>'2.8.3.10'!F46</f>
        <v>0.41034169479606286</v>
      </c>
      <c r="G25" s="192">
        <f>'2.8.3.10'!G46</f>
        <v>0.31243606965244458</v>
      </c>
      <c r="H25" s="192">
        <f>'2.8.3.10'!H46</f>
        <v>0.56750226243034652</v>
      </c>
      <c r="I25" s="192">
        <f>'2.8.3.10'!I46</f>
        <v>0.84615661340496218</v>
      </c>
      <c r="J25" s="192">
        <f>'2.8.3.10'!J46</f>
        <v>0.47322722104307713</v>
      </c>
      <c r="K25" s="192">
        <f>'2.8.3.10'!K46</f>
        <v>0.62132728962947237</v>
      </c>
      <c r="L25" s="192">
        <f>'2.8.3.10'!L46</f>
        <v>0.38908160915383339</v>
      </c>
      <c r="N25" s="46" t="s">
        <v>28</v>
      </c>
      <c r="O25" s="102"/>
      <c r="P25" s="103"/>
      <c r="Q25" s="103"/>
      <c r="R25" s="103"/>
      <c r="S25" s="103"/>
      <c r="T25" s="103"/>
      <c r="U25" s="103"/>
      <c r="V25" s="103"/>
      <c r="W25" s="103"/>
      <c r="X25" s="104"/>
    </row>
    <row r="26" spans="2:24">
      <c r="B26" s="51" t="s">
        <v>29</v>
      </c>
      <c r="C26" s="197">
        <f>-O26/100</f>
        <v>0.48686147686627312</v>
      </c>
      <c r="D26" s="197">
        <f t="shared" ref="D26:L26" si="2">-P26/100</f>
        <v>0.26528009885762988</v>
      </c>
      <c r="E26" s="197">
        <f t="shared" si="2"/>
        <v>0.32061180052732802</v>
      </c>
      <c r="F26" s="197">
        <f t="shared" si="2"/>
        <v>0.67626658743985668</v>
      </c>
      <c r="G26" s="197">
        <f t="shared" si="2"/>
        <v>0.66010896441744971</v>
      </c>
      <c r="H26" s="197">
        <f t="shared" si="2"/>
        <v>0.61169418582216872</v>
      </c>
      <c r="I26" s="197">
        <f t="shared" si="2"/>
        <v>0.63305905408248164</v>
      </c>
      <c r="J26" s="197">
        <f t="shared" si="2"/>
        <v>0.34950463716958224</v>
      </c>
      <c r="K26" s="197">
        <f t="shared" si="2"/>
        <v>7.6736181137466239</v>
      </c>
      <c r="L26" s="197">
        <f t="shared" si="2"/>
        <v>0.33229540149239339</v>
      </c>
      <c r="N26" s="51" t="s">
        <v>29</v>
      </c>
      <c r="O26" s="65">
        <v>-48.686147686627315</v>
      </c>
      <c r="P26" s="65">
        <v>-26.528009885762987</v>
      </c>
      <c r="Q26" s="65">
        <v>-32.061180052732801</v>
      </c>
      <c r="R26" s="65">
        <v>-67.626658743985672</v>
      </c>
      <c r="S26" s="65">
        <v>-66.010896441744976</v>
      </c>
      <c r="T26" s="65">
        <v>-61.169418582216871</v>
      </c>
      <c r="U26" s="65">
        <v>-63.305905408248165</v>
      </c>
      <c r="V26" s="65">
        <v>-34.950463716958225</v>
      </c>
      <c r="W26" s="65">
        <v>-767.36181137466235</v>
      </c>
      <c r="X26" s="65">
        <v>-33.229540149239341</v>
      </c>
    </row>
    <row r="28" spans="2:24">
      <c r="B28" s="14" t="s">
        <v>638</v>
      </c>
    </row>
  </sheetData>
  <mergeCells count="1">
    <mergeCell ref="B14:L14"/>
  </mergeCells>
  <conditionalFormatting sqref="C16:L26">
    <cfRule type="cellIs" dxfId="8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6" fitToWidth="3" orientation="landscape" horizontalDpi="300" verticalDpi="300" r:id="rId1"/>
  <headerFooter alignWithMargins="0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>
  <sheetPr codeName="Hoja100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186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0.67491084405824142</v>
      </c>
      <c r="D16" s="192">
        <f t="shared" ref="D16:L16" si="2">IF(OR(P16="",P16=0),"",-P16/100)</f>
        <v>0.30657805815969152</v>
      </c>
      <c r="E16" s="192">
        <f t="shared" si="2"/>
        <v>0.32802894190242182</v>
      </c>
      <c r="F16" s="192">
        <f t="shared" si="2"/>
        <v>0.75646042505162758</v>
      </c>
      <c r="G16" s="192">
        <f t="shared" si="2"/>
        <v>1.3145362160007941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-67.491084405824139</v>
      </c>
      <c r="P16" s="40">
        <v>-30.657805815969152</v>
      </c>
      <c r="Q16" s="40">
        <v>-32.802894190242185</v>
      </c>
      <c r="R16" s="40">
        <v>-75.646042505162754</v>
      </c>
      <c r="S16" s="40">
        <v>-131.4536216000794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IF(OR(O17="",O17=0),"",-O17/100)</f>
        <v>1.2561391345771431</v>
      </c>
      <c r="D17" s="192">
        <f t="shared" ref="D17:D45" si="5">IF(OR(P17="",P17=0),"",-P17/100)</f>
        <v>5.3222313345586176</v>
      </c>
      <c r="E17" s="192">
        <f t="shared" ref="E17:E45" si="6">IF(OR(Q17="",Q17=0),"",-Q17/100)</f>
        <v>1.5094622694093334</v>
      </c>
      <c r="F17" s="192">
        <f t="shared" ref="F17:F45" si="7">IF(OR(R17="",R17=0),"",-R17/100)</f>
        <v>2.4840929880452953</v>
      </c>
      <c r="G17" s="192">
        <f t="shared" ref="G17:G45" si="8">IF(OR(S17="",S17=0),"",-S17/100)</f>
        <v>1.136830601092895</v>
      </c>
      <c r="H17" s="192">
        <f t="shared" ref="H17:H45" si="9">IF(OR(T17="",T17=0),"",-T17/100)</f>
        <v>1.0468194291714954</v>
      </c>
      <c r="I17" s="192">
        <f t="shared" ref="I17:I45" si="10">IF(OR(U17="",U17=0),"",-U17/100)</f>
        <v>3.3791164346121083</v>
      </c>
      <c r="J17" s="192">
        <f t="shared" ref="J17:J45" si="11">IF(OR(V17="",V17=0),"",-V17/100)</f>
        <v>0.3340892518242003</v>
      </c>
      <c r="K17" s="192">
        <f t="shared" ref="K17:K45" si="12">IF(OR(W17="",W17=0),"",-W17/100)</f>
        <v>12.881783282625438</v>
      </c>
      <c r="L17" s="192">
        <f t="shared" ref="L17:L45" si="13">IF(OR(X17="",X17=0),"",-X17/100)</f>
        <v>0.61327229451305521</v>
      </c>
      <c r="N17" s="46" t="str">
        <f>'2.3'!N18</f>
        <v>ACE Seguros</v>
      </c>
      <c r="O17" s="40">
        <v>-125.6139134577143</v>
      </c>
      <c r="P17" s="40">
        <v>-532.22313345586178</v>
      </c>
      <c r="Q17" s="40">
        <v>-150.94622694093334</v>
      </c>
      <c r="R17" s="40">
        <v>-248.40929880452953</v>
      </c>
      <c r="S17" s="40">
        <v>-113.6830601092895</v>
      </c>
      <c r="T17" s="40">
        <v>-104.68194291714954</v>
      </c>
      <c r="U17" s="40">
        <v>-337.91164346121082</v>
      </c>
      <c r="V17" s="40">
        <v>-33.408925182420028</v>
      </c>
      <c r="W17" s="40">
        <v>-1288.1783282625438</v>
      </c>
      <c r="X17" s="40">
        <v>-61.32722945130552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0.69500520186595982</v>
      </c>
      <c r="D19" s="192">
        <f t="shared" si="5"/>
        <v>0.35357350062486359</v>
      </c>
      <c r="E19" s="192">
        <f t="shared" si="6"/>
        <v>0.81694568363078157</v>
      </c>
      <c r="F19" s="192">
        <f t="shared" si="7"/>
        <v>0.62533831143706609</v>
      </c>
      <c r="G19" s="192">
        <f t="shared" si="8"/>
        <v>0.38140858878375589</v>
      </c>
      <c r="H19" s="192">
        <f t="shared" si="9"/>
        <v>0.32150948128621337</v>
      </c>
      <c r="I19" s="192">
        <f t="shared" si="10"/>
        <v>0.78999473678778731</v>
      </c>
      <c r="J19" s="192">
        <f t="shared" si="11"/>
        <v>0.68647017065668015</v>
      </c>
      <c r="K19" s="192">
        <f t="shared" si="12"/>
        <v>12.357359057599458</v>
      </c>
      <c r="L19" s="192">
        <f t="shared" si="13"/>
        <v>-0.41927857783417083</v>
      </c>
      <c r="N19" s="46" t="str">
        <f>'2.3'!N20</f>
        <v>Aseguradora Magallanes</v>
      </c>
      <c r="O19" s="40">
        <v>-69.500520186595978</v>
      </c>
      <c r="P19" s="40">
        <v>-35.357350062486361</v>
      </c>
      <c r="Q19" s="40">
        <v>-81.694568363078162</v>
      </c>
      <c r="R19" s="40">
        <v>-62.533831143706607</v>
      </c>
      <c r="S19" s="40">
        <v>-38.140858878375589</v>
      </c>
      <c r="T19" s="40">
        <v>-32.150948128621337</v>
      </c>
      <c r="U19" s="40">
        <v>-78.999473678778728</v>
      </c>
      <c r="V19" s="40">
        <v>-68.64701706566801</v>
      </c>
      <c r="W19" s="40">
        <v>-1235.7359057599458</v>
      </c>
      <c r="X19" s="40">
        <v>41.927857783417082</v>
      </c>
    </row>
    <row r="20" spans="2:24" s="16" customFormat="1">
      <c r="B20" s="46" t="str">
        <f t="shared" si="3"/>
        <v>BCI Seguros Generales</v>
      </c>
      <c r="C20" s="192">
        <f t="shared" si="4"/>
        <v>0.29520090923429004</v>
      </c>
      <c r="D20" s="192">
        <f t="shared" si="5"/>
        <v>-8.1459732440904362E-3</v>
      </c>
      <c r="E20" s="192">
        <f t="shared" si="6"/>
        <v>0.32200335018727821</v>
      </c>
      <c r="F20" s="192">
        <f t="shared" si="7"/>
        <v>0.32124500419343216</v>
      </c>
      <c r="G20" s="192">
        <f t="shared" si="8"/>
        <v>0.50660230097261572</v>
      </c>
      <c r="H20" s="192">
        <f t="shared" si="9"/>
        <v>0.3053496809418888</v>
      </c>
      <c r="I20" s="192">
        <f t="shared" si="10"/>
        <v>1.1717877669633465</v>
      </c>
      <c r="J20" s="192">
        <f t="shared" si="11"/>
        <v>-6.3348092536139433E-2</v>
      </c>
      <c r="K20" s="192">
        <f t="shared" si="12"/>
        <v>13.579015476181107</v>
      </c>
      <c r="L20" s="192">
        <f t="shared" si="13"/>
        <v>0.60585106639823005</v>
      </c>
      <c r="N20" s="46" t="str">
        <f>'2.3'!N21</f>
        <v>BCI Seguros Generales</v>
      </c>
      <c r="O20" s="40">
        <v>-29.520090923429006</v>
      </c>
      <c r="P20" s="40">
        <v>0.81459732440904364</v>
      </c>
      <c r="Q20" s="40">
        <v>-32.20033501872782</v>
      </c>
      <c r="R20" s="40">
        <v>-32.124500419343214</v>
      </c>
      <c r="S20" s="40">
        <v>-50.660230097261575</v>
      </c>
      <c r="T20" s="40">
        <v>-30.53496809418888</v>
      </c>
      <c r="U20" s="40">
        <v>-117.17877669633465</v>
      </c>
      <c r="V20" s="40">
        <v>6.3348092536139431</v>
      </c>
      <c r="W20" s="40">
        <v>-1357.9015476181107</v>
      </c>
      <c r="X20" s="40">
        <v>-60.585106639823003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>
        <f t="shared" si="11"/>
        <v>0.25578276902447211</v>
      </c>
      <c r="K21" s="192">
        <f t="shared" si="12"/>
        <v>6.8813084859633769</v>
      </c>
      <c r="L21" s="192">
        <f t="shared" si="13"/>
        <v>0.4762765121759634</v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>
        <v>-25.578276902447211</v>
      </c>
      <c r="W21" s="40">
        <v>-688.13084859633773</v>
      </c>
      <c r="X21" s="40">
        <v>-47.627651217596338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6.8184918849559975E-2</v>
      </c>
      <c r="D23" s="192">
        <f t="shared" si="5"/>
        <v>8.8289336700910534E-2</v>
      </c>
      <c r="E23" s="192">
        <f t="shared" si="6"/>
        <v>0.14609237233744754</v>
      </c>
      <c r="F23" s="192">
        <f t="shared" si="7"/>
        <v>1.4894595532915886</v>
      </c>
      <c r="G23" s="192">
        <f t="shared" si="8"/>
        <v>0.72176957938465791</v>
      </c>
      <c r="H23" s="192">
        <f t="shared" si="9"/>
        <v>0.80803333206111272</v>
      </c>
      <c r="I23" s="192">
        <f t="shared" si="10"/>
        <v>1.4118680946015953E-2</v>
      </c>
      <c r="J23" s="192">
        <f t="shared" si="11"/>
        <v>-3.4831460522240218E-2</v>
      </c>
      <c r="K23" s="192">
        <f t="shared" si="12"/>
        <v>9.7001809335145879</v>
      </c>
      <c r="L23" s="192">
        <f t="shared" si="13"/>
        <v>1.1737392613421567</v>
      </c>
      <c r="N23" s="46" t="str">
        <f>'2.3'!N24</f>
        <v>Chartis Chile</v>
      </c>
      <c r="O23" s="63">
        <v>-6.8184918849559972</v>
      </c>
      <c r="P23" s="63">
        <v>-8.8289336700910539</v>
      </c>
      <c r="Q23" s="63">
        <v>-14.609237233744754</v>
      </c>
      <c r="R23" s="63">
        <v>-148.94595532915886</v>
      </c>
      <c r="S23" s="63">
        <v>-72.17695793846579</v>
      </c>
      <c r="T23" s="63">
        <v>-80.803333206111276</v>
      </c>
      <c r="U23" s="63">
        <v>-1.4118680946015953</v>
      </c>
      <c r="V23" s="63">
        <v>3.4831460522240216</v>
      </c>
      <c r="W23" s="63">
        <v>-970.01809335145879</v>
      </c>
      <c r="X23" s="63">
        <v>-117.37392613421567</v>
      </c>
    </row>
    <row r="24" spans="2:24">
      <c r="B24" s="46" t="str">
        <f t="shared" si="3"/>
        <v>Chilena Consolidada</v>
      </c>
      <c r="C24" s="192">
        <f t="shared" si="4"/>
        <v>0.40586629796536966</v>
      </c>
      <c r="D24" s="192">
        <f t="shared" si="5"/>
        <v>2.201262917537471E-2</v>
      </c>
      <c r="E24" s="192">
        <f t="shared" si="6"/>
        <v>0.23355361217047987</v>
      </c>
      <c r="F24" s="192">
        <f t="shared" si="7"/>
        <v>0.49292779570222772</v>
      </c>
      <c r="G24" s="192">
        <f t="shared" si="8"/>
        <v>0.64508615216491005</v>
      </c>
      <c r="H24" s="192">
        <f t="shared" si="9"/>
        <v>0.36215743352894092</v>
      </c>
      <c r="I24" s="192">
        <f t="shared" si="10"/>
        <v>1.9918475953906691</v>
      </c>
      <c r="J24" s="192">
        <f t="shared" si="11"/>
        <v>-0.39556679746330964</v>
      </c>
      <c r="K24" s="192">
        <f t="shared" si="12"/>
        <v>12.21177456669086</v>
      </c>
      <c r="L24" s="192">
        <f t="shared" si="13"/>
        <v>0.68794769966947389</v>
      </c>
      <c r="N24" s="46" t="str">
        <f>'2.3'!N25</f>
        <v>Chilena Consolidada</v>
      </c>
      <c r="O24" s="63">
        <v>-40.586629796536968</v>
      </c>
      <c r="P24" s="63">
        <v>-2.2012629175374712</v>
      </c>
      <c r="Q24" s="63">
        <v>-23.355361217047989</v>
      </c>
      <c r="R24" s="63">
        <v>-49.29277957022277</v>
      </c>
      <c r="S24" s="63">
        <v>-64.508615216491009</v>
      </c>
      <c r="T24" s="63">
        <v>-36.215743352894094</v>
      </c>
      <c r="U24" s="63">
        <v>-199.1847595390669</v>
      </c>
      <c r="V24" s="63">
        <v>39.556679746330964</v>
      </c>
      <c r="W24" s="63">
        <v>-1221.177456669086</v>
      </c>
      <c r="X24" s="63">
        <v>-68.794769966947385</v>
      </c>
    </row>
    <row r="25" spans="2:24">
      <c r="B25" s="46" t="str">
        <f t="shared" si="3"/>
        <v>Chubb de Chile</v>
      </c>
      <c r="C25" s="192">
        <f t="shared" si="4"/>
        <v>0.26615100261443236</v>
      </c>
      <c r="D25" s="192">
        <f t="shared" si="5"/>
        <v>6.2499871479832686E-2</v>
      </c>
      <c r="E25" s="192">
        <f t="shared" si="6"/>
        <v>0.12614677493777429</v>
      </c>
      <c r="F25" s="192">
        <f t="shared" si="7"/>
        <v>9.8091433373357725E-2</v>
      </c>
      <c r="G25" s="192">
        <f t="shared" si="8"/>
        <v>0.44377165870031349</v>
      </c>
      <c r="H25" s="192">
        <f t="shared" si="9"/>
        <v>0.95184786641743657</v>
      </c>
      <c r="I25" s="192">
        <f t="shared" si="10"/>
        <v>0.38470689121269153</v>
      </c>
      <c r="J25" s="192">
        <f t="shared" si="11"/>
        <v>0.10692447529333995</v>
      </c>
      <c r="K25" s="192">
        <f t="shared" si="12"/>
        <v>21.966972943162556</v>
      </c>
      <c r="L25" s="192">
        <f t="shared" si="13"/>
        <v>-2.6574664057307653</v>
      </c>
      <c r="N25" s="46" t="str">
        <f>'2.3'!N26</f>
        <v>Chubb de Chile</v>
      </c>
      <c r="O25" s="63">
        <v>-26.615100261443235</v>
      </c>
      <c r="P25" s="63">
        <v>-6.2499871479832683</v>
      </c>
      <c r="Q25" s="63">
        <v>-12.61467749377743</v>
      </c>
      <c r="R25" s="63">
        <v>-9.8091433373357724</v>
      </c>
      <c r="S25" s="63">
        <v>-44.377165870031348</v>
      </c>
      <c r="T25" s="63">
        <v>-95.184786641743656</v>
      </c>
      <c r="U25" s="63">
        <v>-38.470689121269153</v>
      </c>
      <c r="V25" s="63">
        <v>-10.692447529333995</v>
      </c>
      <c r="W25" s="63">
        <v>-2196.6972943162555</v>
      </c>
      <c r="X25" s="63">
        <v>265.74664057307655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0.34729967007215889</v>
      </c>
      <c r="D27" s="192">
        <f t="shared" si="5"/>
        <v>0.30308817930168658</v>
      </c>
      <c r="E27" s="192">
        <f t="shared" si="6"/>
        <v>0.16674631698026265</v>
      </c>
      <c r="F27" s="192">
        <f t="shared" si="7"/>
        <v>0.37520506033282702</v>
      </c>
      <c r="G27" s="192">
        <f t="shared" si="8"/>
        <v>0.17235541485220487</v>
      </c>
      <c r="H27" s="192">
        <f t="shared" si="9"/>
        <v>0.19639225739982527</v>
      </c>
      <c r="I27" s="192">
        <f t="shared" si="10"/>
        <v>0.32209662315750687</v>
      </c>
      <c r="J27" s="192">
        <f t="shared" si="11"/>
        <v>0.26605575330099118</v>
      </c>
      <c r="K27" s="192">
        <f t="shared" si="12"/>
        <v>11.674798287950718</v>
      </c>
      <c r="L27" s="192">
        <f t="shared" si="13"/>
        <v>1.797448488997401</v>
      </c>
      <c r="N27" s="46" t="str">
        <f>'2.3'!N28</f>
        <v>Consorcio Nacional de Seguros</v>
      </c>
      <c r="O27" s="63">
        <v>-34.72996700721589</v>
      </c>
      <c r="P27" s="63">
        <v>-30.308817930168658</v>
      </c>
      <c r="Q27" s="63">
        <v>-16.674631698026264</v>
      </c>
      <c r="R27" s="63">
        <v>-37.5205060332827</v>
      </c>
      <c r="S27" s="63">
        <v>-17.235541485220487</v>
      </c>
      <c r="T27" s="63">
        <v>-19.639225739982528</v>
      </c>
      <c r="U27" s="63">
        <v>-32.209662315750684</v>
      </c>
      <c r="V27" s="63">
        <v>-26.605575330099118</v>
      </c>
      <c r="W27" s="63">
        <v>-1167.4798287950719</v>
      </c>
      <c r="X27" s="63">
        <v>-179.74484889974011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0.14212365605096405</v>
      </c>
      <c r="D29" s="192">
        <f t="shared" si="5"/>
        <v>0.53148700659941384</v>
      </c>
      <c r="E29" s="192">
        <f t="shared" si="6"/>
        <v>7.4054904397384047E-2</v>
      </c>
      <c r="F29" s="192">
        <f t="shared" si="7"/>
        <v>0.30911364146126252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-14.212365605096405</v>
      </c>
      <c r="P29" s="63">
        <v>-53.148700659941383</v>
      </c>
      <c r="Q29" s="63">
        <v>-7.4054904397384043</v>
      </c>
      <c r="R29" s="63">
        <v>-30.911364146126253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0.70736772209189069</v>
      </c>
      <c r="D32" s="192">
        <f t="shared" si="5"/>
        <v>0.68945955059876185</v>
      </c>
      <c r="E32" s="192">
        <f t="shared" si="6"/>
        <v>1.515138126447878</v>
      </c>
      <c r="F32" s="192">
        <f t="shared" si="7"/>
        <v>1.493504310372169</v>
      </c>
      <c r="G32" s="192">
        <f t="shared" si="8"/>
        <v>1.4069607411926612</v>
      </c>
      <c r="H32" s="192">
        <f t="shared" si="9"/>
        <v>0.24182570126251141</v>
      </c>
      <c r="I32" s="192">
        <f t="shared" si="10"/>
        <v>0.50179655880352969</v>
      </c>
      <c r="J32" s="192">
        <f t="shared" si="11"/>
        <v>0.56529360448772337</v>
      </c>
      <c r="K32" s="192">
        <f t="shared" si="12"/>
        <v>13.50531748423591</v>
      </c>
      <c r="L32" s="192">
        <f t="shared" si="13"/>
        <v>0.63607221733816488</v>
      </c>
      <c r="N32" s="46" t="str">
        <f>'2.3'!N33</f>
        <v>HDI Seguros</v>
      </c>
      <c r="O32" s="63">
        <v>-70.73677220918907</v>
      </c>
      <c r="P32" s="63">
        <v>-68.945955059876184</v>
      </c>
      <c r="Q32" s="63">
        <v>-151.51381264478781</v>
      </c>
      <c r="R32" s="63">
        <v>-149.35043103721691</v>
      </c>
      <c r="S32" s="63">
        <v>-140.69607411926611</v>
      </c>
      <c r="T32" s="63">
        <v>-24.182570126251139</v>
      </c>
      <c r="U32" s="63">
        <v>-50.179655880352968</v>
      </c>
      <c r="V32" s="63">
        <v>-56.529360448772337</v>
      </c>
      <c r="W32" s="63">
        <v>-1350.5317484235909</v>
      </c>
      <c r="X32" s="63">
        <v>-63.607221733816488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0.66443548460630464</v>
      </c>
      <c r="D34" s="192">
        <f t="shared" si="5"/>
        <v>0.20219251346670439</v>
      </c>
      <c r="E34" s="192">
        <f t="shared" si="6"/>
        <v>0.63182400907129033</v>
      </c>
      <c r="F34" s="192">
        <f t="shared" si="7"/>
        <v>0.74089557957357399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-66.443548460630467</v>
      </c>
      <c r="P34" s="63">
        <v>-20.21925134667044</v>
      </c>
      <c r="Q34" s="63">
        <v>-63.182400907129036</v>
      </c>
      <c r="R34" s="63">
        <v>-74.0895579573574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0.87224617235398716</v>
      </c>
      <c r="D35" s="192">
        <f t="shared" si="5"/>
        <v>-0.14971043023976424</v>
      </c>
      <c r="E35" s="192">
        <f t="shared" si="6"/>
        <v>0.21426752977709815</v>
      </c>
      <c r="F35" s="192">
        <f t="shared" si="7"/>
        <v>0.26307839984199871</v>
      </c>
      <c r="G35" s="192">
        <f t="shared" si="8"/>
        <v>2.1842414495783444</v>
      </c>
      <c r="H35" s="192">
        <f t="shared" si="9"/>
        <v>0.6647328609852291</v>
      </c>
      <c r="I35" s="192">
        <f t="shared" si="10"/>
        <v>0.29167109948132292</v>
      </c>
      <c r="J35" s="192">
        <f t="shared" si="11"/>
        <v>0.31217222294630198</v>
      </c>
      <c r="K35" s="192">
        <f t="shared" si="12"/>
        <v>18.773262258268556</v>
      </c>
      <c r="L35" s="192">
        <f t="shared" si="13"/>
        <v>0.47381714361628852</v>
      </c>
      <c r="N35" s="46" t="str">
        <f>'2.3'!N36</f>
        <v>Liberty Seguros</v>
      </c>
      <c r="O35" s="63">
        <v>-87.224617235398711</v>
      </c>
      <c r="P35" s="63">
        <v>14.971043023976424</v>
      </c>
      <c r="Q35" s="63">
        <v>-21.426752977709814</v>
      </c>
      <c r="R35" s="63">
        <v>-26.30783998419987</v>
      </c>
      <c r="S35" s="63">
        <v>-218.42414495783444</v>
      </c>
      <c r="T35" s="63">
        <v>-66.473286098522905</v>
      </c>
      <c r="U35" s="63">
        <v>-29.167109948132293</v>
      </c>
      <c r="V35" s="63">
        <v>-31.217222294630197</v>
      </c>
      <c r="W35" s="63">
        <v>-1877.3262258268555</v>
      </c>
      <c r="X35" s="63">
        <v>-47.381714361628852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0.37579206916672825</v>
      </c>
      <c r="D37" s="192">
        <f t="shared" si="5"/>
        <v>0.14424519260690732</v>
      </c>
      <c r="E37" s="192">
        <f t="shared" si="6"/>
        <v>0.13675633875351106</v>
      </c>
      <c r="F37" s="192">
        <f t="shared" si="7"/>
        <v>1.6210398336214444</v>
      </c>
      <c r="G37" s="192">
        <f t="shared" si="8"/>
        <v>1.2781953081479194</v>
      </c>
      <c r="H37" s="192">
        <f t="shared" si="9"/>
        <v>0.38823388395522918</v>
      </c>
      <c r="I37" s="192">
        <f t="shared" si="10"/>
        <v>0.74221010150309086</v>
      </c>
      <c r="J37" s="192">
        <f t="shared" si="11"/>
        <v>0.2002095465112787</v>
      </c>
      <c r="K37" s="192">
        <f t="shared" si="12"/>
        <v>10.438630487448947</v>
      </c>
      <c r="L37" s="192">
        <f t="shared" si="13"/>
        <v>1.492931996866989E-3</v>
      </c>
      <c r="N37" s="46" t="str">
        <f>'2.3'!N38</f>
        <v>Mapfre Seguros Generales</v>
      </c>
      <c r="O37" s="63">
        <v>-37.579206916672824</v>
      </c>
      <c r="P37" s="63">
        <v>-14.424519260690733</v>
      </c>
      <c r="Q37" s="63">
        <v>-13.675633875351107</v>
      </c>
      <c r="R37" s="63">
        <v>-162.10398336214445</v>
      </c>
      <c r="S37" s="63">
        <v>-127.81953081479193</v>
      </c>
      <c r="T37" s="63">
        <v>-38.823388395522919</v>
      </c>
      <c r="U37" s="63">
        <v>-74.221010150309084</v>
      </c>
      <c r="V37" s="63">
        <v>-20.02095465112787</v>
      </c>
      <c r="W37" s="63">
        <v>-1043.8630487448947</v>
      </c>
      <c r="X37" s="63">
        <v>-0.14929319968669891</v>
      </c>
    </row>
    <row r="38" spans="2:24">
      <c r="B38" s="46" t="str">
        <f t="shared" si="3"/>
        <v>Mutualidad de Carabineros</v>
      </c>
      <c r="C38" s="192">
        <f t="shared" si="4"/>
        <v>0.57203217158177111</v>
      </c>
      <c r="D38" s="192">
        <f t="shared" si="5"/>
        <v>0.5379604647913071</v>
      </c>
      <c r="E38" s="192">
        <f t="shared" si="6"/>
        <v>0.18443249984123086</v>
      </c>
      <c r="F38" s="192">
        <f t="shared" si="7"/>
        <v>0.18369687969623899</v>
      </c>
      <c r="G38" s="192">
        <f t="shared" si="8"/>
        <v>0.24028183536690093</v>
      </c>
      <c r="H38" s="192">
        <f t="shared" si="9"/>
        <v>0.62062891138066867</v>
      </c>
      <c r="I38" s="192">
        <f t="shared" si="10"/>
        <v>0.23661305046244877</v>
      </c>
      <c r="J38" s="192">
        <f t="shared" si="11"/>
        <v>0.37780688749432945</v>
      </c>
      <c r="K38" s="192">
        <f t="shared" si="12"/>
        <v>1.2374402774706095</v>
      </c>
      <c r="L38" s="192">
        <f t="shared" si="13"/>
        <v>0.43815113482050888</v>
      </c>
      <c r="N38" s="46" t="str">
        <f>'2.3'!N39</f>
        <v>Mutualidad de Carabineros</v>
      </c>
      <c r="O38" s="63">
        <v>-57.203217158177111</v>
      </c>
      <c r="P38" s="63">
        <v>-53.796046479130709</v>
      </c>
      <c r="Q38" s="63">
        <v>-18.443249984123085</v>
      </c>
      <c r="R38" s="63">
        <v>-18.3696879696239</v>
      </c>
      <c r="S38" s="63">
        <v>-24.028183536690094</v>
      </c>
      <c r="T38" s="63">
        <v>-62.062891138066867</v>
      </c>
      <c r="U38" s="63">
        <v>-23.661305046244877</v>
      </c>
      <c r="V38" s="63">
        <v>-37.780688749432947</v>
      </c>
      <c r="W38" s="63">
        <v>-123.74402774706095</v>
      </c>
      <c r="X38" s="63">
        <v>-43.81511348205089</v>
      </c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>
        <f t="shared" si="12"/>
        <v>1.4072512446699605</v>
      </c>
      <c r="L39" s="192">
        <f t="shared" si="13"/>
        <v>9.5908315843250269E-2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>
        <v>-140.72512446699605</v>
      </c>
      <c r="X39" s="63">
        <v>-9.5908315843250271</v>
      </c>
    </row>
    <row r="40" spans="2:24">
      <c r="B40" s="46" t="str">
        <f t="shared" si="3"/>
        <v>Penta Security</v>
      </c>
      <c r="C40" s="192">
        <f t="shared" si="4"/>
        <v>1.1455706210173173</v>
      </c>
      <c r="D40" s="192">
        <f t="shared" si="5"/>
        <v>0.12336152074223369</v>
      </c>
      <c r="E40" s="192">
        <f t="shared" si="6"/>
        <v>0.40633153526590637</v>
      </c>
      <c r="F40" s="192">
        <f t="shared" si="7"/>
        <v>0.46703992093383134</v>
      </c>
      <c r="G40" s="192">
        <f t="shared" si="8"/>
        <v>1.0785065339715143</v>
      </c>
      <c r="H40" s="192">
        <f t="shared" si="9"/>
        <v>0.78431369723605693</v>
      </c>
      <c r="I40" s="192">
        <f t="shared" si="10"/>
        <v>0.89553041510413967</v>
      </c>
      <c r="J40" s="192">
        <f t="shared" si="11"/>
        <v>0.29549903296143198</v>
      </c>
      <c r="K40" s="192">
        <f t="shared" si="12"/>
        <v>6.3777416014824189</v>
      </c>
      <c r="L40" s="192">
        <f t="shared" si="13"/>
        <v>0.189037541066714</v>
      </c>
      <c r="N40" s="46" t="str">
        <f>'2.3'!N41</f>
        <v>Penta Security</v>
      </c>
      <c r="O40" s="63">
        <v>-114.55706210173173</v>
      </c>
      <c r="P40" s="63">
        <v>-12.336152074223369</v>
      </c>
      <c r="Q40" s="63">
        <v>-40.63315352659064</v>
      </c>
      <c r="R40" s="63">
        <v>-46.703992093383135</v>
      </c>
      <c r="S40" s="63">
        <v>-107.85065339715143</v>
      </c>
      <c r="T40" s="63">
        <v>-78.431369723605698</v>
      </c>
      <c r="U40" s="63">
        <v>-89.553041510413962</v>
      </c>
      <c r="V40" s="63">
        <v>-29.549903296143199</v>
      </c>
      <c r="W40" s="63">
        <v>-637.77416014824189</v>
      </c>
      <c r="X40" s="63">
        <v>-18.9037541066714</v>
      </c>
    </row>
    <row r="41" spans="2:24">
      <c r="B41" s="46" t="str">
        <f t="shared" si="3"/>
        <v>RSA Seguros</v>
      </c>
      <c r="C41" s="192">
        <f t="shared" si="4"/>
        <v>0.35199668402660733</v>
      </c>
      <c r="D41" s="192">
        <f t="shared" si="5"/>
        <v>0.3314653151286916</v>
      </c>
      <c r="E41" s="192">
        <f t="shared" si="6"/>
        <v>0.10003490493354179</v>
      </c>
      <c r="F41" s="192">
        <f t="shared" si="7"/>
        <v>0.31321848279760278</v>
      </c>
      <c r="G41" s="192">
        <f t="shared" si="8"/>
        <v>0.37070127678860437</v>
      </c>
      <c r="H41" s="192">
        <f t="shared" si="9"/>
        <v>0.54623779911396442</v>
      </c>
      <c r="I41" s="192">
        <f t="shared" si="10"/>
        <v>0.27498399243544913</v>
      </c>
      <c r="J41" s="192">
        <f t="shared" si="11"/>
        <v>0.26516027663819869</v>
      </c>
      <c r="K41" s="192">
        <f t="shared" si="12"/>
        <v>34.524485390990392</v>
      </c>
      <c r="L41" s="192">
        <f t="shared" si="13"/>
        <v>-0.66706031934019283</v>
      </c>
      <c r="N41" s="46" t="str">
        <f>'2.3'!N42</f>
        <v>RSA Seguros</v>
      </c>
      <c r="O41" s="63">
        <v>-35.199668402660734</v>
      </c>
      <c r="P41" s="63">
        <v>-33.14653151286916</v>
      </c>
      <c r="Q41" s="63">
        <v>-10.00349049335418</v>
      </c>
      <c r="R41" s="63">
        <v>-31.321848279760278</v>
      </c>
      <c r="S41" s="63">
        <v>-37.070127678860437</v>
      </c>
      <c r="T41" s="63">
        <v>-54.62377991139644</v>
      </c>
      <c r="U41" s="63">
        <v>-27.498399243544913</v>
      </c>
      <c r="V41" s="63">
        <v>-26.51602766381987</v>
      </c>
      <c r="W41" s="63">
        <v>-3452.4485390990394</v>
      </c>
      <c r="X41" s="63">
        <v>66.706031934019279</v>
      </c>
    </row>
    <row r="42" spans="2:24">
      <c r="B42" s="46" t="str">
        <f t="shared" si="3"/>
        <v>Renta Nacional</v>
      </c>
      <c r="C42" s="192">
        <f t="shared" si="4"/>
        <v>0.50624174999091731</v>
      </c>
      <c r="D42" s="192">
        <f t="shared" si="5"/>
        <v>0.32129064190508089</v>
      </c>
      <c r="E42" s="192">
        <f t="shared" si="6"/>
        <v>0.18361081108717989</v>
      </c>
      <c r="F42" s="192">
        <f t="shared" si="7"/>
        <v>0.24483296266070792</v>
      </c>
      <c r="G42" s="192">
        <f t="shared" si="8"/>
        <v>0.14253596385656023</v>
      </c>
      <c r="H42" s="192">
        <f t="shared" si="9"/>
        <v>0.24712612067543069</v>
      </c>
      <c r="I42" s="192">
        <f t="shared" si="10"/>
        <v>0.34217771280789139</v>
      </c>
      <c r="J42" s="192">
        <f t="shared" si="11"/>
        <v>8.6097398054200275E-2</v>
      </c>
      <c r="K42" s="192">
        <f t="shared" si="12"/>
        <v>11.079388623540392</v>
      </c>
      <c r="L42" s="192">
        <f t="shared" si="13"/>
        <v>-1.3833886180000017</v>
      </c>
      <c r="N42" s="46" t="str">
        <f>'2.3'!N43</f>
        <v>Renta Nacional</v>
      </c>
      <c r="O42" s="63">
        <v>-50.624174999091728</v>
      </c>
      <c r="P42" s="63">
        <v>-32.129064190508089</v>
      </c>
      <c r="Q42" s="63">
        <v>-18.36108110871799</v>
      </c>
      <c r="R42" s="63">
        <v>-24.483296266070791</v>
      </c>
      <c r="S42" s="63">
        <v>-14.253596385656023</v>
      </c>
      <c r="T42" s="63">
        <v>-24.71261206754307</v>
      </c>
      <c r="U42" s="63">
        <v>-34.217771280789137</v>
      </c>
      <c r="V42" s="63">
        <v>-8.6097398054200269</v>
      </c>
      <c r="W42" s="63">
        <v>-1107.9388623540392</v>
      </c>
      <c r="X42" s="63">
        <v>138.33886180000016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>
        <f t="shared" si="12"/>
        <v>11.0513372239205</v>
      </c>
      <c r="L43" s="192">
        <f t="shared" si="13"/>
        <v>0.1752526865853995</v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>
        <v>-1105.13372239205</v>
      </c>
      <c r="X43" s="63">
        <v>-17.52526865853995</v>
      </c>
    </row>
    <row r="44" spans="2:24">
      <c r="B44" s="46" t="str">
        <f t="shared" si="3"/>
        <v>Security Previsión</v>
      </c>
      <c r="C44" s="192">
        <f t="shared" si="4"/>
        <v>0.50831528923863445</v>
      </c>
      <c r="D44" s="192">
        <f t="shared" si="5"/>
        <v>0.22236615186438985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-50.831528923863445</v>
      </c>
      <c r="P44" s="63">
        <v>-22.236615186438986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0.41183276952610443</v>
      </c>
      <c r="D46" s="196">
        <f t="shared" ref="D46:L46" si="14">-P46/100</f>
        <v>0.18515913079221127</v>
      </c>
      <c r="E46" s="196">
        <f t="shared" si="14"/>
        <v>0.21272818807542443</v>
      </c>
      <c r="F46" s="196">
        <f t="shared" si="14"/>
        <v>0.85003368087532394</v>
      </c>
      <c r="G46" s="196">
        <f t="shared" si="14"/>
        <v>0.84579773361953026</v>
      </c>
      <c r="H46" s="196">
        <f t="shared" si="14"/>
        <v>0.60413145159463288</v>
      </c>
      <c r="I46" s="196">
        <f t="shared" si="14"/>
        <v>0.61966269965053866</v>
      </c>
      <c r="J46" s="196">
        <f t="shared" si="14"/>
        <v>0.15498247438773405</v>
      </c>
      <c r="K46" s="196">
        <f t="shared" si="14"/>
        <v>13.770041871145613</v>
      </c>
      <c r="L46" s="196">
        <f t="shared" si="14"/>
        <v>0.16311723326659369</v>
      </c>
      <c r="N46" s="51" t="s">
        <v>29</v>
      </c>
      <c r="O46" s="64">
        <v>-41.183276952610441</v>
      </c>
      <c r="P46" s="64">
        <v>-18.515913079221129</v>
      </c>
      <c r="Q46" s="64">
        <v>-21.272818807542443</v>
      </c>
      <c r="R46" s="64">
        <v>-85.003368087532394</v>
      </c>
      <c r="S46" s="64">
        <v>-84.579773361953031</v>
      </c>
      <c r="T46" s="64">
        <v>-60.413145159463291</v>
      </c>
      <c r="U46" s="64">
        <v>-61.966269965053868</v>
      </c>
      <c r="V46" s="64">
        <v>-15.498247438773404</v>
      </c>
      <c r="W46" s="64">
        <v>-1377.0041871145613</v>
      </c>
      <c r="X46" s="64">
        <v>-16.311723326659369</v>
      </c>
    </row>
    <row r="48" spans="2:24">
      <c r="B48" s="14" t="str">
        <f>'2.8.3'!B28</f>
        <v>Siniestralidad Cedida = Siniestros Cedidos / Prima Cedida</v>
      </c>
    </row>
    <row r="49" spans="2:2">
      <c r="B49" s="14" t="s">
        <v>704</v>
      </c>
    </row>
  </sheetData>
  <mergeCells count="2">
    <mergeCell ref="B14:L14"/>
    <mergeCell ref="N14:X14"/>
  </mergeCells>
  <conditionalFormatting sqref="C16:L46">
    <cfRule type="cellIs" dxfId="88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>
  <sheetPr codeName="Hoja101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187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1.4166535939610201</v>
      </c>
      <c r="D16" s="192">
        <f t="shared" ref="D16:L16" si="2">IF(OR(P16="",P16=0),"",-P16/100)</f>
        <v>1.0416885971352248</v>
      </c>
      <c r="E16" s="192">
        <f t="shared" si="2"/>
        <v>0.82725877627392597</v>
      </c>
      <c r="F16" s="192">
        <f t="shared" si="2"/>
        <v>0.69047017935546362</v>
      </c>
      <c r="G16" s="192">
        <f t="shared" si="2"/>
        <v>-12.176979974742913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-141.66535939610202</v>
      </c>
      <c r="P16" s="40">
        <v>-104.16885971352248</v>
      </c>
      <c r="Q16" s="40">
        <v>-82.725877627392592</v>
      </c>
      <c r="R16" s="40">
        <v>-69.047017935546364</v>
      </c>
      <c r="S16" s="40">
        <v>1217.6979974742912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IF(OR(O17="",O17=0),"",-O17/100)</f>
        <v/>
      </c>
      <c r="D17" s="192" t="str">
        <f t="shared" ref="D17:D45" si="5">IF(OR(P17="",P17=0),"",-P17/100)</f>
        <v/>
      </c>
      <c r="E17" s="192" t="str">
        <f t="shared" ref="E17:E45" si="6">IF(OR(Q17="",Q17=0),"",-Q17/100)</f>
        <v/>
      </c>
      <c r="F17" s="192" t="str">
        <f t="shared" ref="F17:F45" si="7">IF(OR(R17="",R17=0),"",-R17/100)</f>
        <v/>
      </c>
      <c r="G17" s="192" t="str">
        <f t="shared" ref="G17:G45" si="8">IF(OR(S17="",S17=0),"",-S17/100)</f>
        <v/>
      </c>
      <c r="H17" s="192" t="str">
        <f t="shared" ref="H17:H45" si="9">IF(OR(T17="",T17=0),"",-T17/100)</f>
        <v/>
      </c>
      <c r="I17" s="192" t="str">
        <f t="shared" ref="I17:I45" si="10">IF(OR(U17="",U17=0),"",-U17/100)</f>
        <v/>
      </c>
      <c r="J17" s="192" t="str">
        <f t="shared" ref="J17:J45" si="11">IF(OR(V17="",V17=0),"",-V17/100)</f>
        <v/>
      </c>
      <c r="K17" s="192" t="str">
        <f t="shared" ref="K17:K45" si="12">IF(OR(W17="",W17=0),"",-W17/100)</f>
        <v/>
      </c>
      <c r="L17" s="192" t="str">
        <f t="shared" ref="L17:L45" si="13">IF(OR(X17="",X17=0),"",-X17/100)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0.39705078161829815</v>
      </c>
      <c r="D19" s="192">
        <f t="shared" si="5"/>
        <v>0.33459789203562451</v>
      </c>
      <c r="E19" s="192">
        <f t="shared" si="6"/>
        <v>0.31354559601972798</v>
      </c>
      <c r="F19" s="192">
        <f t="shared" si="7"/>
        <v>0.20482348110379539</v>
      </c>
      <c r="G19" s="192">
        <f t="shared" si="8"/>
        <v>0.68416274058453852</v>
      </c>
      <c r="H19" s="192">
        <f t="shared" si="9"/>
        <v>0.55968885527204926</v>
      </c>
      <c r="I19" s="192">
        <f t="shared" si="10"/>
        <v>0.58481156489368691</v>
      </c>
      <c r="J19" s="192">
        <f t="shared" si="11"/>
        <v>0.51139457958439516</v>
      </c>
      <c r="K19" s="192">
        <f t="shared" si="12"/>
        <v>0.76707898366385108</v>
      </c>
      <c r="L19" s="192">
        <f t="shared" si="13"/>
        <v>0.46350462542691373</v>
      </c>
      <c r="N19" s="46" t="str">
        <f>'2.3'!N20</f>
        <v>Aseguradora Magallanes</v>
      </c>
      <c r="O19" s="40">
        <v>-39.705078161829817</v>
      </c>
      <c r="P19" s="40">
        <v>-33.459789203562451</v>
      </c>
      <c r="Q19" s="40">
        <v>-31.354559601972799</v>
      </c>
      <c r="R19" s="40">
        <v>-20.48234811037954</v>
      </c>
      <c r="S19" s="40">
        <v>-68.416274058453851</v>
      </c>
      <c r="T19" s="40">
        <v>-55.968885527204925</v>
      </c>
      <c r="U19" s="40">
        <v>-58.481156489368693</v>
      </c>
      <c r="V19" s="40">
        <v>-51.139457958439515</v>
      </c>
      <c r="W19" s="40">
        <v>-76.707898366385109</v>
      </c>
      <c r="X19" s="40">
        <v>-46.350462542691375</v>
      </c>
    </row>
    <row r="20" spans="2:24" s="16" customFormat="1">
      <c r="B20" s="46" t="str">
        <f t="shared" si="3"/>
        <v>BCI Seguros Generales</v>
      </c>
      <c r="C20" s="192">
        <f t="shared" si="4"/>
        <v>0.45946107070466424</v>
      </c>
      <c r="D20" s="192">
        <f t="shared" si="5"/>
        <v>0.69085723340199434</v>
      </c>
      <c r="E20" s="192">
        <f t="shared" si="6"/>
        <v>0.67676932490312258</v>
      </c>
      <c r="F20" s="192">
        <f t="shared" si="7"/>
        <v>0.11081176543919553</v>
      </c>
      <c r="G20" s="192">
        <f t="shared" si="8"/>
        <v>0.24873621876654969</v>
      </c>
      <c r="H20" s="192">
        <f t="shared" si="9"/>
        <v>-8.2924864875068588E-2</v>
      </c>
      <c r="I20" s="192">
        <f t="shared" si="10"/>
        <v>1.3188634075615446E-2</v>
      </c>
      <c r="J20" s="192">
        <f t="shared" si="11"/>
        <v>0.4231746906774469</v>
      </c>
      <c r="K20" s="192">
        <f t="shared" si="12"/>
        <v>3.924512965522347</v>
      </c>
      <c r="L20" s="192">
        <f t="shared" si="13"/>
        <v>1.0946385285537352</v>
      </c>
      <c r="N20" s="46" t="str">
        <f>'2.3'!N21</f>
        <v>BCI Seguros Generales</v>
      </c>
      <c r="O20" s="40">
        <v>-45.946107070466425</v>
      </c>
      <c r="P20" s="40">
        <v>-69.085723340199436</v>
      </c>
      <c r="Q20" s="40">
        <v>-67.676932490312254</v>
      </c>
      <c r="R20" s="40">
        <v>-11.081176543919554</v>
      </c>
      <c r="S20" s="40">
        <v>-24.873621876654969</v>
      </c>
      <c r="T20" s="40">
        <v>8.2924864875068582</v>
      </c>
      <c r="U20" s="40">
        <v>-1.3188634075615446</v>
      </c>
      <c r="V20" s="40">
        <v>-42.317469067744689</v>
      </c>
      <c r="W20" s="40">
        <v>-392.45129655223468</v>
      </c>
      <c r="X20" s="40">
        <v>-109.46385285537352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9.8364780895250914E-2</v>
      </c>
      <c r="D23" s="192">
        <f t="shared" si="5"/>
        <v>4.6619369970855556E-2</v>
      </c>
      <c r="E23" s="192">
        <f t="shared" si="6"/>
        <v>0.19270726555832643</v>
      </c>
      <c r="F23" s="192">
        <f t="shared" si="7"/>
        <v>0.17567203254273031</v>
      </c>
      <c r="G23" s="192">
        <f t="shared" si="8"/>
        <v>9.8724973116902953E-2</v>
      </c>
      <c r="H23" s="192">
        <f t="shared" si="9"/>
        <v>-4.4132524313136186</v>
      </c>
      <c r="I23" s="192">
        <f t="shared" si="10"/>
        <v>0.31435509361265285</v>
      </c>
      <c r="J23" s="192">
        <f t="shared" si="11"/>
        <v>0.62067715706186855</v>
      </c>
      <c r="K23" s="192">
        <f t="shared" si="12"/>
        <v>0.54979354437685868</v>
      </c>
      <c r="L23" s="192">
        <f t="shared" si="13"/>
        <v>0.47948017792567577</v>
      </c>
      <c r="N23" s="46" t="str">
        <f>'2.3'!N24</f>
        <v>Chartis Chile</v>
      </c>
      <c r="O23" s="63">
        <v>-9.836478089525091</v>
      </c>
      <c r="P23" s="63">
        <v>-4.6619369970855553</v>
      </c>
      <c r="Q23" s="63">
        <v>-19.270726555832642</v>
      </c>
      <c r="R23" s="63">
        <v>-17.567203254273032</v>
      </c>
      <c r="S23" s="63">
        <v>-9.8724973116902959</v>
      </c>
      <c r="T23" s="63">
        <v>441.32524313136184</v>
      </c>
      <c r="U23" s="63">
        <v>-31.435509361265286</v>
      </c>
      <c r="V23" s="63">
        <v>-62.067715706186853</v>
      </c>
      <c r="W23" s="63">
        <v>-54.97935443768587</v>
      </c>
      <c r="X23" s="63">
        <v>-47.948017792567576</v>
      </c>
    </row>
    <row r="24" spans="2:24">
      <c r="B24" s="46" t="str">
        <f t="shared" si="3"/>
        <v>Chilena Consolidada</v>
      </c>
      <c r="C24" s="192">
        <f t="shared" si="4"/>
        <v>0.55772582831811457</v>
      </c>
      <c r="D24" s="192">
        <f t="shared" si="5"/>
        <v>1.4251874388786461E-2</v>
      </c>
      <c r="E24" s="192">
        <f t="shared" si="6"/>
        <v>6.2469611870232172E-2</v>
      </c>
      <c r="F24" s="192">
        <f t="shared" si="7"/>
        <v>0.69120732603205692</v>
      </c>
      <c r="G24" s="192">
        <f t="shared" si="8"/>
        <v>0.69889158399384088</v>
      </c>
      <c r="H24" s="192">
        <f t="shared" si="9"/>
        <v>0.70375890587829237</v>
      </c>
      <c r="I24" s="192">
        <f t="shared" si="10"/>
        <v>0.73124099763037942</v>
      </c>
      <c r="J24" s="192">
        <f t="shared" si="11"/>
        <v>0.79820558921908447</v>
      </c>
      <c r="K24" s="192">
        <f t="shared" si="12"/>
        <v>0.79263610494599812</v>
      </c>
      <c r="L24" s="192">
        <f t="shared" si="13"/>
        <v>0.67022144350096791</v>
      </c>
      <c r="N24" s="46" t="str">
        <f>'2.3'!N25</f>
        <v>Chilena Consolidada</v>
      </c>
      <c r="O24" s="63">
        <v>-55.772582831811455</v>
      </c>
      <c r="P24" s="63">
        <v>-1.4251874388786461</v>
      </c>
      <c r="Q24" s="63">
        <v>-6.2469611870232171</v>
      </c>
      <c r="R24" s="63">
        <v>-69.120732603205695</v>
      </c>
      <c r="S24" s="63">
        <v>-69.889158399384087</v>
      </c>
      <c r="T24" s="63">
        <v>-70.375890587829232</v>
      </c>
      <c r="U24" s="63">
        <v>-73.124099763037947</v>
      </c>
      <c r="V24" s="63">
        <v>-79.820558921908443</v>
      </c>
      <c r="W24" s="63">
        <v>-79.263610494599817</v>
      </c>
      <c r="X24" s="63">
        <v>-67.022144350096795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>
        <f t="shared" si="7"/>
        <v>1.1612534927740876E-2</v>
      </c>
      <c r="G25" s="192">
        <f t="shared" si="8"/>
        <v>0.27559150603585331</v>
      </c>
      <c r="H25" s="192">
        <f t="shared" si="9"/>
        <v>0.27287186356666399</v>
      </c>
      <c r="I25" s="192">
        <f t="shared" si="10"/>
        <v>0.10676605997678115</v>
      </c>
      <c r="J25" s="192">
        <f t="shared" si="11"/>
        <v>0.11581148521043337</v>
      </c>
      <c r="K25" s="192">
        <f t="shared" si="12"/>
        <v>0.33300603968938802</v>
      </c>
      <c r="L25" s="192">
        <f t="shared" si="13"/>
        <v>5.0578274399994717E-3</v>
      </c>
      <c r="N25" s="46" t="str">
        <f>'2.3'!N26</f>
        <v>Chubb de Chile</v>
      </c>
      <c r="O25" s="63"/>
      <c r="P25" s="63"/>
      <c r="Q25" s="63"/>
      <c r="R25" s="63">
        <v>-1.1612534927740876</v>
      </c>
      <c r="S25" s="63">
        <v>-27.55915060358533</v>
      </c>
      <c r="T25" s="63">
        <v>-27.2871863566664</v>
      </c>
      <c r="U25" s="63">
        <v>-10.676605997678115</v>
      </c>
      <c r="V25" s="63">
        <v>-11.581148521043337</v>
      </c>
      <c r="W25" s="63">
        <v>-33.300603968938802</v>
      </c>
      <c r="X25" s="63">
        <v>-0.50578274399994716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>
        <f t="shared" si="9"/>
        <v>-1.6606510372744114</v>
      </c>
      <c r="I27" s="192">
        <f t="shared" si="10"/>
        <v>0.84690281345200413</v>
      </c>
      <c r="J27" s="192">
        <f t="shared" si="11"/>
        <v>0.65767997205550943</v>
      </c>
      <c r="K27" s="192">
        <f t="shared" si="12"/>
        <v>1.8477709815758532</v>
      </c>
      <c r="L27" s="192">
        <f t="shared" si="13"/>
        <v>1.9274111311877178</v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>
        <v>166.06510372744114</v>
      </c>
      <c r="U27" s="63">
        <v>-84.690281345200418</v>
      </c>
      <c r="V27" s="63">
        <v>-65.767997205550941</v>
      </c>
      <c r="W27" s="63">
        <v>-184.77709815758533</v>
      </c>
      <c r="X27" s="63">
        <v>-192.74111311877178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0.80009985615498747</v>
      </c>
      <c r="D29" s="192">
        <f t="shared" si="5"/>
        <v>1.5067449584832544</v>
      </c>
      <c r="E29" s="192">
        <f t="shared" si="6"/>
        <v>0.73792409051237806</v>
      </c>
      <c r="F29" s="192">
        <f t="shared" si="7"/>
        <v>0.66579763826137028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-80.009985615498749</v>
      </c>
      <c r="P29" s="63">
        <v>-150.67449584832545</v>
      </c>
      <c r="Q29" s="63">
        <v>-73.792409051237811</v>
      </c>
      <c r="R29" s="63">
        <v>-66.579763826137025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1.5704547415652824E-2</v>
      </c>
      <c r="D32" s="192">
        <f t="shared" si="5"/>
        <v>4.8344947735191636E-2</v>
      </c>
      <c r="E32" s="192">
        <f t="shared" si="6"/>
        <v>3.6141267005634213E-2</v>
      </c>
      <c r="F32" s="192">
        <f t="shared" si="7"/>
        <v>1.0443003187864069E-2</v>
      </c>
      <c r="G32" s="192">
        <f t="shared" si="8"/>
        <v>-3.9293017820625206E-2</v>
      </c>
      <c r="H32" s="192">
        <f t="shared" si="9"/>
        <v>7.297938332421091E-3</v>
      </c>
      <c r="I32" s="192">
        <f t="shared" si="10"/>
        <v>-9.5813953488372003E-2</v>
      </c>
      <c r="J32" s="192">
        <f t="shared" si="11"/>
        <v>0.5619295958279007</v>
      </c>
      <c r="K32" s="192">
        <f t="shared" si="12"/>
        <v>3.6414970958187651</v>
      </c>
      <c r="L32" s="192">
        <f t="shared" si="13"/>
        <v>5.9163794922287079E-2</v>
      </c>
      <c r="N32" s="46" t="str">
        <f>'2.3'!N33</f>
        <v>HDI Seguros</v>
      </c>
      <c r="O32" s="63">
        <v>-1.5704547415652823</v>
      </c>
      <c r="P32" s="63">
        <v>-4.8344947735191637</v>
      </c>
      <c r="Q32" s="63">
        <v>-3.6141267005634212</v>
      </c>
      <c r="R32" s="63">
        <v>-1.0443003187864068</v>
      </c>
      <c r="S32" s="63">
        <v>3.9293017820625207</v>
      </c>
      <c r="T32" s="63">
        <v>-0.72979383324210911</v>
      </c>
      <c r="U32" s="63">
        <v>9.5813953488371997</v>
      </c>
      <c r="V32" s="63">
        <v>-56.192959582790067</v>
      </c>
      <c r="W32" s="63">
        <v>-364.14970958187649</v>
      </c>
      <c r="X32" s="63">
        <v>-5.9163794922287076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8.7595214785453498E-2</v>
      </c>
      <c r="D34" s="192">
        <f t="shared" si="5"/>
        <v>0.44149348588507942</v>
      </c>
      <c r="E34" s="192">
        <f t="shared" si="6"/>
        <v>0.3135039027832881</v>
      </c>
      <c r="F34" s="192">
        <f t="shared" si="7"/>
        <v>0.29189421443898661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-8.7595214785453503</v>
      </c>
      <c r="P34" s="63">
        <v>-44.149348588507941</v>
      </c>
      <c r="Q34" s="63">
        <v>-31.35039027832881</v>
      </c>
      <c r="R34" s="63">
        <v>-29.189421443898659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-0.53352039403172025</v>
      </c>
      <c r="D35" s="192">
        <f t="shared" si="5"/>
        <v>-0.13936079551537617</v>
      </c>
      <c r="E35" s="192" t="str">
        <f t="shared" si="6"/>
        <v/>
      </c>
      <c r="F35" s="192" t="str">
        <f t="shared" si="7"/>
        <v/>
      </c>
      <c r="G35" s="192">
        <f t="shared" si="8"/>
        <v>0.27832527786409961</v>
      </c>
      <c r="H35" s="192">
        <f t="shared" si="9"/>
        <v>0.27370350927804388</v>
      </c>
      <c r="I35" s="192">
        <f t="shared" si="10"/>
        <v>0.32220604516153806</v>
      </c>
      <c r="J35" s="192">
        <f t="shared" si="11"/>
        <v>0.46911460401960037</v>
      </c>
      <c r="K35" s="192">
        <f t="shared" si="12"/>
        <v>0.39837264384401722</v>
      </c>
      <c r="L35" s="192">
        <f t="shared" si="13"/>
        <v>5.5237828747312593E-3</v>
      </c>
      <c r="N35" s="46" t="str">
        <f>'2.3'!N36</f>
        <v>Liberty Seguros</v>
      </c>
      <c r="O35" s="63">
        <v>53.352039403172022</v>
      </c>
      <c r="P35" s="63">
        <v>13.936079551537617</v>
      </c>
      <c r="Q35" s="63"/>
      <c r="R35" s="63"/>
      <c r="S35" s="63">
        <v>-27.832527786409962</v>
      </c>
      <c r="T35" s="63">
        <v>-27.370350927804388</v>
      </c>
      <c r="U35" s="63">
        <v>-32.220604516153806</v>
      </c>
      <c r="V35" s="63">
        <v>-46.911460401960035</v>
      </c>
      <c r="W35" s="63">
        <v>-39.83726438440172</v>
      </c>
      <c r="X35" s="63">
        <v>-0.5523782874731259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5.1399861211607861E-2</v>
      </c>
      <c r="D37" s="192">
        <f t="shared" si="5"/>
        <v>-5.098788194618867E-3</v>
      </c>
      <c r="E37" s="192">
        <f t="shared" si="6"/>
        <v>0.10689879489571975</v>
      </c>
      <c r="F37" s="192">
        <f t="shared" si="7"/>
        <v>0.13558131232957896</v>
      </c>
      <c r="G37" s="192">
        <f t="shared" si="8"/>
        <v>1.2386736940904686E-2</v>
      </c>
      <c r="H37" s="192">
        <f t="shared" si="9"/>
        <v>-5.2644476645073282E-2</v>
      </c>
      <c r="I37" s="192">
        <f t="shared" si="10"/>
        <v>3.4257549640482041E-2</v>
      </c>
      <c r="J37" s="192">
        <f t="shared" si="11"/>
        <v>0.19300701018971497</v>
      </c>
      <c r="K37" s="192">
        <f t="shared" si="12"/>
        <v>0.29061055947465164</v>
      </c>
      <c r="L37" s="192">
        <f t="shared" si="13"/>
        <v>0.19370263104108459</v>
      </c>
      <c r="N37" s="46" t="str">
        <f>'2.3'!N38</f>
        <v>Mapfre Seguros Generales</v>
      </c>
      <c r="O37" s="63">
        <v>-5.1399861211607858</v>
      </c>
      <c r="P37" s="63">
        <v>0.50987881946188673</v>
      </c>
      <c r="Q37" s="63">
        <v>-10.689879489571975</v>
      </c>
      <c r="R37" s="63">
        <v>-13.558131232957896</v>
      </c>
      <c r="S37" s="63">
        <v>-1.2386736940904686</v>
      </c>
      <c r="T37" s="63">
        <v>5.2644476645073279</v>
      </c>
      <c r="U37" s="63">
        <v>-3.4257549640482039</v>
      </c>
      <c r="V37" s="63">
        <v>-19.300701018971498</v>
      </c>
      <c r="W37" s="63">
        <v>-29.061055947465164</v>
      </c>
      <c r="X37" s="63">
        <v>-19.37026310410846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0.50581134121581794</v>
      </c>
      <c r="D40" s="192">
        <f t="shared" si="5"/>
        <v>0.57991612088137268</v>
      </c>
      <c r="E40" s="192">
        <f t="shared" si="6"/>
        <v>0.38942100535808338</v>
      </c>
      <c r="F40" s="192">
        <f t="shared" si="7"/>
        <v>0.51081485099967139</v>
      </c>
      <c r="G40" s="192">
        <f t="shared" si="8"/>
        <v>0.55230306446150157</v>
      </c>
      <c r="H40" s="192">
        <f t="shared" si="9"/>
        <v>0.3280164105187946</v>
      </c>
      <c r="I40" s="192">
        <f t="shared" si="10"/>
        <v>0.37915090011150554</v>
      </c>
      <c r="J40" s="192">
        <f t="shared" si="11"/>
        <v>0.46320538307626963</v>
      </c>
      <c r="K40" s="192">
        <f t="shared" si="12"/>
        <v>0.42132028216814305</v>
      </c>
      <c r="L40" s="192">
        <f t="shared" si="13"/>
        <v>0.34276442204425372</v>
      </c>
      <c r="N40" s="46" t="str">
        <f>'2.3'!N41</f>
        <v>Penta Security</v>
      </c>
      <c r="O40" s="63">
        <v>-50.581134121581798</v>
      </c>
      <c r="P40" s="63">
        <v>-57.991612088137266</v>
      </c>
      <c r="Q40" s="63">
        <v>-38.942100535808336</v>
      </c>
      <c r="R40" s="63">
        <v>-51.081485099967139</v>
      </c>
      <c r="S40" s="63">
        <v>-55.230306446150159</v>
      </c>
      <c r="T40" s="63">
        <v>-32.801641051879457</v>
      </c>
      <c r="U40" s="63">
        <v>-37.915090011150554</v>
      </c>
      <c r="V40" s="63">
        <v>-46.320538307626961</v>
      </c>
      <c r="W40" s="63">
        <v>-42.132028216814305</v>
      </c>
      <c r="X40" s="63">
        <v>-34.276442204425372</v>
      </c>
    </row>
    <row r="41" spans="2:24">
      <c r="B41" s="46" t="str">
        <f t="shared" si="3"/>
        <v>RSA Seguros</v>
      </c>
      <c r="C41" s="192">
        <f t="shared" si="4"/>
        <v>0.76316358135849394</v>
      </c>
      <c r="D41" s="192">
        <f t="shared" si="5"/>
        <v>0.34290897400569476</v>
      </c>
      <c r="E41" s="192">
        <f t="shared" si="6"/>
        <v>0.29140093909874526</v>
      </c>
      <c r="F41" s="192">
        <f t="shared" si="7"/>
        <v>-0.17536255367414755</v>
      </c>
      <c r="G41" s="192">
        <f t="shared" si="8"/>
        <v>0.5472005906573354</v>
      </c>
      <c r="H41" s="192">
        <f t="shared" si="9"/>
        <v>0.22211574304297368</v>
      </c>
      <c r="I41" s="192">
        <f t="shared" si="10"/>
        <v>0.41056679104227539</v>
      </c>
      <c r="J41" s="192">
        <f t="shared" si="11"/>
        <v>0.3386837642880266</v>
      </c>
      <c r="K41" s="192">
        <f t="shared" si="12"/>
        <v>3.3068491187849203</v>
      </c>
      <c r="L41" s="192">
        <f t="shared" si="13"/>
        <v>0.70635396539853901</v>
      </c>
      <c r="N41" s="46" t="str">
        <f>'2.3'!N42</f>
        <v>RSA Seguros</v>
      </c>
      <c r="O41" s="63">
        <v>-76.316358135849399</v>
      </c>
      <c r="P41" s="63">
        <v>-34.290897400569477</v>
      </c>
      <c r="Q41" s="63">
        <v>-29.140093909874526</v>
      </c>
      <c r="R41" s="63">
        <v>17.536255367414753</v>
      </c>
      <c r="S41" s="63">
        <v>-54.720059065733537</v>
      </c>
      <c r="T41" s="63">
        <v>-22.211574304297368</v>
      </c>
      <c r="U41" s="63">
        <v>-41.056679104227541</v>
      </c>
      <c r="V41" s="63">
        <v>-33.868376428802662</v>
      </c>
      <c r="W41" s="63">
        <v>-330.68491187849202</v>
      </c>
      <c r="X41" s="63">
        <v>-70.6353965398539</v>
      </c>
    </row>
    <row r="42" spans="2:24">
      <c r="B42" s="46" t="str">
        <f t="shared" si="3"/>
        <v>Renta Nacional</v>
      </c>
      <c r="C42" s="192">
        <f t="shared" si="4"/>
        <v>0.73057379095622044</v>
      </c>
      <c r="D42" s="192">
        <f t="shared" si="5"/>
        <v>-2.7883295194507958</v>
      </c>
      <c r="E42" s="192">
        <f t="shared" si="6"/>
        <v>-0.10677382319173363</v>
      </c>
      <c r="F42" s="192">
        <f t="shared" si="7"/>
        <v>2.1079812206572734</v>
      </c>
      <c r="G42" s="192">
        <f t="shared" si="8"/>
        <v>7.5699208443271706</v>
      </c>
      <c r="H42" s="192">
        <f t="shared" si="9"/>
        <v>2.954292084726862E-2</v>
      </c>
      <c r="I42" s="192">
        <f t="shared" si="10"/>
        <v>4.8526863084922052E-2</v>
      </c>
      <c r="J42" s="192">
        <f t="shared" si="11"/>
        <v>0.11840157868771542</v>
      </c>
      <c r="K42" s="192">
        <f t="shared" si="12"/>
        <v>3.8223963587734264</v>
      </c>
      <c r="L42" s="192">
        <f t="shared" si="13"/>
        <v>-0.11429012769463123</v>
      </c>
      <c r="N42" s="46" t="str">
        <f>'2.3'!N43</f>
        <v>Renta Nacional</v>
      </c>
      <c r="O42" s="63">
        <v>-73.057379095622039</v>
      </c>
      <c r="P42" s="63">
        <v>278.83295194507957</v>
      </c>
      <c r="Q42" s="63">
        <v>10.677382319173363</v>
      </c>
      <c r="R42" s="63">
        <v>-210.79812206572734</v>
      </c>
      <c r="S42" s="63">
        <v>-756.99208443271709</v>
      </c>
      <c r="T42" s="63">
        <v>-2.9542920847268621</v>
      </c>
      <c r="U42" s="63">
        <v>-4.8526863084922054</v>
      </c>
      <c r="V42" s="63">
        <v>-11.840157868771541</v>
      </c>
      <c r="W42" s="63">
        <v>-382.23963587734266</v>
      </c>
      <c r="X42" s="63">
        <v>11.429012769463123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0.5430655125666819</v>
      </c>
      <c r="D44" s="192">
        <f t="shared" si="5"/>
        <v>0.60080193554764494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-54.306551256668186</v>
      </c>
      <c r="P44" s="63">
        <v>-60.080193554764492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0.81024441198460384</v>
      </c>
      <c r="D46" s="196">
        <f t="shared" ref="D46:L46" si="14">-P46/100</f>
        <v>0.73254410354297539</v>
      </c>
      <c r="E46" s="196">
        <f t="shared" si="14"/>
        <v>0.6097282462802972</v>
      </c>
      <c r="F46" s="196">
        <f t="shared" si="14"/>
        <v>0.56993086676615468</v>
      </c>
      <c r="G46" s="196">
        <f t="shared" si="14"/>
        <v>0.61793271835184105</v>
      </c>
      <c r="H46" s="196">
        <f t="shared" si="14"/>
        <v>0.54863925537697311</v>
      </c>
      <c r="I46" s="196">
        <f t="shared" si="14"/>
        <v>0.57190969361964039</v>
      </c>
      <c r="J46" s="196">
        <f t="shared" si="14"/>
        <v>0.60659564492450868</v>
      </c>
      <c r="K46" s="196">
        <f t="shared" si="14"/>
        <v>0.77033115180689715</v>
      </c>
      <c r="L46" s="196">
        <f t="shared" si="14"/>
        <v>0.47657635129048098</v>
      </c>
      <c r="N46" s="51" t="s">
        <v>29</v>
      </c>
      <c r="O46" s="64">
        <v>-81.02444119846038</v>
      </c>
      <c r="P46" s="64">
        <v>-73.254410354297534</v>
      </c>
      <c r="Q46" s="64">
        <v>-60.97282462802972</v>
      </c>
      <c r="R46" s="64">
        <v>-56.993086676615469</v>
      </c>
      <c r="S46" s="64">
        <v>-61.793271835184107</v>
      </c>
      <c r="T46" s="64">
        <v>-54.863925537697313</v>
      </c>
      <c r="U46" s="64">
        <v>-57.190969361964036</v>
      </c>
      <c r="V46" s="64">
        <v>-60.659564492450869</v>
      </c>
      <c r="W46" s="64">
        <v>-77.03311518068972</v>
      </c>
      <c r="X46" s="64">
        <v>-47.657635129048096</v>
      </c>
    </row>
    <row r="48" spans="2:24">
      <c r="B48" s="14" t="str">
        <f>'2.8.3'!B28</f>
        <v>Siniestralidad Cedida = Siniestros Cedidos / Prima Cedida</v>
      </c>
    </row>
    <row r="49" spans="2:2">
      <c r="B49" s="14" t="s">
        <v>711</v>
      </c>
    </row>
  </sheetData>
  <mergeCells count="2">
    <mergeCell ref="B14:L14"/>
    <mergeCell ref="N14:X14"/>
  </mergeCells>
  <conditionalFormatting sqref="C16:L46">
    <cfRule type="cellIs" dxfId="87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>
  <sheetPr codeName="Hoja102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188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0.65899324956244409</v>
      </c>
      <c r="D16" s="192">
        <f t="shared" ref="D16:L16" si="2">IF(OR(P16="",P16=0),"",-P16/100)</f>
        <v>0.41181338164020459</v>
      </c>
      <c r="E16" s="192">
        <f t="shared" si="2"/>
        <v>0.29531860244185704</v>
      </c>
      <c r="F16" s="192">
        <f t="shared" si="2"/>
        <v>0.38115151812271342</v>
      </c>
      <c r="G16" s="192">
        <f t="shared" si="2"/>
        <v>-6.986427155286154E-2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-65.899324956244413</v>
      </c>
      <c r="P16" s="40">
        <v>-41.18133816402046</v>
      </c>
      <c r="Q16" s="40">
        <v>-29.531860244185705</v>
      </c>
      <c r="R16" s="40">
        <v>-38.115151812271343</v>
      </c>
      <c r="S16" s="40">
        <v>6.9864271552861537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IF(OR(O17="",O17=0),"",-O17/100)</f>
        <v/>
      </c>
      <c r="D17" s="192">
        <f t="shared" ref="D17:D45" si="5">IF(OR(P17="",P17=0),"",-P17/100)</f>
        <v>3.9601737871107905</v>
      </c>
      <c r="E17" s="192">
        <f t="shared" ref="E17:E45" si="6">IF(OR(Q17="",Q17=0),"",-Q17/100)</f>
        <v>6.2129501015066015</v>
      </c>
      <c r="F17" s="192">
        <f t="shared" ref="F17:F45" si="7">IF(OR(R17="",R17=0),"",-R17/100)</f>
        <v>0.87324201135837343</v>
      </c>
      <c r="G17" s="192">
        <f t="shared" ref="G17:G45" si="8">IF(OR(S17="",S17=0),"",-S17/100)</f>
        <v>1.2979777328644682</v>
      </c>
      <c r="H17" s="192">
        <f t="shared" ref="H17:H45" si="9">IF(OR(T17="",T17=0),"",-T17/100)</f>
        <v>2.4637153264219624</v>
      </c>
      <c r="I17" s="192">
        <f t="shared" ref="I17:I45" si="10">IF(OR(U17="",U17=0),"",-U17/100)</f>
        <v>3.9220598469032755</v>
      </c>
      <c r="J17" s="192">
        <f t="shared" ref="J17:J45" si="11">IF(OR(V17="",V17=0),"",-V17/100)</f>
        <v>20.841126924194086</v>
      </c>
      <c r="K17" s="192">
        <f t="shared" ref="K17:K45" si="12">IF(OR(W17="",W17=0),"",-W17/100)</f>
        <v>0.23272528369541118</v>
      </c>
      <c r="L17" s="192">
        <f t="shared" ref="L17:L45" si="13">IF(OR(X17="",X17=0),"",-X17/100)</f>
        <v>0.92222248518842509</v>
      </c>
      <c r="N17" s="46" t="str">
        <f>'2.3'!N18</f>
        <v>ACE Seguros</v>
      </c>
      <c r="O17" s="40"/>
      <c r="P17" s="40">
        <v>-396.01737871107906</v>
      </c>
      <c r="Q17" s="40">
        <v>-621.29501015066012</v>
      </c>
      <c r="R17" s="40">
        <v>-87.324201135837342</v>
      </c>
      <c r="S17" s="40">
        <v>-129.79777328644681</v>
      </c>
      <c r="T17" s="40">
        <v>-246.37153264219626</v>
      </c>
      <c r="U17" s="40">
        <v>-392.20598469032757</v>
      </c>
      <c r="V17" s="40">
        <v>-2084.1126924194086</v>
      </c>
      <c r="W17" s="40">
        <v>-23.272528369541117</v>
      </c>
      <c r="X17" s="40">
        <v>-92.222248518842505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1.2486861083507443</v>
      </c>
      <c r="D19" s="192">
        <f t="shared" si="5"/>
        <v>0.73122180885816446</v>
      </c>
      <c r="E19" s="192">
        <f t="shared" si="6"/>
        <v>1.030474307688569</v>
      </c>
      <c r="F19" s="192">
        <f t="shared" si="7"/>
        <v>0.47793730914457749</v>
      </c>
      <c r="G19" s="192">
        <f t="shared" si="8"/>
        <v>0.97346384284649246</v>
      </c>
      <c r="H19" s="192">
        <f t="shared" si="9"/>
        <v>0.60449487543423464</v>
      </c>
      <c r="I19" s="192">
        <f t="shared" si="10"/>
        <v>0.23629694191034287</v>
      </c>
      <c r="J19" s="192">
        <f t="shared" si="11"/>
        <v>0.43130220068918651</v>
      </c>
      <c r="K19" s="192">
        <f t="shared" si="12"/>
        <v>0.84036874277217943</v>
      </c>
      <c r="L19" s="192">
        <f t="shared" si="13"/>
        <v>0.67083076387601603</v>
      </c>
      <c r="N19" s="46" t="str">
        <f>'2.3'!N20</f>
        <v>Aseguradora Magallanes</v>
      </c>
      <c r="O19" s="40">
        <v>-124.86861083507443</v>
      </c>
      <c r="P19" s="40">
        <v>-73.122180885816448</v>
      </c>
      <c r="Q19" s="40">
        <v>-103.0474307688569</v>
      </c>
      <c r="R19" s="40">
        <v>-47.793730914457747</v>
      </c>
      <c r="S19" s="40">
        <v>-97.346384284649247</v>
      </c>
      <c r="T19" s="40">
        <v>-60.449487543423466</v>
      </c>
      <c r="U19" s="40">
        <v>-23.629694191034286</v>
      </c>
      <c r="V19" s="40">
        <v>-43.130220068918653</v>
      </c>
      <c r="W19" s="40">
        <v>-84.036874277217947</v>
      </c>
      <c r="X19" s="40">
        <v>-67.083076387601608</v>
      </c>
    </row>
    <row r="20" spans="2:24" s="16" customFormat="1">
      <c r="B20" s="46" t="str">
        <f t="shared" si="3"/>
        <v>BCI Seguros Generales</v>
      </c>
      <c r="C20" s="192">
        <f t="shared" si="4"/>
        <v>0.79975410925523893</v>
      </c>
      <c r="D20" s="192">
        <f t="shared" si="5"/>
        <v>0.41511532519036204</v>
      </c>
      <c r="E20" s="192">
        <f t="shared" si="6"/>
        <v>1.3444254790296679</v>
      </c>
      <c r="F20" s="192">
        <f t="shared" si="7"/>
        <v>0.97636172596552739</v>
      </c>
      <c r="G20" s="192">
        <f t="shared" si="8"/>
        <v>0.54828030546642481</v>
      </c>
      <c r="H20" s="192">
        <f t="shared" si="9"/>
        <v>1.0565591606543692</v>
      </c>
      <c r="I20" s="192">
        <f t="shared" si="10"/>
        <v>0.79925958601760261</v>
      </c>
      <c r="J20" s="192">
        <f t="shared" si="11"/>
        <v>0.39957653333333432</v>
      </c>
      <c r="K20" s="192">
        <f t="shared" si="12"/>
        <v>0.8383980312911532</v>
      </c>
      <c r="L20" s="192">
        <f t="shared" si="13"/>
        <v>1.3159436861819109</v>
      </c>
      <c r="N20" s="46" t="str">
        <f>'2.3'!N21</f>
        <v>BCI Seguros Generales</v>
      </c>
      <c r="O20" s="40">
        <v>-79.975410925523889</v>
      </c>
      <c r="P20" s="40">
        <v>-41.511532519036201</v>
      </c>
      <c r="Q20" s="40">
        <v>-134.44254790296679</v>
      </c>
      <c r="R20" s="40">
        <v>-97.63617259655274</v>
      </c>
      <c r="S20" s="40">
        <v>-54.828030546642481</v>
      </c>
      <c r="T20" s="40">
        <v>-105.65591606543691</v>
      </c>
      <c r="U20" s="40">
        <v>-79.925958601760257</v>
      </c>
      <c r="V20" s="40">
        <v>-39.957653333333432</v>
      </c>
      <c r="W20" s="40">
        <v>-83.839803129115325</v>
      </c>
      <c r="X20" s="40">
        <v>-131.59436861819108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>
        <f t="shared" si="12"/>
        <v>53.101045296167342</v>
      </c>
      <c r="L21" s="192">
        <f t="shared" si="13"/>
        <v>22.056555269922889</v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>
        <v>-5310.104529616734</v>
      </c>
      <c r="X21" s="40">
        <v>-2205.6555269922887</v>
      </c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1.0792680542703381</v>
      </c>
      <c r="D23" s="192">
        <f t="shared" si="5"/>
        <v>0.87533913455452572</v>
      </c>
      <c r="E23" s="192">
        <f t="shared" si="6"/>
        <v>0.58722515468242009</v>
      </c>
      <c r="F23" s="192">
        <f t="shared" si="7"/>
        <v>1.1798397277567387</v>
      </c>
      <c r="G23" s="192">
        <f t="shared" si="8"/>
        <v>1.6313721305404039</v>
      </c>
      <c r="H23" s="192">
        <f t="shared" si="9"/>
        <v>1.1530674991722223</v>
      </c>
      <c r="I23" s="192">
        <f t="shared" si="10"/>
        <v>0.56404332871297269</v>
      </c>
      <c r="J23" s="192">
        <f t="shared" si="11"/>
        <v>1.3774198079167732</v>
      </c>
      <c r="K23" s="192">
        <f t="shared" si="12"/>
        <v>1.4904981598088356</v>
      </c>
      <c r="L23" s="192">
        <f t="shared" si="13"/>
        <v>2.2762591378391739</v>
      </c>
      <c r="N23" s="46" t="str">
        <f>'2.3'!N24</f>
        <v>Chartis Chile</v>
      </c>
      <c r="O23" s="63">
        <v>-107.92680542703381</v>
      </c>
      <c r="P23" s="63">
        <v>-87.533913455452577</v>
      </c>
      <c r="Q23" s="63">
        <v>-58.722515468242008</v>
      </c>
      <c r="R23" s="63">
        <v>-117.98397277567388</v>
      </c>
      <c r="S23" s="63">
        <v>-163.13721305404039</v>
      </c>
      <c r="T23" s="63">
        <v>-115.30674991722223</v>
      </c>
      <c r="U23" s="63">
        <v>-56.404332871297271</v>
      </c>
      <c r="V23" s="63">
        <v>-137.74198079167732</v>
      </c>
      <c r="W23" s="63">
        <v>-149.04981598088355</v>
      </c>
      <c r="X23" s="63">
        <v>-227.62591378391738</v>
      </c>
    </row>
    <row r="24" spans="2:24">
      <c r="B24" s="46" t="str">
        <f t="shared" si="3"/>
        <v>Chilena Consolidada</v>
      </c>
      <c r="C24" s="192">
        <f t="shared" si="4"/>
        <v>1.4630634924452253</v>
      </c>
      <c r="D24" s="192">
        <f t="shared" si="5"/>
        <v>0.33345208123948888</v>
      </c>
      <c r="E24" s="192">
        <f t="shared" si="6"/>
        <v>0.5241093258137336</v>
      </c>
      <c r="F24" s="192">
        <f t="shared" si="7"/>
        <v>1.5655923293130913</v>
      </c>
      <c r="G24" s="192">
        <f t="shared" si="8"/>
        <v>0.88610978251695083</v>
      </c>
      <c r="H24" s="192">
        <f t="shared" si="9"/>
        <v>0.95695047991977333</v>
      </c>
      <c r="I24" s="192">
        <f t="shared" si="10"/>
        <v>0.74061698212634908</v>
      </c>
      <c r="J24" s="192">
        <f t="shared" si="11"/>
        <v>1.0210715030816955</v>
      </c>
      <c r="K24" s="192">
        <f t="shared" si="12"/>
        <v>0.72520445083044971</v>
      </c>
      <c r="L24" s="192">
        <f t="shared" si="13"/>
        <v>0.71292653045349608</v>
      </c>
      <c r="N24" s="46" t="str">
        <f>'2.3'!N25</f>
        <v>Chilena Consolidada</v>
      </c>
      <c r="O24" s="63">
        <v>-146.30634924452252</v>
      </c>
      <c r="P24" s="63">
        <v>-33.345208123948886</v>
      </c>
      <c r="Q24" s="63">
        <v>-52.410932581373359</v>
      </c>
      <c r="R24" s="63">
        <v>-156.55923293130914</v>
      </c>
      <c r="S24" s="63">
        <v>-88.610978251695087</v>
      </c>
      <c r="T24" s="63">
        <v>-95.695047991977333</v>
      </c>
      <c r="U24" s="63">
        <v>-74.061698212634909</v>
      </c>
      <c r="V24" s="63">
        <v>-102.10715030816955</v>
      </c>
      <c r="W24" s="63">
        <v>-72.520445083044976</v>
      </c>
      <c r="X24" s="63">
        <v>-71.29265304534961</v>
      </c>
    </row>
    <row r="25" spans="2:24">
      <c r="B25" s="46" t="str">
        <f t="shared" si="3"/>
        <v>Chubb de Chile</v>
      </c>
      <c r="C25" s="192">
        <f t="shared" si="4"/>
        <v>0.21337879671586898</v>
      </c>
      <c r="D25" s="192">
        <f t="shared" si="5"/>
        <v>0.25831690096049881</v>
      </c>
      <c r="E25" s="192">
        <f t="shared" si="6"/>
        <v>6.8958211959112004E-2</v>
      </c>
      <c r="F25" s="192">
        <f t="shared" si="7"/>
        <v>8.1053268765133205E-2</v>
      </c>
      <c r="G25" s="192">
        <f t="shared" si="8"/>
        <v>0.66306496978473595</v>
      </c>
      <c r="H25" s="192">
        <f t="shared" si="9"/>
        <v>0.93531143011592321</v>
      </c>
      <c r="I25" s="192">
        <f t="shared" si="10"/>
        <v>6.4686308492201068</v>
      </c>
      <c r="J25" s="192">
        <f t="shared" si="11"/>
        <v>-1.6440878600552444E-2</v>
      </c>
      <c r="K25" s="192">
        <f t="shared" si="12"/>
        <v>0.1343585138623864</v>
      </c>
      <c r="L25" s="192">
        <f t="shared" si="13"/>
        <v>2.172406529752501</v>
      </c>
      <c r="N25" s="46" t="str">
        <f>'2.3'!N26</f>
        <v>Chubb de Chile</v>
      </c>
      <c r="O25" s="63">
        <v>-21.337879671586897</v>
      </c>
      <c r="P25" s="63">
        <v>-25.831690096049879</v>
      </c>
      <c r="Q25" s="63">
        <v>-6.8958211959111999</v>
      </c>
      <c r="R25" s="63">
        <v>-8.1053268765133204</v>
      </c>
      <c r="S25" s="63">
        <v>-66.306496978473589</v>
      </c>
      <c r="T25" s="63">
        <v>-93.53114301159232</v>
      </c>
      <c r="U25" s="63">
        <v>-646.86308492201067</v>
      </c>
      <c r="V25" s="63">
        <v>1.6440878600552444</v>
      </c>
      <c r="W25" s="63">
        <v>-13.435851386238639</v>
      </c>
      <c r="X25" s="63">
        <v>-217.2406529752501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0.35118315745008372</v>
      </c>
      <c r="D27" s="192">
        <f t="shared" si="5"/>
        <v>0.48605971776479046</v>
      </c>
      <c r="E27" s="192">
        <f t="shared" si="6"/>
        <v>0.41653193120823845</v>
      </c>
      <c r="F27" s="192">
        <f t="shared" si="7"/>
        <v>0.59070252224334119</v>
      </c>
      <c r="G27" s="192">
        <f t="shared" si="8"/>
        <v>0.42317317088763784</v>
      </c>
      <c r="H27" s="192">
        <f t="shared" si="9"/>
        <v>0.37743405769400407</v>
      </c>
      <c r="I27" s="192">
        <f t="shared" si="10"/>
        <v>0.33091704385959908</v>
      </c>
      <c r="J27" s="192">
        <f t="shared" si="11"/>
        <v>0.33949164182304037</v>
      </c>
      <c r="K27" s="192">
        <f t="shared" si="12"/>
        <v>0.2962738606096485</v>
      </c>
      <c r="L27" s="192">
        <f t="shared" si="13"/>
        <v>0.95258636402298802</v>
      </c>
      <c r="N27" s="46" t="str">
        <f>'2.3'!N28</f>
        <v>Consorcio Nacional de Seguros</v>
      </c>
      <c r="O27" s="63">
        <v>-35.118315745008374</v>
      </c>
      <c r="P27" s="63">
        <v>-48.605971776479045</v>
      </c>
      <c r="Q27" s="63">
        <v>-41.653193120823843</v>
      </c>
      <c r="R27" s="63">
        <v>-59.070252224334119</v>
      </c>
      <c r="S27" s="63">
        <v>-42.317317088763787</v>
      </c>
      <c r="T27" s="63">
        <v>-37.743405769400404</v>
      </c>
      <c r="U27" s="63">
        <v>-33.091704385959908</v>
      </c>
      <c r="V27" s="63">
        <v>-33.949164182304038</v>
      </c>
      <c r="W27" s="63">
        <v>-29.627386060964849</v>
      </c>
      <c r="X27" s="63">
        <v>-95.258636402298805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0.50289773120411607</v>
      </c>
      <c r="D29" s="192">
        <f t="shared" si="5"/>
        <v>0.74584360598778787</v>
      </c>
      <c r="E29" s="192">
        <f t="shared" si="6"/>
        <v>0.41803290676416821</v>
      </c>
      <c r="F29" s="192">
        <f t="shared" si="7"/>
        <v>0.51164047768699017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-50.28977312041161</v>
      </c>
      <c r="P29" s="63">
        <v>-74.584360598778787</v>
      </c>
      <c r="Q29" s="63">
        <v>-41.803290676416822</v>
      </c>
      <c r="R29" s="63">
        <v>-51.164047768699014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0.79131328111723964</v>
      </c>
      <c r="D32" s="192">
        <f t="shared" si="5"/>
        <v>0.74121623624988942</v>
      </c>
      <c r="E32" s="192">
        <f t="shared" si="6"/>
        <v>0.82403071463889976</v>
      </c>
      <c r="F32" s="192">
        <f t="shared" si="7"/>
        <v>0.84490061179212461</v>
      </c>
      <c r="G32" s="192">
        <f t="shared" si="8"/>
        <v>0.81343320898880522</v>
      </c>
      <c r="H32" s="192">
        <f t="shared" si="9"/>
        <v>0.65799563528611149</v>
      </c>
      <c r="I32" s="192">
        <f t="shared" si="10"/>
        <v>0.46310378248672984</v>
      </c>
      <c r="J32" s="192">
        <f t="shared" si="11"/>
        <v>0.72726769145548043</v>
      </c>
      <c r="K32" s="192">
        <f t="shared" si="12"/>
        <v>5.22483240558795</v>
      </c>
      <c r="L32" s="192">
        <f t="shared" si="13"/>
        <v>0.92235680313133206</v>
      </c>
      <c r="N32" s="46" t="str">
        <f>'2.3'!N33</f>
        <v>HDI Seguros</v>
      </c>
      <c r="O32" s="63">
        <v>-79.13132811172396</v>
      </c>
      <c r="P32" s="63">
        <v>-74.121623624988942</v>
      </c>
      <c r="Q32" s="63">
        <v>-82.403071463889972</v>
      </c>
      <c r="R32" s="63">
        <v>-84.490061179212461</v>
      </c>
      <c r="S32" s="63">
        <v>-81.343320898880521</v>
      </c>
      <c r="T32" s="63">
        <v>-65.799563528611145</v>
      </c>
      <c r="U32" s="63">
        <v>-46.310378248672983</v>
      </c>
      <c r="V32" s="63">
        <v>-72.726769145548047</v>
      </c>
      <c r="W32" s="63">
        <v>-522.48324055879505</v>
      </c>
      <c r="X32" s="63">
        <v>-92.235680313133201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0.47462358410217353</v>
      </c>
      <c r="D34" s="192">
        <f t="shared" si="5"/>
        <v>1.5245754746308864</v>
      </c>
      <c r="E34" s="192">
        <f t="shared" si="6"/>
        <v>0.62039487829652373</v>
      </c>
      <c r="F34" s="192">
        <f t="shared" si="7"/>
        <v>0.52845079554837371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-47.462358410217355</v>
      </c>
      <c r="P34" s="63">
        <v>-152.45754746308864</v>
      </c>
      <c r="Q34" s="63">
        <v>-62.039487829652373</v>
      </c>
      <c r="R34" s="63">
        <v>-52.845079554837369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0.87349402049341096</v>
      </c>
      <c r="D35" s="192">
        <f t="shared" si="5"/>
        <v>0.64327063355675618</v>
      </c>
      <c r="E35" s="192">
        <f t="shared" si="6"/>
        <v>0.59015578538235824</v>
      </c>
      <c r="F35" s="192">
        <f t="shared" si="7"/>
        <v>0.75338333837953964</v>
      </c>
      <c r="G35" s="192">
        <f t="shared" si="8"/>
        <v>0.4651004091587726</v>
      </c>
      <c r="H35" s="192">
        <f t="shared" si="9"/>
        <v>0.4435738131152987</v>
      </c>
      <c r="I35" s="192">
        <f t="shared" si="10"/>
        <v>0.4270919936649844</v>
      </c>
      <c r="J35" s="192">
        <f t="shared" si="11"/>
        <v>0.44007811033243543</v>
      </c>
      <c r="K35" s="192">
        <f t="shared" si="12"/>
        <v>0.65905143748925921</v>
      </c>
      <c r="L35" s="192">
        <f t="shared" si="13"/>
        <v>0.43117171004568855</v>
      </c>
      <c r="N35" s="46" t="str">
        <f>'2.3'!N36</f>
        <v>Liberty Seguros</v>
      </c>
      <c r="O35" s="63">
        <v>-87.349402049341094</v>
      </c>
      <c r="P35" s="63">
        <v>-64.32706335567562</v>
      </c>
      <c r="Q35" s="63">
        <v>-59.015578538235822</v>
      </c>
      <c r="R35" s="63">
        <v>-75.338333837953968</v>
      </c>
      <c r="S35" s="63">
        <v>-46.510040915877262</v>
      </c>
      <c r="T35" s="63">
        <v>-44.357381311529871</v>
      </c>
      <c r="U35" s="63">
        <v>-42.709199366498439</v>
      </c>
      <c r="V35" s="63">
        <v>-44.007811033243541</v>
      </c>
      <c r="W35" s="63">
        <v>-65.905143748925923</v>
      </c>
      <c r="X35" s="63">
        <v>-43.117171004568853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1.1151741281065659</v>
      </c>
      <c r="D37" s="192">
        <f t="shared" si="5"/>
        <v>0.36340790062447392</v>
      </c>
      <c r="E37" s="192">
        <f t="shared" si="6"/>
        <v>0.46433839198648635</v>
      </c>
      <c r="F37" s="192">
        <f t="shared" si="7"/>
        <v>0.5581239396036104</v>
      </c>
      <c r="G37" s="192">
        <f t="shared" si="8"/>
        <v>0.92882376254592602</v>
      </c>
      <c r="H37" s="192">
        <f t="shared" si="9"/>
        <v>0.55510622254278452</v>
      </c>
      <c r="I37" s="192">
        <f t="shared" si="10"/>
        <v>0.4757433253659894</v>
      </c>
      <c r="J37" s="192">
        <f t="shared" si="11"/>
        <v>0.70466032467638751</v>
      </c>
      <c r="K37" s="192">
        <f t="shared" si="12"/>
        <v>1.220196604521032</v>
      </c>
      <c r="L37" s="192">
        <f t="shared" si="13"/>
        <v>2.6699470261644896E-2</v>
      </c>
      <c r="N37" s="46" t="str">
        <f>'2.3'!N38</f>
        <v>Mapfre Seguros Generales</v>
      </c>
      <c r="O37" s="63">
        <v>-111.51741281065659</v>
      </c>
      <c r="P37" s="63">
        <v>-36.34079006244739</v>
      </c>
      <c r="Q37" s="63">
        <v>-46.433839198648634</v>
      </c>
      <c r="R37" s="63">
        <v>-55.812393960361042</v>
      </c>
      <c r="S37" s="63">
        <v>-92.8823762545926</v>
      </c>
      <c r="T37" s="63">
        <v>-55.510622254278452</v>
      </c>
      <c r="U37" s="63">
        <v>-47.574332536598938</v>
      </c>
      <c r="V37" s="63">
        <v>-70.466032467638755</v>
      </c>
      <c r="W37" s="63">
        <v>-122.0196604521032</v>
      </c>
      <c r="X37" s="63">
        <v>-2.6699470261644898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>
        <f t="shared" si="4"/>
        <v>0.8905307288624017</v>
      </c>
      <c r="D40" s="192">
        <f t="shared" si="5"/>
        <v>0.61728082156418485</v>
      </c>
      <c r="E40" s="192">
        <f t="shared" si="6"/>
        <v>0.87877491475286618</v>
      </c>
      <c r="F40" s="192">
        <f t="shared" si="7"/>
        <v>0.57471160173508895</v>
      </c>
      <c r="G40" s="192">
        <f t="shared" si="8"/>
        <v>0.61429298724429715</v>
      </c>
      <c r="H40" s="192">
        <f t="shared" si="9"/>
        <v>0.80526467115508293</v>
      </c>
      <c r="I40" s="192">
        <f t="shared" si="10"/>
        <v>0.59014764776343587</v>
      </c>
      <c r="J40" s="192">
        <f t="shared" si="11"/>
        <v>0.23935159866913222</v>
      </c>
      <c r="K40" s="192">
        <f t="shared" si="12"/>
        <v>0.93456387956560716</v>
      </c>
      <c r="L40" s="192">
        <f t="shared" si="13"/>
        <v>0.64681077772361872</v>
      </c>
      <c r="N40" s="46" t="str">
        <f>'2.3'!N41</f>
        <v>Penta Security</v>
      </c>
      <c r="O40" s="63">
        <v>-89.053072886240173</v>
      </c>
      <c r="P40" s="63">
        <v>-61.728082156418488</v>
      </c>
      <c r="Q40" s="63">
        <v>-87.877491475286618</v>
      </c>
      <c r="R40" s="63">
        <v>-57.471160173508892</v>
      </c>
      <c r="S40" s="63">
        <v>-61.429298724429714</v>
      </c>
      <c r="T40" s="63">
        <v>-80.526467115508297</v>
      </c>
      <c r="U40" s="63">
        <v>-59.01476477634359</v>
      </c>
      <c r="V40" s="63">
        <v>-23.935159866913221</v>
      </c>
      <c r="W40" s="63">
        <v>-93.456387956560718</v>
      </c>
      <c r="X40" s="63">
        <v>-64.681077772361874</v>
      </c>
    </row>
    <row r="41" spans="2:24">
      <c r="B41" s="46" t="str">
        <f t="shared" si="3"/>
        <v>RSA Seguros</v>
      </c>
      <c r="C41" s="192">
        <f t="shared" si="4"/>
        <v>0.92423122800963331</v>
      </c>
      <c r="D41" s="192">
        <f t="shared" si="5"/>
        <v>0.63144307997329685</v>
      </c>
      <c r="E41" s="192">
        <f t="shared" si="6"/>
        <v>1.1773371104815846</v>
      </c>
      <c r="F41" s="192">
        <f t="shared" si="7"/>
        <v>38.923871277617692</v>
      </c>
      <c r="G41" s="192">
        <f t="shared" si="8"/>
        <v>0.40837804629566732</v>
      </c>
      <c r="H41" s="192">
        <f t="shared" si="9"/>
        <v>2.1640527007636225</v>
      </c>
      <c r="I41" s="192">
        <f t="shared" si="10"/>
        <v>3.1773304412685106</v>
      </c>
      <c r="J41" s="192">
        <f t="shared" si="11"/>
        <v>4.6988720519539617</v>
      </c>
      <c r="K41" s="192">
        <f t="shared" si="12"/>
        <v>9.5146696758309481</v>
      </c>
      <c r="L41" s="192">
        <f t="shared" si="13"/>
        <v>5.8987274655355512E-2</v>
      </c>
      <c r="N41" s="46" t="str">
        <f>'2.3'!N42</f>
        <v>RSA Seguros</v>
      </c>
      <c r="O41" s="63">
        <v>-92.423122800963327</v>
      </c>
      <c r="P41" s="63">
        <v>-63.144307997329683</v>
      </c>
      <c r="Q41" s="63">
        <v>-117.73371104815847</v>
      </c>
      <c r="R41" s="63">
        <v>-3892.3871277617691</v>
      </c>
      <c r="S41" s="63">
        <v>-40.837804629566733</v>
      </c>
      <c r="T41" s="63">
        <v>-216.40527007636226</v>
      </c>
      <c r="U41" s="63">
        <v>-317.73304412685104</v>
      </c>
      <c r="V41" s="63">
        <v>-469.88720519539618</v>
      </c>
      <c r="W41" s="63">
        <v>-951.46696758309486</v>
      </c>
      <c r="X41" s="63">
        <v>-5.8987274655355515</v>
      </c>
    </row>
    <row r="42" spans="2:24">
      <c r="B42" s="46" t="str">
        <f t="shared" si="3"/>
        <v>Renta Nacional</v>
      </c>
      <c r="C42" s="192">
        <f t="shared" si="4"/>
        <v>2.0014125984629039</v>
      </c>
      <c r="D42" s="192">
        <f t="shared" si="5"/>
        <v>-0.17916920873232708</v>
      </c>
      <c r="E42" s="192">
        <f t="shared" si="6"/>
        <v>0.3229940977452902</v>
      </c>
      <c r="F42" s="192">
        <f t="shared" si="7"/>
        <v>1.2865153901054693</v>
      </c>
      <c r="G42" s="192">
        <f t="shared" si="8"/>
        <v>1.0772075448945335</v>
      </c>
      <c r="H42" s="192">
        <f t="shared" si="9"/>
        <v>0.25994469095681549</v>
      </c>
      <c r="I42" s="192">
        <f t="shared" si="10"/>
        <v>0.24861544658141205</v>
      </c>
      <c r="J42" s="192">
        <f t="shared" si="11"/>
        <v>0.36593471130018806</v>
      </c>
      <c r="K42" s="192">
        <f t="shared" si="12"/>
        <v>0.59277955587410225</v>
      </c>
      <c r="L42" s="192">
        <f t="shared" si="13"/>
        <v>1.0416143538703868</v>
      </c>
      <c r="N42" s="46" t="str">
        <f>'2.3'!N43</f>
        <v>Renta Nacional</v>
      </c>
      <c r="O42" s="63">
        <v>-200.14125984629038</v>
      </c>
      <c r="P42" s="63">
        <v>17.916920873232709</v>
      </c>
      <c r="Q42" s="63">
        <v>-32.299409774529018</v>
      </c>
      <c r="R42" s="63">
        <v>-128.65153901054694</v>
      </c>
      <c r="S42" s="63">
        <v>-107.72075448945336</v>
      </c>
      <c r="T42" s="63">
        <v>-25.994469095681549</v>
      </c>
      <c r="U42" s="63">
        <v>-24.861544658141206</v>
      </c>
      <c r="V42" s="63">
        <v>-36.593471130018806</v>
      </c>
      <c r="W42" s="63">
        <v>-59.277955587410226</v>
      </c>
      <c r="X42" s="63">
        <v>-104.16143538703868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1.2468806320207422</v>
      </c>
      <c r="D44" s="192">
        <f t="shared" si="5"/>
        <v>0.51637999102042131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-124.68806320207422</v>
      </c>
      <c r="P44" s="63">
        <v>-51.63799910204213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0.91812677122388309</v>
      </c>
      <c r="D46" s="196">
        <f t="shared" ref="D46:L46" si="14">-P46/100</f>
        <v>0.57849926392913442</v>
      </c>
      <c r="E46" s="196">
        <f t="shared" si="14"/>
        <v>0.59021169962530018</v>
      </c>
      <c r="F46" s="196">
        <f t="shared" si="14"/>
        <v>0.69530819429857549</v>
      </c>
      <c r="G46" s="196">
        <f t="shared" si="14"/>
        <v>0.6442167189867074</v>
      </c>
      <c r="H46" s="196">
        <f t="shared" si="14"/>
        <v>0.84182537766412768</v>
      </c>
      <c r="I46" s="196">
        <f t="shared" si="14"/>
        <v>0.59017951806254021</v>
      </c>
      <c r="J46" s="196">
        <f t="shared" si="14"/>
        <v>0.61008869648172559</v>
      </c>
      <c r="K46" s="196">
        <f t="shared" si="14"/>
        <v>0.98421715595734616</v>
      </c>
      <c r="L46" s="196">
        <f t="shared" si="14"/>
        <v>0.75300765956449167</v>
      </c>
      <c r="N46" s="51" t="s">
        <v>29</v>
      </c>
      <c r="O46" s="64">
        <v>-91.812677122388308</v>
      </c>
      <c r="P46" s="64">
        <v>-57.849926392913446</v>
      </c>
      <c r="Q46" s="64">
        <v>-59.021169962530017</v>
      </c>
      <c r="R46" s="64">
        <v>-69.530819429857544</v>
      </c>
      <c r="S46" s="64">
        <v>-64.421671898670738</v>
      </c>
      <c r="T46" s="64">
        <v>-84.182537766412764</v>
      </c>
      <c r="U46" s="64">
        <v>-59.017951806254018</v>
      </c>
      <c r="V46" s="64">
        <v>-61.008869648172556</v>
      </c>
      <c r="W46" s="64">
        <v>-98.421715595734611</v>
      </c>
      <c r="X46" s="64">
        <v>-75.300765956449169</v>
      </c>
    </row>
    <row r="48" spans="2:24">
      <c r="B48" s="14" t="str">
        <f>'2.8.3'!B28</f>
        <v>Siniestralidad Cedida = Siniestros Cedidos / Prima Cedida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86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>
  <sheetPr codeName="Hoja103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189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0.88836635070705117</v>
      </c>
      <c r="D16" s="192">
        <f t="shared" ref="D16:L16" si="2">IF(OR(P16="",P16=0),"",-P16/100)</f>
        <v>0.53905087967893273</v>
      </c>
      <c r="E16" s="192">
        <f t="shared" si="2"/>
        <v>0.22651681121109482</v>
      </c>
      <c r="F16" s="192">
        <f t="shared" si="2"/>
        <v>1.5734236643489625</v>
      </c>
      <c r="G16" s="192">
        <f t="shared" si="2"/>
        <v>2.9387895460797804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-88.836635070705114</v>
      </c>
      <c r="P16" s="40">
        <v>-53.905087967893273</v>
      </c>
      <c r="Q16" s="40">
        <v>-22.651681121109483</v>
      </c>
      <c r="R16" s="40">
        <v>-157.34236643489626</v>
      </c>
      <c r="S16" s="40">
        <v>-293.87895460797802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IF(OR(O17="",O17=0),"",-O17/100)</f>
        <v>-1.3987877368159058</v>
      </c>
      <c r="D17" s="192">
        <f t="shared" ref="D17:D45" si="5">IF(OR(P17="",P17=0),"",-P17/100)</f>
        <v>0.64585878265889363</v>
      </c>
      <c r="E17" s="192">
        <f t="shared" ref="E17:E45" si="6">IF(OR(Q17="",Q17=0),"",-Q17/100)</f>
        <v>0.65501915975235103</v>
      </c>
      <c r="F17" s="192">
        <f t="shared" ref="F17:F45" si="7">IF(OR(R17="",R17=0),"",-R17/100)</f>
        <v>1.0024434986358648</v>
      </c>
      <c r="G17" s="192">
        <f t="shared" ref="G17:G45" si="8">IF(OR(S17="",S17=0),"",-S17/100)</f>
        <v>0.51460738379579285</v>
      </c>
      <c r="H17" s="192">
        <f t="shared" ref="H17:H45" si="9">IF(OR(T17="",T17=0),"",-T17/100)</f>
        <v>0.43899931847251011</v>
      </c>
      <c r="I17" s="192">
        <f t="shared" ref="I17:I45" si="10">IF(OR(U17="",U17=0),"",-U17/100)</f>
        <v>0.4478742311397908</v>
      </c>
      <c r="J17" s="192">
        <f t="shared" ref="J17:J45" si="11">IF(OR(V17="",V17=0),"",-V17/100)</f>
        <v>0.46683293548619459</v>
      </c>
      <c r="K17" s="192">
        <f t="shared" ref="K17:K45" si="12">IF(OR(W17="",W17=0),"",-W17/100)</f>
        <v>0.92988040175549902</v>
      </c>
      <c r="L17" s="192">
        <f t="shared" ref="L17:L45" si="13">IF(OR(X17="",X17=0),"",-X17/100)</f>
        <v>0.37616786984396033</v>
      </c>
      <c r="N17" s="46" t="str">
        <f>'2.3'!N18</f>
        <v>ACE Seguros</v>
      </c>
      <c r="O17" s="40">
        <v>139.87877368159059</v>
      </c>
      <c r="P17" s="40">
        <v>-64.585878265889363</v>
      </c>
      <c r="Q17" s="40">
        <v>-65.501915975235107</v>
      </c>
      <c r="R17" s="40">
        <v>-100.24434986358648</v>
      </c>
      <c r="S17" s="40">
        <v>-51.460738379579283</v>
      </c>
      <c r="T17" s="40">
        <v>-43.899931847251011</v>
      </c>
      <c r="U17" s="40">
        <v>-44.787423113979081</v>
      </c>
      <c r="V17" s="40">
        <v>-46.68329354861946</v>
      </c>
      <c r="W17" s="40">
        <v>-92.988040175549898</v>
      </c>
      <c r="X17" s="40">
        <v>-37.616786984396036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0.43380590989827283</v>
      </c>
      <c r="D19" s="192">
        <f t="shared" si="5"/>
        <v>0.73010915349848982</v>
      </c>
      <c r="E19" s="192">
        <f t="shared" si="6"/>
        <v>0.39187213760917233</v>
      </c>
      <c r="F19" s="192">
        <f t="shared" si="7"/>
        <v>0.48775954359687951</v>
      </c>
      <c r="G19" s="192">
        <f t="shared" si="8"/>
        <v>0.46349205715614322</v>
      </c>
      <c r="H19" s="192">
        <f t="shared" si="9"/>
        <v>0.49922037891572141</v>
      </c>
      <c r="I19" s="192">
        <f t="shared" si="10"/>
        <v>0.60483947799594773</v>
      </c>
      <c r="J19" s="192">
        <f t="shared" si="11"/>
        <v>0.1531219744195127</v>
      </c>
      <c r="K19" s="192">
        <f t="shared" si="12"/>
        <v>0.52188562004673811</v>
      </c>
      <c r="L19" s="192">
        <f t="shared" si="13"/>
        <v>0.3609583696997245</v>
      </c>
      <c r="N19" s="46" t="str">
        <f>'2.3'!N20</f>
        <v>Aseguradora Magallanes</v>
      </c>
      <c r="O19" s="40">
        <v>-43.380590989827283</v>
      </c>
      <c r="P19" s="40">
        <v>-73.010915349848986</v>
      </c>
      <c r="Q19" s="40">
        <v>-39.187213760917231</v>
      </c>
      <c r="R19" s="40">
        <v>-48.775954359687951</v>
      </c>
      <c r="S19" s="40">
        <v>-46.349205715614325</v>
      </c>
      <c r="T19" s="40">
        <v>-49.922037891572138</v>
      </c>
      <c r="U19" s="40">
        <v>-60.483947799594773</v>
      </c>
      <c r="V19" s="40">
        <v>-15.31219744195127</v>
      </c>
      <c r="W19" s="40">
        <v>-52.188562004673813</v>
      </c>
      <c r="X19" s="40">
        <v>-36.095836969972453</v>
      </c>
    </row>
    <row r="20" spans="2:24" s="16" customFormat="1">
      <c r="B20" s="46" t="str">
        <f t="shared" si="3"/>
        <v>BCI Seguros Generales</v>
      </c>
      <c r="C20" s="192">
        <f t="shared" si="4"/>
        <v>0.713015307725687</v>
      </c>
      <c r="D20" s="192">
        <f t="shared" si="5"/>
        <v>1.0352584954761399</v>
      </c>
      <c r="E20" s="192">
        <f t="shared" si="6"/>
        <v>0.23433450105297179</v>
      </c>
      <c r="F20" s="192">
        <f t="shared" si="7"/>
        <v>0.25674223792309214</v>
      </c>
      <c r="G20" s="192">
        <f t="shared" si="8"/>
        <v>0.60247865450943705</v>
      </c>
      <c r="H20" s="192">
        <f t="shared" si="9"/>
        <v>0.36960247506361071</v>
      </c>
      <c r="I20" s="192">
        <f t="shared" si="10"/>
        <v>0.45334072808443826</v>
      </c>
      <c r="J20" s="192">
        <f t="shared" si="11"/>
        <v>0.42291013863571841</v>
      </c>
      <c r="K20" s="192">
        <f t="shared" si="12"/>
        <v>1.1432522867234325</v>
      </c>
      <c r="L20" s="192">
        <f t="shared" si="13"/>
        <v>0.42431723253196696</v>
      </c>
      <c r="N20" s="46" t="str">
        <f>'2.3'!N21</f>
        <v>BCI Seguros Generales</v>
      </c>
      <c r="O20" s="40">
        <v>-71.301530772568697</v>
      </c>
      <c r="P20" s="40">
        <v>-103.52584954761399</v>
      </c>
      <c r="Q20" s="40">
        <v>-23.43345010529718</v>
      </c>
      <c r="R20" s="40">
        <v>-25.674223792309213</v>
      </c>
      <c r="S20" s="40">
        <v>-60.247865450943706</v>
      </c>
      <c r="T20" s="40">
        <v>-36.960247506361071</v>
      </c>
      <c r="U20" s="40">
        <v>-45.334072808443828</v>
      </c>
      <c r="V20" s="40">
        <v>-42.291013863571841</v>
      </c>
      <c r="W20" s="40">
        <v>-114.32522867234324</v>
      </c>
      <c r="X20" s="40">
        <v>-42.431723253196694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0.4175202369844358</v>
      </c>
      <c r="D23" s="192">
        <f t="shared" si="5"/>
        <v>0.16048988674423015</v>
      </c>
      <c r="E23" s="192">
        <f t="shared" si="6"/>
        <v>0.93848863828270201</v>
      </c>
      <c r="F23" s="192">
        <f t="shared" si="7"/>
        <v>0.73860191775081963</v>
      </c>
      <c r="G23" s="192">
        <f t="shared" si="8"/>
        <v>0.7173315732236627</v>
      </c>
      <c r="H23" s="192">
        <f t="shared" si="9"/>
        <v>0.7902986740756367</v>
      </c>
      <c r="I23" s="192">
        <f t="shared" si="10"/>
        <v>0.61036873429085103</v>
      </c>
      <c r="J23" s="192">
        <f t="shared" si="11"/>
        <v>1.3093532210985763</v>
      </c>
      <c r="K23" s="192">
        <f t="shared" si="12"/>
        <v>4.6875701898004856</v>
      </c>
      <c r="L23" s="192">
        <f t="shared" si="13"/>
        <v>2.918298129109043E-2</v>
      </c>
      <c r="N23" s="46" t="str">
        <f>'2.3'!N24</f>
        <v>Chartis Chile</v>
      </c>
      <c r="O23" s="63">
        <v>-41.75202369844358</v>
      </c>
      <c r="P23" s="63">
        <v>-16.048988674423015</v>
      </c>
      <c r="Q23" s="63">
        <v>-93.848863828270197</v>
      </c>
      <c r="R23" s="63">
        <v>-73.860191775081958</v>
      </c>
      <c r="S23" s="63">
        <v>-71.733157322366267</v>
      </c>
      <c r="T23" s="63">
        <v>-79.029867407563671</v>
      </c>
      <c r="U23" s="63">
        <v>-61.036873429085105</v>
      </c>
      <c r="V23" s="63">
        <v>-130.93532210985762</v>
      </c>
      <c r="W23" s="63">
        <v>-468.75701898004854</v>
      </c>
      <c r="X23" s="63">
        <v>-2.9182981291090431</v>
      </c>
    </row>
    <row r="24" spans="2:24">
      <c r="B24" s="46" t="str">
        <f t="shared" si="3"/>
        <v>Chilena Consolidada</v>
      </c>
      <c r="C24" s="192">
        <f t="shared" si="4"/>
        <v>0.61098990378863915</v>
      </c>
      <c r="D24" s="192">
        <f t="shared" si="5"/>
        <v>0.50627977619108833</v>
      </c>
      <c r="E24" s="192">
        <f t="shared" si="6"/>
        <v>0.41032984610063861</v>
      </c>
      <c r="F24" s="192">
        <f t="shared" si="7"/>
        <v>0.52181408606105195</v>
      </c>
      <c r="G24" s="192">
        <f t="shared" si="8"/>
        <v>0.49461650543746039</v>
      </c>
      <c r="H24" s="192">
        <f t="shared" si="9"/>
        <v>0.73321631549519006</v>
      </c>
      <c r="I24" s="192">
        <f t="shared" si="10"/>
        <v>0.9276549876279041</v>
      </c>
      <c r="J24" s="192">
        <f t="shared" si="11"/>
        <v>0.23545477354897357</v>
      </c>
      <c r="K24" s="192">
        <f t="shared" si="12"/>
        <v>1.1551723952403798</v>
      </c>
      <c r="L24" s="192">
        <f t="shared" si="13"/>
        <v>0.92622784123648461</v>
      </c>
      <c r="N24" s="46" t="str">
        <f>'2.3'!N25</f>
        <v>Chilena Consolidada</v>
      </c>
      <c r="O24" s="63">
        <v>-61.098990378863917</v>
      </c>
      <c r="P24" s="63">
        <v>-50.627977619108833</v>
      </c>
      <c r="Q24" s="63">
        <v>-41.032984610063863</v>
      </c>
      <c r="R24" s="63">
        <v>-52.181408606105194</v>
      </c>
      <c r="S24" s="63">
        <v>-49.461650543746039</v>
      </c>
      <c r="T24" s="63">
        <v>-73.321631549519012</v>
      </c>
      <c r="U24" s="63">
        <v>-92.765498762790415</v>
      </c>
      <c r="V24" s="63">
        <v>-23.545477354897358</v>
      </c>
      <c r="W24" s="63">
        <v>-115.51723952403799</v>
      </c>
      <c r="X24" s="63">
        <v>-92.622784123648458</v>
      </c>
    </row>
    <row r="25" spans="2:24">
      <c r="B25" s="46" t="str">
        <f t="shared" si="3"/>
        <v>Chubb de Chile</v>
      </c>
      <c r="C25" s="192">
        <f t="shared" si="4"/>
        <v>0.49083539487317041</v>
      </c>
      <c r="D25" s="192">
        <f t="shared" si="5"/>
        <v>0.4153173818799234</v>
      </c>
      <c r="E25" s="192">
        <f t="shared" si="6"/>
        <v>0.53065042761603531</v>
      </c>
      <c r="F25" s="192">
        <f t="shared" si="7"/>
        <v>0.57761949761806619</v>
      </c>
      <c r="G25" s="192">
        <f t="shared" si="8"/>
        <v>0.55513495403006285</v>
      </c>
      <c r="H25" s="192">
        <f t="shared" si="9"/>
        <v>0.56042915408676852</v>
      </c>
      <c r="I25" s="192">
        <f t="shared" si="10"/>
        <v>0.61929409670949387</v>
      </c>
      <c r="J25" s="192">
        <f t="shared" si="11"/>
        <v>0.43009711783350629</v>
      </c>
      <c r="K25" s="192">
        <f t="shared" si="12"/>
        <v>0.41227541141130042</v>
      </c>
      <c r="L25" s="192">
        <f t="shared" si="13"/>
        <v>0.43259937931617615</v>
      </c>
      <c r="N25" s="46" t="str">
        <f>'2.3'!N26</f>
        <v>Chubb de Chile</v>
      </c>
      <c r="O25" s="63">
        <v>-49.08353948731704</v>
      </c>
      <c r="P25" s="63">
        <v>-41.531738187992339</v>
      </c>
      <c r="Q25" s="63">
        <v>-53.065042761603529</v>
      </c>
      <c r="R25" s="63">
        <v>-57.761949761806619</v>
      </c>
      <c r="S25" s="63">
        <v>-55.513495403006289</v>
      </c>
      <c r="T25" s="63">
        <v>-56.042915408676855</v>
      </c>
      <c r="U25" s="63">
        <v>-61.92940967094939</v>
      </c>
      <c r="V25" s="63">
        <v>-43.009711783350632</v>
      </c>
      <c r="W25" s="63">
        <v>-41.22754114113004</v>
      </c>
      <c r="X25" s="63">
        <v>-43.259937931617614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0.48935008192244539</v>
      </c>
      <c r="K27" s="192">
        <f t="shared" si="12"/>
        <v>4.360148245040336E-4</v>
      </c>
      <c r="L27" s="192">
        <f t="shared" si="13"/>
        <v>0.47657512116316647</v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>
        <v>-48.935008192244538</v>
      </c>
      <c r="W27" s="63">
        <v>-4.3601482450403357E-2</v>
      </c>
      <c r="X27" s="63">
        <v>-47.657512116316646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0.51937935767714172</v>
      </c>
      <c r="D29" s="192">
        <f t="shared" si="5"/>
        <v>0.82573527356741561</v>
      </c>
      <c r="E29" s="192">
        <f t="shared" si="6"/>
        <v>0.40528851311157316</v>
      </c>
      <c r="F29" s="192">
        <f t="shared" si="7"/>
        <v>0.85039215697935977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-51.937935767714173</v>
      </c>
      <c r="P29" s="63">
        <v>-82.573527356741565</v>
      </c>
      <c r="Q29" s="63">
        <v>-40.528851311157318</v>
      </c>
      <c r="R29" s="63">
        <v>-85.039215697935973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0.19093545981716312</v>
      </c>
      <c r="D32" s="192">
        <f t="shared" si="5"/>
        <v>0.55485999213367743</v>
      </c>
      <c r="E32" s="192">
        <f t="shared" si="6"/>
        <v>0.76002702056871951</v>
      </c>
      <c r="F32" s="192">
        <f t="shared" si="7"/>
        <v>0.73623372073408833</v>
      </c>
      <c r="G32" s="192">
        <f t="shared" si="8"/>
        <v>0.47053561525094351</v>
      </c>
      <c r="H32" s="192">
        <f t="shared" si="9"/>
        <v>0.41116506217831339</v>
      </c>
      <c r="I32" s="192">
        <f t="shared" si="10"/>
        <v>0.52077080060875514</v>
      </c>
      <c r="J32" s="192">
        <f t="shared" si="11"/>
        <v>0.37991829538287869</v>
      </c>
      <c r="K32" s="192">
        <f t="shared" si="12"/>
        <v>1.007464643569367</v>
      </c>
      <c r="L32" s="192">
        <f t="shared" si="13"/>
        <v>0.19811214711385935</v>
      </c>
      <c r="N32" s="46" t="str">
        <f>'2.3'!N33</f>
        <v>HDI Seguros</v>
      </c>
      <c r="O32" s="63">
        <v>-19.093545981716311</v>
      </c>
      <c r="P32" s="63">
        <v>-55.485999213367741</v>
      </c>
      <c r="Q32" s="63">
        <v>-76.002702056871954</v>
      </c>
      <c r="R32" s="63">
        <v>-73.623372073408831</v>
      </c>
      <c r="S32" s="63">
        <v>-47.053561525094352</v>
      </c>
      <c r="T32" s="63">
        <v>-41.116506217831336</v>
      </c>
      <c r="U32" s="63">
        <v>-52.077080060875517</v>
      </c>
      <c r="V32" s="63">
        <v>-37.991829538287867</v>
      </c>
      <c r="W32" s="63">
        <v>-100.7464643569367</v>
      </c>
      <c r="X32" s="63">
        <v>-19.811214711385936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0.24147273823464269</v>
      </c>
      <c r="D34" s="192">
        <f t="shared" si="5"/>
        <v>0.47471019716891566</v>
      </c>
      <c r="E34" s="192">
        <f t="shared" si="6"/>
        <v>0.72218787292220643</v>
      </c>
      <c r="F34" s="192">
        <f t="shared" si="7"/>
        <v>0.37071633724603287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-24.147273823464268</v>
      </c>
      <c r="P34" s="63">
        <v>-47.471019716891568</v>
      </c>
      <c r="Q34" s="63">
        <v>-72.21878729222064</v>
      </c>
      <c r="R34" s="63">
        <v>-37.071633724603288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0.73470005977900099</v>
      </c>
      <c r="D35" s="192">
        <f t="shared" si="5"/>
        <v>2.8215726332974729</v>
      </c>
      <c r="E35" s="192">
        <f t="shared" si="6"/>
        <v>-1.7894832617839906</v>
      </c>
      <c r="F35" s="192">
        <f t="shared" si="7"/>
        <v>0.31449647522005159</v>
      </c>
      <c r="G35" s="192">
        <f t="shared" si="8"/>
        <v>0.78429386428504988</v>
      </c>
      <c r="H35" s="192">
        <f t="shared" si="9"/>
        <v>0.82634482995168457</v>
      </c>
      <c r="I35" s="192">
        <f t="shared" si="10"/>
        <v>0.13578941202061109</v>
      </c>
      <c r="J35" s="192">
        <f t="shared" si="11"/>
        <v>0.68564151744624302</v>
      </c>
      <c r="K35" s="192">
        <f t="shared" si="12"/>
        <v>0.53014476646844888</v>
      </c>
      <c r="L35" s="192">
        <f t="shared" si="13"/>
        <v>0.15737200608576546</v>
      </c>
      <c r="N35" s="46" t="str">
        <f>'2.3'!N36</f>
        <v>Liberty Seguros</v>
      </c>
      <c r="O35" s="63">
        <v>-73.470005977900101</v>
      </c>
      <c r="P35" s="63">
        <v>-282.15726332974731</v>
      </c>
      <c r="Q35" s="63">
        <v>178.94832617839907</v>
      </c>
      <c r="R35" s="63">
        <v>-31.449647522005158</v>
      </c>
      <c r="S35" s="63">
        <v>-78.429386428504984</v>
      </c>
      <c r="T35" s="63">
        <v>-82.634482995168455</v>
      </c>
      <c r="U35" s="63">
        <v>-13.57894120206111</v>
      </c>
      <c r="V35" s="63">
        <v>-68.564151744624297</v>
      </c>
      <c r="W35" s="63">
        <v>-53.014476646844891</v>
      </c>
      <c r="X35" s="63">
        <v>-15.737200608576545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0.50269518534271584</v>
      </c>
      <c r="D37" s="192">
        <f t="shared" si="5"/>
        <v>0.34018823291170142</v>
      </c>
      <c r="E37" s="192">
        <f t="shared" si="6"/>
        <v>0.61118860475126613</v>
      </c>
      <c r="F37" s="192">
        <f t="shared" si="7"/>
        <v>0.38334844185598904</v>
      </c>
      <c r="G37" s="192">
        <f t="shared" si="8"/>
        <v>0.34107252535623728</v>
      </c>
      <c r="H37" s="192">
        <f t="shared" si="9"/>
        <v>0.89024788887899842</v>
      </c>
      <c r="I37" s="192">
        <f t="shared" si="10"/>
        <v>0.31698902926704609</v>
      </c>
      <c r="J37" s="192">
        <f t="shared" si="11"/>
        <v>0.31574639171194169</v>
      </c>
      <c r="K37" s="192">
        <f t="shared" si="12"/>
        <v>0.47235497559761386</v>
      </c>
      <c r="L37" s="192">
        <f t="shared" si="13"/>
        <v>0.37974003860437511</v>
      </c>
      <c r="N37" s="46" t="str">
        <f>'2.3'!N38</f>
        <v>Mapfre Seguros Generales</v>
      </c>
      <c r="O37" s="63">
        <v>-50.269518534271583</v>
      </c>
      <c r="P37" s="63">
        <v>-34.018823291170143</v>
      </c>
      <c r="Q37" s="63">
        <v>-61.11886047512661</v>
      </c>
      <c r="R37" s="63">
        <v>-38.334844185598904</v>
      </c>
      <c r="S37" s="63">
        <v>-34.107252535623729</v>
      </c>
      <c r="T37" s="63">
        <v>-89.024788887899845</v>
      </c>
      <c r="U37" s="63">
        <v>-31.698902926704609</v>
      </c>
      <c r="V37" s="63">
        <v>-31.574639171194168</v>
      </c>
      <c r="W37" s="63">
        <v>-47.235497559761384</v>
      </c>
      <c r="X37" s="63">
        <v>-37.974003860437513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>
        <f t="shared" si="12"/>
        <v>0.16817413296620987</v>
      </c>
      <c r="L39" s="192">
        <f t="shared" si="13"/>
        <v>3.505368019475974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>
        <v>-16.817413296620987</v>
      </c>
      <c r="X39" s="63">
        <v>-350.53680194759738</v>
      </c>
    </row>
    <row r="40" spans="2:24">
      <c r="B40" s="46" t="str">
        <f t="shared" si="3"/>
        <v>Penta Security</v>
      </c>
      <c r="C40" s="192">
        <f t="shared" si="4"/>
        <v>0.37109297870183189</v>
      </c>
      <c r="D40" s="192">
        <f t="shared" si="5"/>
        <v>0.36010880844805115</v>
      </c>
      <c r="E40" s="192">
        <f t="shared" si="6"/>
        <v>0.3271159442854229</v>
      </c>
      <c r="F40" s="192">
        <f t="shared" si="7"/>
        <v>0.35910501956171514</v>
      </c>
      <c r="G40" s="192">
        <f t="shared" si="8"/>
        <v>0.32829689306410936</v>
      </c>
      <c r="H40" s="192">
        <f t="shared" si="9"/>
        <v>0.29396629518035944</v>
      </c>
      <c r="I40" s="192">
        <f t="shared" si="10"/>
        <v>0.29080657733038634</v>
      </c>
      <c r="J40" s="192">
        <f t="shared" si="11"/>
        <v>1.0664714903697068</v>
      </c>
      <c r="K40" s="192">
        <f t="shared" si="12"/>
        <v>1.6799575900465484</v>
      </c>
      <c r="L40" s="192">
        <f t="shared" si="13"/>
        <v>0.23994264775057375</v>
      </c>
      <c r="N40" s="46" t="str">
        <f>'2.3'!N41</f>
        <v>Penta Security</v>
      </c>
      <c r="O40" s="63">
        <v>-37.109297870183191</v>
      </c>
      <c r="P40" s="63">
        <v>-36.010880844805115</v>
      </c>
      <c r="Q40" s="63">
        <v>-32.711594428542291</v>
      </c>
      <c r="R40" s="63">
        <v>-35.910501956171515</v>
      </c>
      <c r="S40" s="63">
        <v>-32.829689306410934</v>
      </c>
      <c r="T40" s="63">
        <v>-29.396629518035944</v>
      </c>
      <c r="U40" s="63">
        <v>-29.080657733038635</v>
      </c>
      <c r="V40" s="63">
        <v>-106.64714903697067</v>
      </c>
      <c r="W40" s="63">
        <v>-167.99575900465484</v>
      </c>
      <c r="X40" s="63">
        <v>-23.994264775057374</v>
      </c>
    </row>
    <row r="41" spans="2:24">
      <c r="B41" s="46" t="str">
        <f t="shared" si="3"/>
        <v>RSA Seguros</v>
      </c>
      <c r="C41" s="192">
        <f t="shared" si="4"/>
        <v>-8.469641811709866E-2</v>
      </c>
      <c r="D41" s="192">
        <f t="shared" si="5"/>
        <v>6.7704860696522554E-2</v>
      </c>
      <c r="E41" s="192">
        <f t="shared" si="6"/>
        <v>1.0050487555233012</v>
      </c>
      <c r="F41" s="192">
        <f t="shared" si="7"/>
        <v>-8.543032464927755E-3</v>
      </c>
      <c r="G41" s="192">
        <f t="shared" si="8"/>
        <v>0.51401463525525759</v>
      </c>
      <c r="H41" s="192">
        <f t="shared" si="9"/>
        <v>0.5893787633865244</v>
      </c>
      <c r="I41" s="192">
        <f t="shared" si="10"/>
        <v>0.33057990799170389</v>
      </c>
      <c r="J41" s="192">
        <f t="shared" si="11"/>
        <v>1.4506939511041401</v>
      </c>
      <c r="K41" s="192">
        <f t="shared" si="12"/>
        <v>5.4185062979614687</v>
      </c>
      <c r="L41" s="192">
        <f t="shared" si="13"/>
        <v>1.516344852422271E-2</v>
      </c>
      <c r="N41" s="46" t="str">
        <f>'2.3'!N42</f>
        <v>RSA Seguros</v>
      </c>
      <c r="O41" s="63">
        <v>8.4696418117098666</v>
      </c>
      <c r="P41" s="63">
        <v>-6.7704860696522555</v>
      </c>
      <c r="Q41" s="63">
        <v>-100.50487555233012</v>
      </c>
      <c r="R41" s="63">
        <v>0.85430324649277556</v>
      </c>
      <c r="S41" s="63">
        <v>-51.401463525525756</v>
      </c>
      <c r="T41" s="63">
        <v>-58.937876338652437</v>
      </c>
      <c r="U41" s="63">
        <v>-33.057990799170391</v>
      </c>
      <c r="V41" s="63">
        <v>-145.06939511041401</v>
      </c>
      <c r="W41" s="63">
        <v>-541.8506297961469</v>
      </c>
      <c r="X41" s="63">
        <v>-1.5163448524222709</v>
      </c>
    </row>
    <row r="42" spans="2:24">
      <c r="B42" s="46" t="str">
        <f t="shared" si="3"/>
        <v>Renta Nacional</v>
      </c>
      <c r="C42" s="192">
        <f t="shared" si="4"/>
        <v>0.25047054761719179</v>
      </c>
      <c r="D42" s="192">
        <f t="shared" si="5"/>
        <v>0.60306855400257142</v>
      </c>
      <c r="E42" s="192">
        <f t="shared" si="6"/>
        <v>0.25568154649001718</v>
      </c>
      <c r="F42" s="192">
        <f t="shared" si="7"/>
        <v>0.26843625323148607</v>
      </c>
      <c r="G42" s="192">
        <f t="shared" si="8"/>
        <v>0.72734019311909148</v>
      </c>
      <c r="H42" s="192">
        <f t="shared" si="9"/>
        <v>0.36283118499615419</v>
      </c>
      <c r="I42" s="192">
        <f t="shared" si="10"/>
        <v>0.31051965444671742</v>
      </c>
      <c r="J42" s="192">
        <f t="shared" si="11"/>
        <v>0.4123263832871924</v>
      </c>
      <c r="K42" s="192">
        <f t="shared" si="12"/>
        <v>0.34751513572888859</v>
      </c>
      <c r="L42" s="192">
        <f t="shared" si="13"/>
        <v>9.3877381512340985E-2</v>
      </c>
      <c r="N42" s="46" t="str">
        <f>'2.3'!N43</f>
        <v>Renta Nacional</v>
      </c>
      <c r="O42" s="63">
        <v>-25.047054761719178</v>
      </c>
      <c r="P42" s="63">
        <v>-60.306855400257142</v>
      </c>
      <c r="Q42" s="63">
        <v>-25.568154649001716</v>
      </c>
      <c r="R42" s="63">
        <v>-26.843625323148608</v>
      </c>
      <c r="S42" s="63">
        <v>-72.734019311909151</v>
      </c>
      <c r="T42" s="63">
        <v>-36.283118499615419</v>
      </c>
      <c r="U42" s="63">
        <v>-31.05196544467174</v>
      </c>
      <c r="V42" s="63">
        <v>-41.23263832871924</v>
      </c>
      <c r="W42" s="63">
        <v>-34.751513572888861</v>
      </c>
      <c r="X42" s="63">
        <v>-9.3877381512340978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1.5248946590372041</v>
      </c>
      <c r="D44" s="192">
        <f t="shared" si="5"/>
        <v>-1.2461321819828519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-152.4894659037204</v>
      </c>
      <c r="P44" s="63">
        <v>124.6132181982852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0.45687677726975962</v>
      </c>
      <c r="D46" s="196">
        <f t="shared" ref="D46:L46" si="14">-P46/100</f>
        <v>0.6407829868143472</v>
      </c>
      <c r="E46" s="196">
        <f t="shared" si="14"/>
        <v>0.36833485628511814</v>
      </c>
      <c r="F46" s="196">
        <f t="shared" si="14"/>
        <v>0.58398760818128703</v>
      </c>
      <c r="G46" s="196">
        <f t="shared" si="14"/>
        <v>0.51389791335549861</v>
      </c>
      <c r="H46" s="196">
        <f t="shared" si="14"/>
        <v>0.56057496516624383</v>
      </c>
      <c r="I46" s="196">
        <f t="shared" si="14"/>
        <v>0.45327580944619056</v>
      </c>
      <c r="J46" s="196">
        <f t="shared" si="14"/>
        <v>0.63270478152312515</v>
      </c>
      <c r="K46" s="196">
        <f t="shared" si="14"/>
        <v>1.2786246049133261</v>
      </c>
      <c r="L46" s="196">
        <f t="shared" si="14"/>
        <v>0.33066487782705617</v>
      </c>
      <c r="N46" s="51" t="s">
        <v>29</v>
      </c>
      <c r="O46" s="64">
        <v>-45.687677726975963</v>
      </c>
      <c r="P46" s="64">
        <v>-64.078298681434717</v>
      </c>
      <c r="Q46" s="64">
        <v>-36.833485628511816</v>
      </c>
      <c r="R46" s="64">
        <v>-58.3987608181287</v>
      </c>
      <c r="S46" s="64">
        <v>-51.389791335549859</v>
      </c>
      <c r="T46" s="64">
        <v>-56.057496516624383</v>
      </c>
      <c r="U46" s="64">
        <v>-45.327580944619058</v>
      </c>
      <c r="V46" s="64">
        <v>-63.270478152312513</v>
      </c>
      <c r="W46" s="64">
        <v>-127.86246049133261</v>
      </c>
      <c r="X46" s="64">
        <v>-33.066487782705615</v>
      </c>
    </row>
    <row r="48" spans="2:24">
      <c r="B48" s="14" t="str">
        <f>'2.8.3'!B28</f>
        <v>Siniestralidad Cedida = Siniestros Cedidos / Prima Cedida</v>
      </c>
    </row>
    <row r="49" spans="2:2">
      <c r="B49" s="14" t="s">
        <v>130</v>
      </c>
    </row>
  </sheetData>
  <mergeCells count="2">
    <mergeCell ref="B14:L14"/>
    <mergeCell ref="N14:X14"/>
  </mergeCells>
  <conditionalFormatting sqref="C16:L46">
    <cfRule type="cellIs" dxfId="85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>
  <sheetPr codeName="Hoja104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190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0.16639963378347403</v>
      </c>
      <c r="D16" s="192">
        <f t="shared" ref="D16:L16" si="2">IF(OR(P16="",P16=0),"",-P16/100)</f>
        <v>-4.1769763053051051E-2</v>
      </c>
      <c r="E16" s="192" t="str">
        <f t="shared" si="2"/>
        <v/>
      </c>
      <c r="F16" s="192">
        <f t="shared" si="2"/>
        <v>7.9129911204626531</v>
      </c>
      <c r="G16" s="192">
        <f t="shared" si="2"/>
        <v>-319.68387096774245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-16.639963378347403</v>
      </c>
      <c r="P16" s="40">
        <v>4.1769763053051054</v>
      </c>
      <c r="Q16" s="40"/>
      <c r="R16" s="40">
        <v>-791.29911204626535</v>
      </c>
      <c r="S16" s="40">
        <v>31968.387096774244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IF(OR(O17="",O17=0),"",-O17/100)</f>
        <v/>
      </c>
      <c r="D17" s="192" t="str">
        <f t="shared" ref="D17:D45" si="5">IF(OR(P17="",P17=0),"",-P17/100)</f>
        <v/>
      </c>
      <c r="E17" s="192" t="str">
        <f t="shared" ref="E17:E45" si="6">IF(OR(Q17="",Q17=0),"",-Q17/100)</f>
        <v/>
      </c>
      <c r="F17" s="192" t="str">
        <f t="shared" ref="F17:F45" si="7">IF(OR(R17="",R17=0),"",-R17/100)</f>
        <v/>
      </c>
      <c r="G17" s="192" t="str">
        <f t="shared" ref="G17:G45" si="8">IF(OR(S17="",S17=0),"",-S17/100)</f>
        <v/>
      </c>
      <c r="H17" s="192" t="str">
        <f t="shared" ref="H17:H45" si="9">IF(OR(T17="",T17=0),"",-T17/100)</f>
        <v/>
      </c>
      <c r="I17" s="192" t="str">
        <f t="shared" ref="I17:I45" si="10">IF(OR(U17="",U17=0),"",-U17/100)</f>
        <v/>
      </c>
      <c r="J17" s="192" t="str">
        <f t="shared" ref="J17:J45" si="11">IF(OR(V17="",V17=0),"",-V17/100)</f>
        <v/>
      </c>
      <c r="K17" s="192" t="str">
        <f t="shared" ref="K17:K45" si="12">IF(OR(W17="",W17=0),"",-W17/100)</f>
        <v/>
      </c>
      <c r="L17" s="192" t="str">
        <f t="shared" ref="L17:L45" si="13">IF(OR(X17="",X17=0),"",-X17/100)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-2.8379147122908375E-2</v>
      </c>
      <c r="D19" s="192">
        <f t="shared" si="5"/>
        <v>-4.2829742462896378E-4</v>
      </c>
      <c r="E19" s="192">
        <f t="shared" si="6"/>
        <v>0.43335858235626723</v>
      </c>
      <c r="F19" s="192">
        <f t="shared" si="7"/>
        <v>5.2659258470314025</v>
      </c>
      <c r="G19" s="192">
        <f t="shared" si="8"/>
        <v>0.23184298684126098</v>
      </c>
      <c r="H19" s="192">
        <f t="shared" si="9"/>
        <v>4.5589459434462E-2</v>
      </c>
      <c r="I19" s="192">
        <f t="shared" si="10"/>
        <v>1.1187776505080844</v>
      </c>
      <c r="J19" s="192">
        <f t="shared" si="11"/>
        <v>4.2205451789531778E-2</v>
      </c>
      <c r="K19" s="192">
        <f t="shared" si="12"/>
        <v>1.5031591183738984</v>
      </c>
      <c r="L19" s="192">
        <f t="shared" si="13"/>
        <v>1.4556459850801244</v>
      </c>
      <c r="N19" s="46" t="str">
        <f>'2.3'!N20</f>
        <v>Aseguradora Magallanes</v>
      </c>
      <c r="O19" s="40">
        <v>2.8379147122908375</v>
      </c>
      <c r="P19" s="40">
        <v>4.2829742462896378E-2</v>
      </c>
      <c r="Q19" s="40">
        <v>-43.335858235626723</v>
      </c>
      <c r="R19" s="40">
        <v>-526.59258470314023</v>
      </c>
      <c r="S19" s="40">
        <v>-23.184298684126098</v>
      </c>
      <c r="T19" s="40">
        <v>-4.5589459434461999</v>
      </c>
      <c r="U19" s="40">
        <v>-111.87776505080845</v>
      </c>
      <c r="V19" s="40">
        <v>-4.220545178953178</v>
      </c>
      <c r="W19" s="40">
        <v>-150.31591183738985</v>
      </c>
      <c r="X19" s="40">
        <v>-145.56459850801244</v>
      </c>
    </row>
    <row r="20" spans="2:24" s="16" customFormat="1">
      <c r="B20" s="46" t="str">
        <f t="shared" si="3"/>
        <v>BCI Seguros Generales</v>
      </c>
      <c r="C20" s="192">
        <f t="shared" si="4"/>
        <v>4.046139523059451</v>
      </c>
      <c r="D20" s="192">
        <f t="shared" si="5"/>
        <v>7.0978220052572292</v>
      </c>
      <c r="E20" s="192">
        <f t="shared" si="6"/>
        <v>0.55685510071475119</v>
      </c>
      <c r="F20" s="192">
        <f t="shared" si="7"/>
        <v>0.69096408469042347</v>
      </c>
      <c r="G20" s="192">
        <f t="shared" si="8"/>
        <v>0.33792426293023325</v>
      </c>
      <c r="H20" s="192">
        <f t="shared" si="9"/>
        <v>5.1920517357468485E-2</v>
      </c>
      <c r="I20" s="192">
        <f t="shared" si="10"/>
        <v>0.23923924604212971</v>
      </c>
      <c r="J20" s="192">
        <f t="shared" si="11"/>
        <v>-0.25063511649851106</v>
      </c>
      <c r="K20" s="192">
        <f t="shared" si="12"/>
        <v>0.63878073200578489</v>
      </c>
      <c r="L20" s="192">
        <f t="shared" si="13"/>
        <v>-13.468426894094307</v>
      </c>
      <c r="N20" s="46" t="str">
        <f>'2.3'!N21</f>
        <v>BCI Seguros Generales</v>
      </c>
      <c r="O20" s="40">
        <v>-404.61395230594508</v>
      </c>
      <c r="P20" s="40">
        <v>-709.78220052572294</v>
      </c>
      <c r="Q20" s="40">
        <v>-55.685510071475122</v>
      </c>
      <c r="R20" s="40">
        <v>-69.096408469042345</v>
      </c>
      <c r="S20" s="40">
        <v>-33.792426293023325</v>
      </c>
      <c r="T20" s="40">
        <v>-5.1920517357468485</v>
      </c>
      <c r="U20" s="40">
        <v>-23.923924604212971</v>
      </c>
      <c r="V20" s="40">
        <v>25.063511649851105</v>
      </c>
      <c r="W20" s="40">
        <v>-63.878073200578491</v>
      </c>
      <c r="X20" s="40">
        <v>1346.8426894094307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 t="str">
        <f t="shared" si="4"/>
        <v/>
      </c>
      <c r="D23" s="192">
        <f t="shared" si="5"/>
        <v>1.3647612280400852E-2</v>
      </c>
      <c r="E23" s="192">
        <f t="shared" si="6"/>
        <v>2.3255179934569173E-2</v>
      </c>
      <c r="F23" s="192">
        <f t="shared" si="7"/>
        <v>-7.1528049257232294E-3</v>
      </c>
      <c r="G23" s="192">
        <f t="shared" si="8"/>
        <v>2.0373391989470784E-3</v>
      </c>
      <c r="H23" s="192" t="str">
        <f t="shared" si="9"/>
        <v/>
      </c>
      <c r="I23" s="192">
        <f t="shared" si="10"/>
        <v>1.5977836751767472E-3</v>
      </c>
      <c r="J23" s="192">
        <f t="shared" si="11"/>
        <v>8.2543000149293104E-3</v>
      </c>
      <c r="K23" s="192">
        <f t="shared" si="12"/>
        <v>0.18490226326208675</v>
      </c>
      <c r="L23" s="192">
        <f t="shared" si="13"/>
        <v>0.24722730268695506</v>
      </c>
      <c r="N23" s="46" t="str">
        <f>'2.3'!N24</f>
        <v>Chartis Chile</v>
      </c>
      <c r="O23" s="63"/>
      <c r="P23" s="63">
        <v>-1.3647612280400852</v>
      </c>
      <c r="Q23" s="63">
        <v>-2.3255179934569172</v>
      </c>
      <c r="R23" s="63">
        <v>0.71528049257232296</v>
      </c>
      <c r="S23" s="63">
        <v>-0.20373391989470785</v>
      </c>
      <c r="T23" s="63"/>
      <c r="U23" s="63">
        <v>-0.15977836751767471</v>
      </c>
      <c r="V23" s="63">
        <v>-0.825430001492931</v>
      </c>
      <c r="W23" s="63">
        <v>-18.490226326208674</v>
      </c>
      <c r="X23" s="63">
        <v>-24.722730268695507</v>
      </c>
    </row>
    <row r="24" spans="2:24">
      <c r="B24" s="46" t="str">
        <f t="shared" si="3"/>
        <v>Chilena Consolidada</v>
      </c>
      <c r="C24" s="192">
        <f t="shared" si="4"/>
        <v>0.46154141493038314</v>
      </c>
      <c r="D24" s="192">
        <f t="shared" si="5"/>
        <v>0.15496635102643128</v>
      </c>
      <c r="E24" s="192">
        <f t="shared" si="6"/>
        <v>1.5816214490532052</v>
      </c>
      <c r="F24" s="192">
        <f t="shared" si="7"/>
        <v>7.7514038920361558E-2</v>
      </c>
      <c r="G24" s="192">
        <f t="shared" si="8"/>
        <v>0.66383257871990087</v>
      </c>
      <c r="H24" s="192">
        <f t="shared" si="9"/>
        <v>0.15716664847356673</v>
      </c>
      <c r="I24" s="192">
        <f t="shared" si="10"/>
        <v>0.47416805177429799</v>
      </c>
      <c r="J24" s="192">
        <f t="shared" si="11"/>
        <v>0.18894639287890744</v>
      </c>
      <c r="K24" s="192">
        <f t="shared" si="12"/>
        <v>2.1690441636284241</v>
      </c>
      <c r="L24" s="192">
        <f t="shared" si="13"/>
        <v>-5.6474343736204059E-2</v>
      </c>
      <c r="N24" s="46" t="str">
        <f>'2.3'!N25</f>
        <v>Chilena Consolidada</v>
      </c>
      <c r="O24" s="63">
        <v>-46.154141493038317</v>
      </c>
      <c r="P24" s="63">
        <v>-15.496635102643127</v>
      </c>
      <c r="Q24" s="63">
        <v>-158.16214490532053</v>
      </c>
      <c r="R24" s="63">
        <v>-7.7514038920361559</v>
      </c>
      <c r="S24" s="63">
        <v>-66.383257871990082</v>
      </c>
      <c r="T24" s="63">
        <v>-15.716664847356673</v>
      </c>
      <c r="U24" s="63">
        <v>-47.416805177429801</v>
      </c>
      <c r="V24" s="63">
        <v>-18.894639287890744</v>
      </c>
      <c r="W24" s="63">
        <v>-216.90441636284243</v>
      </c>
      <c r="X24" s="63">
        <v>5.6474343736204062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0.29994248114861194</v>
      </c>
      <c r="D29" s="192">
        <f t="shared" si="5"/>
        <v>0.35679634331004773</v>
      </c>
      <c r="E29" s="192">
        <f t="shared" si="6"/>
        <v>0.40569907324291626</v>
      </c>
      <c r="F29" s="192">
        <f t="shared" si="7"/>
        <v>0.34279305379002023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-29.994248114861193</v>
      </c>
      <c r="P29" s="63">
        <v>-35.67963433100477</v>
      </c>
      <c r="Q29" s="63">
        <v>-40.569907324291627</v>
      </c>
      <c r="R29" s="63">
        <v>-34.279305379002025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1.7311632404060855E-2</v>
      </c>
      <c r="D32" s="192">
        <f t="shared" si="5"/>
        <v>-2.896242125841715E-4</v>
      </c>
      <c r="E32" s="192" t="str">
        <f t="shared" si="6"/>
        <v/>
      </c>
      <c r="F32" s="192">
        <f t="shared" si="7"/>
        <v>-0.11764227642276427</v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'2.3'!N33</f>
        <v>HDI Seguros</v>
      </c>
      <c r="O32" s="63">
        <v>-1.7311632404060855</v>
      </c>
      <c r="P32" s="63">
        <v>2.8962421258417151E-2</v>
      </c>
      <c r="Q32" s="63"/>
      <c r="R32" s="63">
        <v>11.764227642276428</v>
      </c>
      <c r="S32" s="63"/>
      <c r="T32" s="63"/>
      <c r="U32" s="63"/>
      <c r="V32" s="63"/>
      <c r="W32" s="63"/>
      <c r="X32" s="63"/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1.0216752843846955</v>
      </c>
      <c r="D34" s="192">
        <f t="shared" si="5"/>
        <v>0.70811956083979821</v>
      </c>
      <c r="E34" s="192">
        <f t="shared" si="6"/>
        <v>-0.62511803588290715</v>
      </c>
      <c r="F34" s="192">
        <f t="shared" si="7"/>
        <v>14.215374941046981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-102.16752843846955</v>
      </c>
      <c r="P34" s="63">
        <v>-70.811956083979823</v>
      </c>
      <c r="Q34" s="63">
        <v>62.511803588290718</v>
      </c>
      <c r="R34" s="63">
        <v>-1421.5374941046982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0.37735260244455121</v>
      </c>
      <c r="D35" s="192">
        <f t="shared" si="5"/>
        <v>8.1208165265248683E-2</v>
      </c>
      <c r="E35" s="192">
        <f t="shared" si="6"/>
        <v>-3.5023701210019835E-3</v>
      </c>
      <c r="F35" s="192">
        <f t="shared" si="7"/>
        <v>0.23185432380433571</v>
      </c>
      <c r="G35" s="192">
        <f t="shared" si="8"/>
        <v>-1.1543866564134683E-2</v>
      </c>
      <c r="H35" s="192">
        <f t="shared" si="9"/>
        <v>0.29783389251868836</v>
      </c>
      <c r="I35" s="192">
        <f t="shared" si="10"/>
        <v>0.53246272228256109</v>
      </c>
      <c r="J35" s="192">
        <f t="shared" si="11"/>
        <v>1.8840992221452605E-3</v>
      </c>
      <c r="K35" s="192">
        <f t="shared" si="12"/>
        <v>0.53771365073791766</v>
      </c>
      <c r="L35" s="192">
        <f t="shared" si="13"/>
        <v>-6.8627074719177991E-2</v>
      </c>
      <c r="N35" s="46" t="str">
        <f>'2.3'!N36</f>
        <v>Liberty Seguros</v>
      </c>
      <c r="O35" s="63">
        <v>-37.73526024445512</v>
      </c>
      <c r="P35" s="63">
        <v>-8.1208165265248677</v>
      </c>
      <c r="Q35" s="63">
        <v>0.35023701210019836</v>
      </c>
      <c r="R35" s="63">
        <v>-23.185432380433571</v>
      </c>
      <c r="S35" s="63">
        <v>1.1543866564134684</v>
      </c>
      <c r="T35" s="63">
        <v>-29.783389251868837</v>
      </c>
      <c r="U35" s="63">
        <v>-53.24627222825611</v>
      </c>
      <c r="V35" s="63">
        <v>-0.18840992221452604</v>
      </c>
      <c r="W35" s="63">
        <v>-53.771365073791763</v>
      </c>
      <c r="X35" s="63">
        <v>6.8627074719177994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0.44403568401824983</v>
      </c>
      <c r="D37" s="192">
        <f t="shared" si="5"/>
        <v>0.3343260941473204</v>
      </c>
      <c r="E37" s="192">
        <f t="shared" si="6"/>
        <v>0.81060891255033585</v>
      </c>
      <c r="F37" s="192">
        <f t="shared" si="7"/>
        <v>0.71668179502616669</v>
      </c>
      <c r="G37" s="192">
        <f t="shared" si="8"/>
        <v>0.57210901935799074</v>
      </c>
      <c r="H37" s="192">
        <f t="shared" si="9"/>
        <v>0.14780679637919991</v>
      </c>
      <c r="I37" s="192">
        <f t="shared" si="10"/>
        <v>0.58034845599425511</v>
      </c>
      <c r="J37" s="192">
        <f t="shared" si="11"/>
        <v>0.56776964098536942</v>
      </c>
      <c r="K37" s="192">
        <f t="shared" si="12"/>
        <v>0.34679029137314693</v>
      </c>
      <c r="L37" s="192">
        <f t="shared" si="13"/>
        <v>0.43340110130129067</v>
      </c>
      <c r="N37" s="46" t="str">
        <f>'2.3'!N38</f>
        <v>Mapfre Seguros Generales</v>
      </c>
      <c r="O37" s="63">
        <v>-44.403568401824984</v>
      </c>
      <c r="P37" s="63">
        <v>-33.432609414732042</v>
      </c>
      <c r="Q37" s="63">
        <v>-81.060891255033582</v>
      </c>
      <c r="R37" s="63">
        <v>-71.668179502616667</v>
      </c>
      <c r="S37" s="63">
        <v>-57.210901935799072</v>
      </c>
      <c r="T37" s="63">
        <v>-14.780679637919992</v>
      </c>
      <c r="U37" s="63">
        <v>-58.034845599425509</v>
      </c>
      <c r="V37" s="63">
        <v>-56.776964098536943</v>
      </c>
      <c r="W37" s="63">
        <v>-34.679029137314693</v>
      </c>
      <c r="X37" s="63">
        <v>-43.340110130129069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>
        <f t="shared" si="12"/>
        <v>2.5145164113452507</v>
      </c>
      <c r="L39" s="192">
        <f t="shared" si="13"/>
        <v>-7.7122910203292927E-2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>
        <v>-251.45164113452506</v>
      </c>
      <c r="X39" s="63">
        <v>7.7122910203292925</v>
      </c>
    </row>
    <row r="40" spans="2:24">
      <c r="B40" s="46" t="str">
        <f t="shared" si="3"/>
        <v>Penta Security</v>
      </c>
      <c r="C40" s="192">
        <f t="shared" si="4"/>
        <v>7.9164783276725381E-2</v>
      </c>
      <c r="D40" s="192">
        <f t="shared" si="5"/>
        <v>0.60430263258173467</v>
      </c>
      <c r="E40" s="192">
        <f t="shared" si="6"/>
        <v>-2.2193302311288566E-2</v>
      </c>
      <c r="F40" s="192">
        <f t="shared" si="7"/>
        <v>0.26987190640294395</v>
      </c>
      <c r="G40" s="192">
        <f t="shared" si="8"/>
        <v>0.316988443366369</v>
      </c>
      <c r="H40" s="192">
        <f t="shared" si="9"/>
        <v>0.34262841897719382</v>
      </c>
      <c r="I40" s="192">
        <f t="shared" si="10"/>
        <v>0.44209479268435176</v>
      </c>
      <c r="J40" s="192">
        <f t="shared" si="11"/>
        <v>0.28245316706267082</v>
      </c>
      <c r="K40" s="192">
        <f t="shared" si="12"/>
        <v>3.024729694238069</v>
      </c>
      <c r="L40" s="192">
        <f t="shared" si="13"/>
        <v>-1.1036612094568476</v>
      </c>
      <c r="N40" s="46" t="str">
        <f>'2.3'!N41</f>
        <v>Penta Security</v>
      </c>
      <c r="O40" s="63">
        <v>-7.9164783276725377</v>
      </c>
      <c r="P40" s="63">
        <v>-60.430263258173468</v>
      </c>
      <c r="Q40" s="63">
        <v>2.2193302311288567</v>
      </c>
      <c r="R40" s="63">
        <v>-26.987190640294394</v>
      </c>
      <c r="S40" s="63">
        <v>-31.698844336636899</v>
      </c>
      <c r="T40" s="63">
        <v>-34.262841897719383</v>
      </c>
      <c r="U40" s="63">
        <v>-44.209479268435175</v>
      </c>
      <c r="V40" s="63">
        <v>-28.245316706267083</v>
      </c>
      <c r="W40" s="63">
        <v>-302.47296942380689</v>
      </c>
      <c r="X40" s="63">
        <v>110.36612094568477</v>
      </c>
    </row>
    <row r="41" spans="2:24">
      <c r="B41" s="46" t="str">
        <f t="shared" si="3"/>
        <v>RSA Seguros</v>
      </c>
      <c r="C41" s="192">
        <f t="shared" si="4"/>
        <v>0.75777622954078028</v>
      </c>
      <c r="D41" s="192">
        <f t="shared" si="5"/>
        <v>-2.6039551534406202</v>
      </c>
      <c r="E41" s="192" t="str">
        <f t="shared" si="6"/>
        <v/>
      </c>
      <c r="F41" s="192">
        <f t="shared" si="7"/>
        <v>0.32299021429456226</v>
      </c>
      <c r="G41" s="192">
        <f t="shared" si="8"/>
        <v>0.23593921165145437</v>
      </c>
      <c r="H41" s="192">
        <f t="shared" si="9"/>
        <v>0.17254750710094754</v>
      </c>
      <c r="I41" s="192">
        <f t="shared" si="10"/>
        <v>0.16962419660452727</v>
      </c>
      <c r="J41" s="192">
        <f t="shared" si="11"/>
        <v>0.55163816694282386</v>
      </c>
      <c r="K41" s="192">
        <f t="shared" si="12"/>
        <v>3.3411691237310337</v>
      </c>
      <c r="L41" s="192">
        <f t="shared" si="13"/>
        <v>4.8805729327115126E-2</v>
      </c>
      <c r="N41" s="46" t="str">
        <f>'2.3'!N42</f>
        <v>RSA Seguros</v>
      </c>
      <c r="O41" s="63">
        <v>-75.777622954078026</v>
      </c>
      <c r="P41" s="63">
        <v>260.39551534406201</v>
      </c>
      <c r="Q41" s="63"/>
      <c r="R41" s="63">
        <v>-32.299021429456225</v>
      </c>
      <c r="S41" s="63">
        <v>-23.593921165145439</v>
      </c>
      <c r="T41" s="63">
        <v>-17.254750710094754</v>
      </c>
      <c r="U41" s="63">
        <v>-16.962419660452728</v>
      </c>
      <c r="V41" s="63">
        <v>-55.163816694282389</v>
      </c>
      <c r="W41" s="63">
        <v>-334.11691237310339</v>
      </c>
      <c r="X41" s="63">
        <v>-4.8805729327115124</v>
      </c>
    </row>
    <row r="42" spans="2:24">
      <c r="B42" s="46" t="str">
        <f t="shared" si="3"/>
        <v>Renta Nacional</v>
      </c>
      <c r="C42" s="192">
        <f t="shared" si="4"/>
        <v>-2.3674174699482176E-2</v>
      </c>
      <c r="D42" s="192">
        <f t="shared" si="5"/>
        <v>8.7956335688531992E-2</v>
      </c>
      <c r="E42" s="192">
        <f t="shared" si="6"/>
        <v>-7.4963378128781566E-2</v>
      </c>
      <c r="F42" s="192" t="str">
        <f t="shared" si="7"/>
        <v/>
      </c>
      <c r="G42" s="192" t="str">
        <f t="shared" si="8"/>
        <v/>
      </c>
      <c r="H42" s="192">
        <f t="shared" si="9"/>
        <v>1.007491418332026E-3</v>
      </c>
      <c r="I42" s="192" t="str">
        <f t="shared" si="10"/>
        <v/>
      </c>
      <c r="J42" s="192">
        <f t="shared" si="11"/>
        <v>1.3978291712969762E-4</v>
      </c>
      <c r="K42" s="192">
        <f t="shared" si="12"/>
        <v>0.40093667277540207</v>
      </c>
      <c r="L42" s="192" t="str">
        <f t="shared" si="13"/>
        <v/>
      </c>
      <c r="N42" s="46" t="str">
        <f>'2.3'!N43</f>
        <v>Renta Nacional</v>
      </c>
      <c r="O42" s="63">
        <v>2.3674174699482178</v>
      </c>
      <c r="P42" s="63">
        <v>-8.7956335688531997</v>
      </c>
      <c r="Q42" s="63">
        <v>7.4963378128781564</v>
      </c>
      <c r="R42" s="63"/>
      <c r="S42" s="63"/>
      <c r="T42" s="63">
        <v>-0.1007491418332026</v>
      </c>
      <c r="U42" s="63"/>
      <c r="V42" s="63">
        <v>-1.3978291712969762E-2</v>
      </c>
      <c r="W42" s="63">
        <v>-40.093667277540206</v>
      </c>
      <c r="X42" s="63"/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4.06604191121289E-2</v>
      </c>
      <c r="D44" s="192">
        <f t="shared" si="5"/>
        <v>-2.0183066648289026E-2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-4.0660419112128903</v>
      </c>
      <c r="P44" s="63">
        <v>2.0183066648289025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0.2661131574662291</v>
      </c>
      <c r="D46" s="196">
        <f t="shared" ref="D46:L46" si="14">-P46/100</f>
        <v>0.44730317973088562</v>
      </c>
      <c r="E46" s="196">
        <f t="shared" si="14"/>
        <v>0.32071990099978082</v>
      </c>
      <c r="F46" s="196">
        <f t="shared" si="14"/>
        <v>0.37157650225311317</v>
      </c>
      <c r="G46" s="196">
        <f t="shared" si="14"/>
        <v>0.34333236228412212</v>
      </c>
      <c r="H46" s="196">
        <f t="shared" si="14"/>
        <v>0.23117722799939308</v>
      </c>
      <c r="I46" s="196">
        <f t="shared" si="14"/>
        <v>0.42608410097297988</v>
      </c>
      <c r="J46" s="196">
        <f t="shared" si="14"/>
        <v>0.3772126569007766</v>
      </c>
      <c r="K46" s="196">
        <f t="shared" si="14"/>
        <v>2.1378303502225733</v>
      </c>
      <c r="L46" s="196">
        <f t="shared" si="14"/>
        <v>-0.2814440016529472</v>
      </c>
      <c r="N46" s="51" t="s">
        <v>29</v>
      </c>
      <c r="O46" s="64">
        <v>-26.61131574662291</v>
      </c>
      <c r="P46" s="64">
        <v>-44.73031797308856</v>
      </c>
      <c r="Q46" s="64">
        <v>-32.07199009997808</v>
      </c>
      <c r="R46" s="64">
        <v>-37.157650225311315</v>
      </c>
      <c r="S46" s="64">
        <v>-34.333236228412211</v>
      </c>
      <c r="T46" s="64">
        <v>-23.117722799939308</v>
      </c>
      <c r="U46" s="64">
        <v>-42.608410097297991</v>
      </c>
      <c r="V46" s="64">
        <v>-37.721265690077658</v>
      </c>
      <c r="W46" s="64">
        <v>-213.78303502225734</v>
      </c>
      <c r="X46" s="64">
        <v>28.144400165294719</v>
      </c>
    </row>
    <row r="48" spans="2:24">
      <c r="B48" s="14" t="str">
        <f>'2.8.3'!B28</f>
        <v>Siniestralidad Cedida = Siniestros Cedidos / Prima Cedida</v>
      </c>
    </row>
    <row r="49" spans="2:2">
      <c r="B49" s="14" t="s">
        <v>112</v>
      </c>
    </row>
  </sheetData>
  <mergeCells count="2">
    <mergeCell ref="B14:L14"/>
    <mergeCell ref="N14:X14"/>
  </mergeCells>
  <conditionalFormatting sqref="C16:L46">
    <cfRule type="cellIs" dxfId="84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>
  <sheetPr codeName="Hoja105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191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0.90689011959967814</v>
      </c>
      <c r="D16" s="192">
        <f t="shared" ref="D16:L16" si="2">IF(OR(P16="",P16=0),"",-P16/100)</f>
        <v>0.5863227571776356</v>
      </c>
      <c r="E16" s="192">
        <f t="shared" si="2"/>
        <v>0.29484331426950922</v>
      </c>
      <c r="F16" s="192">
        <f t="shared" si="2"/>
        <v>0.75887137206840949</v>
      </c>
      <c r="G16" s="192">
        <f t="shared" si="2"/>
        <v>-4.4725547775018741E-2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-90.689011959967814</v>
      </c>
      <c r="P16" s="40">
        <v>-58.632275717763562</v>
      </c>
      <c r="Q16" s="40">
        <v>-29.48433142695092</v>
      </c>
      <c r="R16" s="40">
        <v>-75.887137206840947</v>
      </c>
      <c r="S16" s="40">
        <v>4.4725547775018741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IF(OR(O17="",O17=0),"",-O17/100)</f>
        <v>7.1356126887922109</v>
      </c>
      <c r="D17" s="192">
        <f t="shared" ref="D17:D45" si="5">IF(OR(P17="",P17=0),"",-P17/100)</f>
        <v>2.8412901178244154</v>
      </c>
      <c r="E17" s="192">
        <f t="shared" ref="E17:E45" si="6">IF(OR(Q17="",Q17=0),"",-Q17/100)</f>
        <v>-0.64269730157641847</v>
      </c>
      <c r="F17" s="192">
        <f t="shared" ref="F17:F45" si="7">IF(OR(R17="",R17=0),"",-R17/100)</f>
        <v>0.73243666986903422</v>
      </c>
      <c r="G17" s="192">
        <f t="shared" ref="G17:G45" si="8">IF(OR(S17="",S17=0),"",-S17/100)</f>
        <v>0.1599064590240932</v>
      </c>
      <c r="H17" s="192">
        <f t="shared" ref="H17:H45" si="9">IF(OR(T17="",T17=0),"",-T17/100)</f>
        <v>0.5893803891032745</v>
      </c>
      <c r="I17" s="192">
        <f t="shared" ref="I17:I45" si="10">IF(OR(U17="",U17=0),"",-U17/100)</f>
        <v>0.70158745475369055</v>
      </c>
      <c r="J17" s="192">
        <f t="shared" ref="J17:J45" si="11">IF(OR(V17="",V17=0),"",-V17/100)</f>
        <v>6.3288209883380603E-2</v>
      </c>
      <c r="K17" s="192">
        <f t="shared" ref="K17:K45" si="12">IF(OR(W17="",W17=0),"",-W17/100)</f>
        <v>0.27398006809917896</v>
      </c>
      <c r="L17" s="192">
        <f t="shared" ref="L17:L45" si="13">IF(OR(X17="",X17=0),"",-X17/100)</f>
        <v>0.10950225124999209</v>
      </c>
      <c r="N17" s="46" t="str">
        <f>'2.3'!N18</f>
        <v>ACE Seguros</v>
      </c>
      <c r="O17" s="40">
        <v>-713.56126887922107</v>
      </c>
      <c r="P17" s="40">
        <v>-284.12901178244152</v>
      </c>
      <c r="Q17" s="40">
        <v>64.269730157641845</v>
      </c>
      <c r="R17" s="40">
        <v>-73.24366698690342</v>
      </c>
      <c r="S17" s="40">
        <v>-15.990645902409319</v>
      </c>
      <c r="T17" s="40">
        <v>-58.93803891032745</v>
      </c>
      <c r="U17" s="40">
        <v>-70.158745475369059</v>
      </c>
      <c r="V17" s="40">
        <v>-6.3288209883380606</v>
      </c>
      <c r="W17" s="40">
        <v>-27.398006809917895</v>
      </c>
      <c r="X17" s="40">
        <v>-10.950225124999209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0.66786197512846157</v>
      </c>
      <c r="D19" s="192">
        <f t="shared" si="5"/>
        <v>0.95628385527934479</v>
      </c>
      <c r="E19" s="192">
        <f t="shared" si="6"/>
        <v>0.37438698207122301</v>
      </c>
      <c r="F19" s="192">
        <f t="shared" si="7"/>
        <v>0.4590471532633898</v>
      </c>
      <c r="G19" s="192">
        <f t="shared" si="8"/>
        <v>0.65065155807365505</v>
      </c>
      <c r="H19" s="192">
        <f t="shared" si="9"/>
        <v>0.55334785798854802</v>
      </c>
      <c r="I19" s="192">
        <f t="shared" si="10"/>
        <v>0.49416014912472972</v>
      </c>
      <c r="J19" s="192">
        <f t="shared" si="11"/>
        <v>0.51977353231931744</v>
      </c>
      <c r="K19" s="192">
        <f t="shared" si="12"/>
        <v>1.2248845815442508</v>
      </c>
      <c r="L19" s="192">
        <f t="shared" si="13"/>
        <v>0.31641750656490492</v>
      </c>
      <c r="N19" s="46" t="str">
        <f>'2.3'!N20</f>
        <v>Aseguradora Magallanes</v>
      </c>
      <c r="O19" s="40">
        <v>-66.786197512846158</v>
      </c>
      <c r="P19" s="40">
        <v>-95.628385527934483</v>
      </c>
      <c r="Q19" s="40">
        <v>-37.4386982071223</v>
      </c>
      <c r="R19" s="40">
        <v>-45.90471532633898</v>
      </c>
      <c r="S19" s="40">
        <v>-65.0651558073655</v>
      </c>
      <c r="T19" s="40">
        <v>-55.334785798854803</v>
      </c>
      <c r="U19" s="40">
        <v>-49.416014912472974</v>
      </c>
      <c r="V19" s="40">
        <v>-51.977353231931744</v>
      </c>
      <c r="W19" s="40">
        <v>-122.48845815442509</v>
      </c>
      <c r="X19" s="40">
        <v>-31.64175065649049</v>
      </c>
    </row>
    <row r="20" spans="2:24" s="16" customFormat="1">
      <c r="B20" s="46" t="str">
        <f t="shared" si="3"/>
        <v>BCI Seguros Generales</v>
      </c>
      <c r="C20" s="192">
        <f t="shared" si="4"/>
        <v>4.6032210936091333</v>
      </c>
      <c r="D20" s="192">
        <f t="shared" si="5"/>
        <v>-0.28314583083541056</v>
      </c>
      <c r="E20" s="192">
        <f t="shared" si="6"/>
        <v>-0.80292007051871206</v>
      </c>
      <c r="F20" s="192">
        <f t="shared" si="7"/>
        <v>0.99170441610333127</v>
      </c>
      <c r="G20" s="192">
        <f t="shared" si="8"/>
        <v>0.39428037442024544</v>
      </c>
      <c r="H20" s="192">
        <f t="shared" si="9"/>
        <v>1.0789957879364174</v>
      </c>
      <c r="I20" s="192">
        <f t="shared" si="10"/>
        <v>0.76518204195505102</v>
      </c>
      <c r="J20" s="192">
        <f t="shared" si="11"/>
        <v>0.47194056547454233</v>
      </c>
      <c r="K20" s="192">
        <f t="shared" si="12"/>
        <v>1.031034305458435</v>
      </c>
      <c r="L20" s="192">
        <f t="shared" si="13"/>
        <v>0.67038251989781183</v>
      </c>
      <c r="N20" s="46" t="str">
        <f>'2.3'!N21</f>
        <v>BCI Seguros Generales</v>
      </c>
      <c r="O20" s="40">
        <v>-460.32210936091332</v>
      </c>
      <c r="P20" s="40">
        <v>28.314583083541056</v>
      </c>
      <c r="Q20" s="40">
        <v>80.292007051871209</v>
      </c>
      <c r="R20" s="40">
        <v>-99.170441610333128</v>
      </c>
      <c r="S20" s="40">
        <v>-39.428037442024547</v>
      </c>
      <c r="T20" s="40">
        <v>-107.89957879364174</v>
      </c>
      <c r="U20" s="40">
        <v>-76.518204195505106</v>
      </c>
      <c r="V20" s="40">
        <v>-47.194056547454231</v>
      </c>
      <c r="W20" s="40">
        <v>-103.10343054584349</v>
      </c>
      <c r="X20" s="40">
        <v>-67.038251989781187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1.9174694427013239</v>
      </c>
      <c r="D23" s="192">
        <f t="shared" si="5"/>
        <v>0.59088003497446984</v>
      </c>
      <c r="E23" s="192">
        <f t="shared" si="6"/>
        <v>3.5572166924429309</v>
      </c>
      <c r="F23" s="192">
        <f t="shared" si="7"/>
        <v>-0.13441781129365291</v>
      </c>
      <c r="G23" s="192">
        <f t="shared" si="8"/>
        <v>0.81172246660191794</v>
      </c>
      <c r="H23" s="192">
        <f t="shared" si="9"/>
        <v>-0.2771197899773436</v>
      </c>
      <c r="I23" s="192">
        <f t="shared" si="10"/>
        <v>0.44579600769221606</v>
      </c>
      <c r="J23" s="192">
        <f t="shared" si="11"/>
        <v>0.12290067246521406</v>
      </c>
      <c r="K23" s="192">
        <f t="shared" si="12"/>
        <v>7.2991749826426144E-2</v>
      </c>
      <c r="L23" s="192">
        <f t="shared" si="13"/>
        <v>-0.32262469332622151</v>
      </c>
      <c r="N23" s="46" t="str">
        <f>'2.3'!N24</f>
        <v>Chartis Chile</v>
      </c>
      <c r="O23" s="63">
        <v>-191.74694427013239</v>
      </c>
      <c r="P23" s="63">
        <v>-59.088003497446984</v>
      </c>
      <c r="Q23" s="63">
        <v>-355.72166924429308</v>
      </c>
      <c r="R23" s="63">
        <v>13.441781129365291</v>
      </c>
      <c r="S23" s="63">
        <v>-81.172246660191789</v>
      </c>
      <c r="T23" s="63">
        <v>27.711978997734359</v>
      </c>
      <c r="U23" s="63">
        <v>-44.579600769221607</v>
      </c>
      <c r="V23" s="63">
        <v>-12.290067246521406</v>
      </c>
      <c r="W23" s="63">
        <v>-7.2991749826426142</v>
      </c>
      <c r="X23" s="63">
        <v>32.262469332622153</v>
      </c>
    </row>
    <row r="24" spans="2:24">
      <c r="B24" s="46" t="str">
        <f t="shared" si="3"/>
        <v>Chilena Consolidada</v>
      </c>
      <c r="C24" s="192">
        <f t="shared" si="4"/>
        <v>0.53896465786739156</v>
      </c>
      <c r="D24" s="192">
        <f t="shared" si="5"/>
        <v>0.20615547506570181</v>
      </c>
      <c r="E24" s="192">
        <f t="shared" si="6"/>
        <v>0.21593114646573053</v>
      </c>
      <c r="F24" s="192">
        <f t="shared" si="7"/>
        <v>0.61114251045131418</v>
      </c>
      <c r="G24" s="192">
        <f t="shared" si="8"/>
        <v>0.18431452438582568</v>
      </c>
      <c r="H24" s="192">
        <f t="shared" si="9"/>
        <v>0.49207358711629401</v>
      </c>
      <c r="I24" s="192">
        <f t="shared" si="10"/>
        <v>0.55388375286186264</v>
      </c>
      <c r="J24" s="192">
        <f t="shared" si="11"/>
        <v>0.37926154733324025</v>
      </c>
      <c r="K24" s="192">
        <f t="shared" si="12"/>
        <v>2.820327693971743</v>
      </c>
      <c r="L24" s="192">
        <f t="shared" si="13"/>
        <v>8.9448734109525502E-2</v>
      </c>
      <c r="N24" s="46" t="str">
        <f>'2.3'!N25</f>
        <v>Chilena Consolidada</v>
      </c>
      <c r="O24" s="63">
        <v>-53.896465786739157</v>
      </c>
      <c r="P24" s="63">
        <v>-20.615547506570181</v>
      </c>
      <c r="Q24" s="63">
        <v>-21.593114646573053</v>
      </c>
      <c r="R24" s="63">
        <v>-61.114251045131418</v>
      </c>
      <c r="S24" s="63">
        <v>-18.431452438582568</v>
      </c>
      <c r="T24" s="63">
        <v>-49.207358711629404</v>
      </c>
      <c r="U24" s="63">
        <v>-55.388375286186267</v>
      </c>
      <c r="V24" s="63">
        <v>-37.926154733324026</v>
      </c>
      <c r="W24" s="63">
        <v>-282.03276939717432</v>
      </c>
      <c r="X24" s="63">
        <v>-8.9448734109525496</v>
      </c>
    </row>
    <row r="25" spans="2:24">
      <c r="B25" s="46" t="str">
        <f t="shared" si="3"/>
        <v>Chubb de Chile</v>
      </c>
      <c r="C25" s="192">
        <f t="shared" si="4"/>
        <v>-0.13242459256146899</v>
      </c>
      <c r="D25" s="192">
        <f t="shared" si="5"/>
        <v>1.3723366233194898</v>
      </c>
      <c r="E25" s="192">
        <f t="shared" si="6"/>
        <v>-6.383473959848704</v>
      </c>
      <c r="F25" s="192">
        <f t="shared" si="7"/>
        <v>1.9431086709579752</v>
      </c>
      <c r="G25" s="192">
        <f t="shared" si="8"/>
        <v>2.376013234077754</v>
      </c>
      <c r="H25" s="192">
        <f t="shared" si="9"/>
        <v>0.47741015296843814</v>
      </c>
      <c r="I25" s="192">
        <f t="shared" si="10"/>
        <v>0.69177243589743598</v>
      </c>
      <c r="J25" s="192">
        <f t="shared" si="11"/>
        <v>0.76615887917910841</v>
      </c>
      <c r="K25" s="192">
        <f t="shared" si="12"/>
        <v>0.24649550563358705</v>
      </c>
      <c r="L25" s="192">
        <f t="shared" si="13"/>
        <v>0.50323350094181019</v>
      </c>
      <c r="N25" s="46" t="str">
        <f>'2.3'!N26</f>
        <v>Chubb de Chile</v>
      </c>
      <c r="O25" s="63">
        <v>13.242459256146899</v>
      </c>
      <c r="P25" s="63">
        <v>-137.23366233194898</v>
      </c>
      <c r="Q25" s="63">
        <v>638.34739598487045</v>
      </c>
      <c r="R25" s="63">
        <v>-194.31086709579753</v>
      </c>
      <c r="S25" s="63">
        <v>-237.6013234077754</v>
      </c>
      <c r="T25" s="63">
        <v>-47.741015296843813</v>
      </c>
      <c r="U25" s="63">
        <v>-69.177243589743597</v>
      </c>
      <c r="V25" s="63">
        <v>-76.61588791791084</v>
      </c>
      <c r="W25" s="63">
        <v>-24.649550563358705</v>
      </c>
      <c r="X25" s="63">
        <v>-50.323350094181016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1.551451187335093E-2</v>
      </c>
      <c r="D27" s="192">
        <f t="shared" si="5"/>
        <v>0.15286592621975362</v>
      </c>
      <c r="E27" s="192">
        <f t="shared" si="6"/>
        <v>0.36936558009113152</v>
      </c>
      <c r="F27" s="192">
        <f t="shared" si="7"/>
        <v>0.16710696710696724</v>
      </c>
      <c r="G27" s="192">
        <f t="shared" si="8"/>
        <v>0.47506145022531598</v>
      </c>
      <c r="H27" s="192">
        <f t="shared" si="9"/>
        <v>0.16509142955852255</v>
      </c>
      <c r="I27" s="192">
        <f t="shared" si="10"/>
        <v>0.34902982038991731</v>
      </c>
      <c r="J27" s="192">
        <f t="shared" si="11"/>
        <v>0.25966288129551313</v>
      </c>
      <c r="K27" s="192">
        <f t="shared" si="12"/>
        <v>1.5560423969287236</v>
      </c>
      <c r="L27" s="192">
        <f t="shared" si="13"/>
        <v>0.8729383169225412</v>
      </c>
      <c r="N27" s="46" t="str">
        <f>'2.3'!N28</f>
        <v>Consorcio Nacional de Seguros</v>
      </c>
      <c r="O27" s="63">
        <v>-1.5514511873350929</v>
      </c>
      <c r="P27" s="63">
        <v>-15.286592621975363</v>
      </c>
      <c r="Q27" s="63">
        <v>-36.936558009113149</v>
      </c>
      <c r="R27" s="63">
        <v>-16.710696710696723</v>
      </c>
      <c r="S27" s="63">
        <v>-47.506145022531598</v>
      </c>
      <c r="T27" s="63">
        <v>-16.509142955852255</v>
      </c>
      <c r="U27" s="63">
        <v>-34.90298203899173</v>
      </c>
      <c r="V27" s="63">
        <v>-25.966288129551312</v>
      </c>
      <c r="W27" s="63">
        <v>-155.60423969287237</v>
      </c>
      <c r="X27" s="63">
        <v>-87.293831692254116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0.73145210040183595</v>
      </c>
      <c r="D29" s="192">
        <f t="shared" si="5"/>
        <v>1.328216746669368</v>
      </c>
      <c r="E29" s="192">
        <f t="shared" si="6"/>
        <v>0.28317761002385827</v>
      </c>
      <c r="F29" s="192">
        <f t="shared" si="7"/>
        <v>0.33981629686146081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-73.145210040183599</v>
      </c>
      <c r="P29" s="63">
        <v>-132.82167466693679</v>
      </c>
      <c r="Q29" s="63">
        <v>-28.317761002385826</v>
      </c>
      <c r="R29" s="63">
        <v>-33.981629686146078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0.23816938686329137</v>
      </c>
      <c r="D32" s="192">
        <f t="shared" si="5"/>
        <v>0.23633042091975218</v>
      </c>
      <c r="E32" s="192">
        <f t="shared" si="6"/>
        <v>0.2213651200935417</v>
      </c>
      <c r="F32" s="192">
        <f t="shared" si="7"/>
        <v>0.7018739672525155</v>
      </c>
      <c r="G32" s="192">
        <f t="shared" si="8"/>
        <v>0.58380637083579667</v>
      </c>
      <c r="H32" s="192">
        <f t="shared" si="9"/>
        <v>0.31103748304124984</v>
      </c>
      <c r="I32" s="192">
        <f t="shared" si="10"/>
        <v>0.77041721696329335</v>
      </c>
      <c r="J32" s="192">
        <f t="shared" si="11"/>
        <v>0.32333534212434789</v>
      </c>
      <c r="K32" s="192">
        <f t="shared" si="12"/>
        <v>2.3480746300063102</v>
      </c>
      <c r="L32" s="192">
        <f t="shared" si="13"/>
        <v>1.5455132004411405</v>
      </c>
      <c r="N32" s="46" t="str">
        <f>'2.3'!N33</f>
        <v>HDI Seguros</v>
      </c>
      <c r="O32" s="63">
        <v>-23.816938686329138</v>
      </c>
      <c r="P32" s="63">
        <v>-23.633042091975216</v>
      </c>
      <c r="Q32" s="63">
        <v>-22.136512009354171</v>
      </c>
      <c r="R32" s="63">
        <v>-70.187396725251546</v>
      </c>
      <c r="S32" s="63">
        <v>-58.380637083579664</v>
      </c>
      <c r="T32" s="63">
        <v>-31.103748304124984</v>
      </c>
      <c r="U32" s="63">
        <v>-77.041721696329333</v>
      </c>
      <c r="V32" s="63">
        <v>-32.333534212434792</v>
      </c>
      <c r="W32" s="63">
        <v>-234.80746300063103</v>
      </c>
      <c r="X32" s="63">
        <v>-154.55132004411405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1.1315175797056567</v>
      </c>
      <c r="D34" s="192">
        <f t="shared" si="5"/>
        <v>9.6631174544814721E-2</v>
      </c>
      <c r="E34" s="192">
        <f t="shared" si="6"/>
        <v>0.33494297840929976</v>
      </c>
      <c r="F34" s="192">
        <f t="shared" si="7"/>
        <v>0.92000401166726509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-113.15175797056567</v>
      </c>
      <c r="P34" s="63">
        <v>-9.6631174544814726</v>
      </c>
      <c r="Q34" s="63">
        <v>-33.494297840929974</v>
      </c>
      <c r="R34" s="63">
        <v>-92.000401166726505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-2.6476613013309356</v>
      </c>
      <c r="D35" s="192">
        <f t="shared" si="5"/>
        <v>-3.3692280300745931</v>
      </c>
      <c r="E35" s="192">
        <f t="shared" si="6"/>
        <v>-0.41686999543702752</v>
      </c>
      <c r="F35" s="192">
        <f t="shared" si="7"/>
        <v>2.7828561799744345E-2</v>
      </c>
      <c r="G35" s="192">
        <f t="shared" si="8"/>
        <v>0.84796530660857306</v>
      </c>
      <c r="H35" s="192">
        <f t="shared" si="9"/>
        <v>0.35540141153406113</v>
      </c>
      <c r="I35" s="192">
        <f t="shared" si="10"/>
        <v>0.54311507194122222</v>
      </c>
      <c r="J35" s="192">
        <f t="shared" si="11"/>
        <v>0.14817436635141087</v>
      </c>
      <c r="K35" s="192">
        <f t="shared" si="12"/>
        <v>1.5758055900501731</v>
      </c>
      <c r="L35" s="192">
        <f t="shared" si="13"/>
        <v>0.66618046816365895</v>
      </c>
      <c r="N35" s="46" t="str">
        <f>'2.3'!N36</f>
        <v>Liberty Seguros</v>
      </c>
      <c r="O35" s="63">
        <v>264.76613013309355</v>
      </c>
      <c r="P35" s="63">
        <v>336.92280300745932</v>
      </c>
      <c r="Q35" s="63">
        <v>41.686999543702754</v>
      </c>
      <c r="R35" s="63">
        <v>-2.7828561799744347</v>
      </c>
      <c r="S35" s="63">
        <v>-84.7965306608573</v>
      </c>
      <c r="T35" s="63">
        <v>-35.540141153406111</v>
      </c>
      <c r="U35" s="63">
        <v>-54.311507194122221</v>
      </c>
      <c r="V35" s="63">
        <v>-14.817436635141087</v>
      </c>
      <c r="W35" s="63">
        <v>-157.58055900501731</v>
      </c>
      <c r="X35" s="63">
        <v>-66.61804681636589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1.6880364205719054</v>
      </c>
      <c r="D37" s="192">
        <f t="shared" si="5"/>
        <v>0.67621126883692606</v>
      </c>
      <c r="E37" s="192">
        <f t="shared" si="6"/>
        <v>4.3136904091017503E-2</v>
      </c>
      <c r="F37" s="192">
        <f t="shared" si="7"/>
        <v>0.47800654130738918</v>
      </c>
      <c r="G37" s="192">
        <f t="shared" si="8"/>
        <v>0.36097880648323055</v>
      </c>
      <c r="H37" s="192">
        <f t="shared" si="9"/>
        <v>0.5385631288981868</v>
      </c>
      <c r="I37" s="192">
        <f t="shared" si="10"/>
        <v>1.7881798769133261</v>
      </c>
      <c r="J37" s="192">
        <f t="shared" si="11"/>
        <v>0.17482176198942725</v>
      </c>
      <c r="K37" s="192">
        <f t="shared" si="12"/>
        <v>4.0277158982930086</v>
      </c>
      <c r="L37" s="192">
        <f t="shared" si="13"/>
        <v>5.8396906663542394</v>
      </c>
      <c r="N37" s="46" t="str">
        <f>'2.3'!N38</f>
        <v>Mapfre Seguros Generales</v>
      </c>
      <c r="O37" s="63">
        <v>-168.80364205719053</v>
      </c>
      <c r="P37" s="63">
        <v>-67.621126883692611</v>
      </c>
      <c r="Q37" s="63">
        <v>-4.3136904091017501</v>
      </c>
      <c r="R37" s="63">
        <v>-47.80065413073892</v>
      </c>
      <c r="S37" s="63">
        <v>-36.097880648323056</v>
      </c>
      <c r="T37" s="63">
        <v>-53.856312889818682</v>
      </c>
      <c r="U37" s="63">
        <v>-178.8179876913326</v>
      </c>
      <c r="V37" s="63">
        <v>-17.482176198942724</v>
      </c>
      <c r="W37" s="63">
        <v>-402.77158982930086</v>
      </c>
      <c r="X37" s="63">
        <v>-583.96906663542393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>
        <f t="shared" si="13"/>
        <v>0.21404437777929256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-21.404437777929257</v>
      </c>
    </row>
    <row r="40" spans="2:24">
      <c r="B40" s="46" t="str">
        <f t="shared" si="3"/>
        <v>Penta Security</v>
      </c>
      <c r="C40" s="192">
        <f t="shared" si="4"/>
        <v>0.76766268171597829</v>
      </c>
      <c r="D40" s="192">
        <f t="shared" si="5"/>
        <v>0.39252602580064194</v>
      </c>
      <c r="E40" s="192">
        <f t="shared" si="6"/>
        <v>0.73954502321416216</v>
      </c>
      <c r="F40" s="192">
        <f t="shared" si="7"/>
        <v>0.42939720132342546</v>
      </c>
      <c r="G40" s="192">
        <f t="shared" si="8"/>
        <v>0.9348159331935878</v>
      </c>
      <c r="H40" s="192">
        <f t="shared" si="9"/>
        <v>0.83448199328667172</v>
      </c>
      <c r="I40" s="192">
        <f t="shared" si="10"/>
        <v>0.50421720205546272</v>
      </c>
      <c r="J40" s="192">
        <f t="shared" si="11"/>
        <v>0.30150166621054725</v>
      </c>
      <c r="K40" s="192">
        <f t="shared" si="12"/>
        <v>1.9353466410468925</v>
      </c>
      <c r="L40" s="192">
        <f t="shared" si="13"/>
        <v>-4.0746657950926579E-2</v>
      </c>
      <c r="N40" s="46" t="str">
        <f>'2.3'!N41</f>
        <v>Penta Security</v>
      </c>
      <c r="O40" s="63">
        <v>-76.766268171597829</v>
      </c>
      <c r="P40" s="63">
        <v>-39.252602580064192</v>
      </c>
      <c r="Q40" s="63">
        <v>-73.954502321416214</v>
      </c>
      <c r="R40" s="63">
        <v>-42.939720132342543</v>
      </c>
      <c r="S40" s="63">
        <v>-93.48159331935878</v>
      </c>
      <c r="T40" s="63">
        <v>-83.448199328667172</v>
      </c>
      <c r="U40" s="63">
        <v>-50.421720205546272</v>
      </c>
      <c r="V40" s="63">
        <v>-30.150166621054726</v>
      </c>
      <c r="W40" s="63">
        <v>-193.53466410468926</v>
      </c>
      <c r="X40" s="63">
        <v>4.0746657950926579</v>
      </c>
    </row>
    <row r="41" spans="2:24">
      <c r="B41" s="46" t="str">
        <f t="shared" si="3"/>
        <v>RSA Seguros</v>
      </c>
      <c r="C41" s="192">
        <f t="shared" si="4"/>
        <v>0.69217700590844811</v>
      </c>
      <c r="D41" s="192">
        <f t="shared" si="5"/>
        <v>-0.57555328155230223</v>
      </c>
      <c r="E41" s="192">
        <f t="shared" si="6"/>
        <v>0.29874959323413147</v>
      </c>
      <c r="F41" s="192">
        <f t="shared" si="7"/>
        <v>1.0901656963523274</v>
      </c>
      <c r="G41" s="192">
        <f t="shared" si="8"/>
        <v>0.76491121631585779</v>
      </c>
      <c r="H41" s="192">
        <f t="shared" si="9"/>
        <v>0.78134232478291377</v>
      </c>
      <c r="I41" s="192">
        <f t="shared" si="10"/>
        <v>0.5583029182235788</v>
      </c>
      <c r="J41" s="192">
        <f t="shared" si="11"/>
        <v>0.6759223906345242</v>
      </c>
      <c r="K41" s="192">
        <f t="shared" si="12"/>
        <v>3.1799671834848819</v>
      </c>
      <c r="L41" s="192">
        <f t="shared" si="13"/>
        <v>0.69040408725657831</v>
      </c>
      <c r="N41" s="46" t="str">
        <f>'2.3'!N42</f>
        <v>RSA Seguros</v>
      </c>
      <c r="O41" s="63">
        <v>-69.217700590844814</v>
      </c>
      <c r="P41" s="63">
        <v>57.555328155230221</v>
      </c>
      <c r="Q41" s="63">
        <v>-29.874959323413147</v>
      </c>
      <c r="R41" s="63">
        <v>-109.01656963523274</v>
      </c>
      <c r="S41" s="63">
        <v>-76.491121631585784</v>
      </c>
      <c r="T41" s="63">
        <v>-78.134232478291381</v>
      </c>
      <c r="U41" s="63">
        <v>-55.830291822357879</v>
      </c>
      <c r="V41" s="63">
        <v>-67.592239063452425</v>
      </c>
      <c r="W41" s="63">
        <v>-317.99671834848817</v>
      </c>
      <c r="X41" s="63">
        <v>-69.040408725657826</v>
      </c>
    </row>
    <row r="42" spans="2:24">
      <c r="B42" s="46" t="str">
        <f t="shared" si="3"/>
        <v>Renta Nacional</v>
      </c>
      <c r="C42" s="192">
        <f t="shared" si="4"/>
        <v>0.59777245296414672</v>
      </c>
      <c r="D42" s="192">
        <f t="shared" si="5"/>
        <v>0.27595159477613868</v>
      </c>
      <c r="E42" s="192">
        <f t="shared" si="6"/>
        <v>0.67992278651838878</v>
      </c>
      <c r="F42" s="192">
        <f t="shared" si="7"/>
        <v>1.1787564561300512</v>
      </c>
      <c r="G42" s="192">
        <f t="shared" si="8"/>
        <v>0.17980601392812756</v>
      </c>
      <c r="H42" s="192">
        <f t="shared" si="9"/>
        <v>0.83845313064515348</v>
      </c>
      <c r="I42" s="192">
        <f t="shared" si="10"/>
        <v>1.1031882050148991</v>
      </c>
      <c r="J42" s="192">
        <f t="shared" si="11"/>
        <v>0.70032946485950276</v>
      </c>
      <c r="K42" s="192">
        <f t="shared" si="12"/>
        <v>1.6945674402062767</v>
      </c>
      <c r="L42" s="192">
        <f t="shared" si="13"/>
        <v>0.54649059495486874</v>
      </c>
      <c r="N42" s="46" t="str">
        <f>'2.3'!N43</f>
        <v>Renta Nacional</v>
      </c>
      <c r="O42" s="63">
        <v>-59.777245296414669</v>
      </c>
      <c r="P42" s="63">
        <v>-27.595159477613869</v>
      </c>
      <c r="Q42" s="63">
        <v>-67.992278651838873</v>
      </c>
      <c r="R42" s="63">
        <v>-117.87564561300512</v>
      </c>
      <c r="S42" s="63">
        <v>-17.980601392812755</v>
      </c>
      <c r="T42" s="63">
        <v>-83.845313064515352</v>
      </c>
      <c r="U42" s="63">
        <v>-110.31882050148991</v>
      </c>
      <c r="V42" s="63">
        <v>-70.032946485950276</v>
      </c>
      <c r="W42" s="63">
        <v>-169.45674402062767</v>
      </c>
      <c r="X42" s="63">
        <v>-54.649059495486874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0.43522893040948107</v>
      </c>
      <c r="D44" s="192">
        <f t="shared" si="5"/>
        <v>0.55498626632423231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-43.522893040948105</v>
      </c>
      <c r="P44" s="63">
        <v>-55.498626632423232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0.86063161655675602</v>
      </c>
      <c r="D46" s="196">
        <f t="shared" ref="D46:L46" si="14">-P46/100</f>
        <v>-9.0587877659154719E-4</v>
      </c>
      <c r="E46" s="196">
        <f t="shared" si="14"/>
        <v>0.32425641638196612</v>
      </c>
      <c r="F46" s="196">
        <f t="shared" si="14"/>
        <v>0.44937635899756789</v>
      </c>
      <c r="G46" s="196">
        <f t="shared" si="14"/>
        <v>0.53325181138867139</v>
      </c>
      <c r="H46" s="196">
        <f t="shared" si="14"/>
        <v>0.53377459252041615</v>
      </c>
      <c r="I46" s="196">
        <f t="shared" si="14"/>
        <v>0.70191574328131001</v>
      </c>
      <c r="J46" s="196">
        <f t="shared" si="14"/>
        <v>0.33083159174625282</v>
      </c>
      <c r="K46" s="196">
        <f t="shared" si="14"/>
        <v>2.2810057149465242</v>
      </c>
      <c r="L46" s="196">
        <f t="shared" si="14"/>
        <v>1.1807533622993462</v>
      </c>
      <c r="N46" s="51" t="s">
        <v>29</v>
      </c>
      <c r="O46" s="64">
        <v>-86.0631616556756</v>
      </c>
      <c r="P46" s="64">
        <v>9.0587877659154714E-2</v>
      </c>
      <c r="Q46" s="64">
        <v>-32.425641638196609</v>
      </c>
      <c r="R46" s="64">
        <v>-44.937635899756792</v>
      </c>
      <c r="S46" s="64">
        <v>-53.325181138867137</v>
      </c>
      <c r="T46" s="64">
        <v>-53.377459252041618</v>
      </c>
      <c r="U46" s="64">
        <v>-70.191574328130997</v>
      </c>
      <c r="V46" s="64">
        <v>-33.08315917462528</v>
      </c>
      <c r="W46" s="64">
        <v>-228.10057149465243</v>
      </c>
      <c r="X46" s="64">
        <v>-118.07533622993462</v>
      </c>
    </row>
    <row r="48" spans="2:24">
      <c r="B48" s="14" t="str">
        <f>'2.8.3'!B28</f>
        <v>Siniestralidad Cedida = Siniestros Cedidos / Prima Cedida</v>
      </c>
    </row>
    <row r="49" spans="2:2">
      <c r="B49" s="14" t="s">
        <v>705</v>
      </c>
    </row>
  </sheetData>
  <mergeCells count="2">
    <mergeCell ref="B14:L14"/>
    <mergeCell ref="N14:X14"/>
  </mergeCells>
  <conditionalFormatting sqref="C16:L46">
    <cfRule type="cellIs" dxfId="83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>
  <sheetPr codeName="Hoja106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587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0.59524785576406514</v>
      </c>
      <c r="D16" s="192">
        <f t="shared" ref="D16:L16" si="2">IF(OR(P16="",P16=0),"",-P16/100)</f>
        <v>0.85692563639291397</v>
      </c>
      <c r="E16" s="192">
        <f t="shared" si="2"/>
        <v>0.81676818745744062</v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-59.524785576406515</v>
      </c>
      <c r="P16" s="40">
        <v>-85.692563639291393</v>
      </c>
      <c r="Q16" s="40">
        <v>-81.676818745744058</v>
      </c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IF(OR(O17="",O17=0),"",-O17/100)</f>
        <v/>
      </c>
      <c r="D17" s="192" t="str">
        <f t="shared" ref="D17:D45" si="5">IF(OR(P17="",P17=0),"",-P17/100)</f>
        <v/>
      </c>
      <c r="E17" s="192" t="str">
        <f t="shared" ref="E17:E45" si="6">IF(OR(Q17="",Q17=0),"",-Q17/100)</f>
        <v/>
      </c>
      <c r="F17" s="192" t="str">
        <f t="shared" ref="F17:F45" si="7">IF(OR(R17="",R17=0),"",-R17/100)</f>
        <v/>
      </c>
      <c r="G17" s="192" t="str">
        <f t="shared" ref="G17:G45" si="8">IF(OR(S17="",S17=0),"",-S17/100)</f>
        <v/>
      </c>
      <c r="H17" s="192" t="str">
        <f t="shared" ref="H17:H45" si="9">IF(OR(T17="",T17=0),"",-T17/100)</f>
        <v/>
      </c>
      <c r="I17" s="192" t="str">
        <f t="shared" ref="I17:I45" si="10">IF(OR(U17="",U17=0),"",-U17/100)</f>
        <v/>
      </c>
      <c r="J17" s="192" t="str">
        <f t="shared" ref="J17:J45" si="11">IF(OR(V17="",V17=0),"",-V17/100)</f>
        <v/>
      </c>
      <c r="K17" s="192" t="str">
        <f t="shared" ref="K17:K45" si="12">IF(OR(W17="",W17=0),"",-W17/100)</f>
        <v/>
      </c>
      <c r="L17" s="192" t="str">
        <f t="shared" ref="L17:L45" si="13">IF(OR(X17="",X17=0),"",-X17/100)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0.65682189408458025</v>
      </c>
      <c r="D19" s="192">
        <f t="shared" si="5"/>
        <v>0.67547067220518586</v>
      </c>
      <c r="E19" s="192">
        <f t="shared" si="6"/>
        <v>0.82713863668336851</v>
      </c>
      <c r="F19" s="192">
        <f t="shared" si="7"/>
        <v>1.291756038422079</v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'2.3'!N20</f>
        <v>Aseguradora Magallanes</v>
      </c>
      <c r="O19" s="40">
        <v>-65.682189408458029</v>
      </c>
      <c r="P19" s="40">
        <v>-67.547067220518585</v>
      </c>
      <c r="Q19" s="40">
        <v>-82.713863668336856</v>
      </c>
      <c r="R19" s="40">
        <v>-129.17560384220789</v>
      </c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BCI Seguros Generales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'2.3'!N21</f>
        <v>BCI Seguros Generales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'2.3'!N24</f>
        <v>Chartis Chile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Chilena Consolidada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>
        <f t="shared" si="7"/>
        <v>0.38913453174833262</v>
      </c>
      <c r="G24" s="192">
        <f t="shared" si="8"/>
        <v>0.47183670713731246</v>
      </c>
      <c r="H24" s="192">
        <f t="shared" si="9"/>
        <v>1.0651811683642283</v>
      </c>
      <c r="I24" s="192">
        <f t="shared" si="10"/>
        <v>0.42017486998264258</v>
      </c>
      <c r="J24" s="192">
        <f t="shared" si="11"/>
        <v>0.79079335211390078</v>
      </c>
      <c r="K24" s="192">
        <f t="shared" si="12"/>
        <v>0.53583638653757093</v>
      </c>
      <c r="L24" s="192">
        <f t="shared" si="13"/>
        <v>0.5472160984589739</v>
      </c>
      <c r="N24" s="46" t="str">
        <f>'2.3'!N25</f>
        <v>Chilena Consolidada</v>
      </c>
      <c r="O24" s="63"/>
      <c r="P24" s="63"/>
      <c r="Q24" s="63"/>
      <c r="R24" s="63">
        <v>-38.913453174833265</v>
      </c>
      <c r="S24" s="63">
        <v>-47.183670713731246</v>
      </c>
      <c r="T24" s="63">
        <v>-106.51811683642282</v>
      </c>
      <c r="U24" s="63">
        <v>-42.01748699826426</v>
      </c>
      <c r="V24" s="63">
        <v>-79.079335211390074</v>
      </c>
      <c r="W24" s="63">
        <v>-53.583638653757092</v>
      </c>
      <c r="X24" s="63">
        <v>-54.72160984589739</v>
      </c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1.5060461707585175</v>
      </c>
      <c r="D32" s="192">
        <f t="shared" si="5"/>
        <v>0.31746810598626146</v>
      </c>
      <c r="E32" s="192">
        <f t="shared" si="6"/>
        <v>1.8921950102998364</v>
      </c>
      <c r="F32" s="192">
        <f t="shared" si="7"/>
        <v>0.85448827901658164</v>
      </c>
      <c r="G32" s="192">
        <f t="shared" si="8"/>
        <v>2.4459507042253494</v>
      </c>
      <c r="H32" s="192">
        <f t="shared" si="9"/>
        <v>0.33158240315167459</v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'2.3'!N33</f>
        <v>HDI Seguros</v>
      </c>
      <c r="O32" s="63">
        <v>-150.60461707585176</v>
      </c>
      <c r="P32" s="63">
        <v>-31.746810598626148</v>
      </c>
      <c r="Q32" s="63">
        <v>-189.21950102998363</v>
      </c>
      <c r="R32" s="63">
        <v>-85.448827901658163</v>
      </c>
      <c r="S32" s="63">
        <v>-244.59507042253495</v>
      </c>
      <c r="T32" s="63">
        <v>-33.158240315167461</v>
      </c>
      <c r="U32" s="63"/>
      <c r="V32" s="63"/>
      <c r="W32" s="63"/>
      <c r="X32" s="63"/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'2.3'!N36</f>
        <v>Liberty Seguros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'2.3'!N38</f>
        <v>Mapfre Seguros Generales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'2.3'!N41</f>
        <v>Penta Security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RSA Seguros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'2.3'!N42</f>
        <v>RSA Seguros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Renta Nacional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 t="str">
        <f t="shared" si="8"/>
        <v/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'2.3'!N43</f>
        <v>Renta Nacional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 t="str">
        <f t="shared" si="4"/>
        <v/>
      </c>
      <c r="D44" s="192" t="str">
        <f t="shared" si="5"/>
        <v/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0.64954852680223141</v>
      </c>
      <c r="D46" s="196">
        <f t="shared" ref="D46:L46" si="14">-P46/100</f>
        <v>0.71115188620715397</v>
      </c>
      <c r="E46" s="196">
        <f t="shared" si="14"/>
        <v>0.83331270364552745</v>
      </c>
      <c r="F46" s="196">
        <f t="shared" si="14"/>
        <v>0.48702935251105683</v>
      </c>
      <c r="G46" s="196">
        <f t="shared" si="14"/>
        <v>0.49947448531780808</v>
      </c>
      <c r="H46" s="196">
        <f t="shared" si="14"/>
        <v>1.1321131901774821</v>
      </c>
      <c r="I46" s="196">
        <f t="shared" si="14"/>
        <v>0.38956323517360864</v>
      </c>
      <c r="J46" s="196">
        <f t="shared" si="14"/>
        <v>0.89216899248414583</v>
      </c>
      <c r="K46" s="196">
        <f t="shared" si="14"/>
        <v>0.68951401411173807</v>
      </c>
      <c r="L46" s="196">
        <f t="shared" si="14"/>
        <v>0.64047476064904241</v>
      </c>
      <c r="N46" s="51" t="s">
        <v>29</v>
      </c>
      <c r="O46" s="64">
        <v>-64.954852680223141</v>
      </c>
      <c r="P46" s="64">
        <v>-71.115188620715401</v>
      </c>
      <c r="Q46" s="64">
        <v>-83.331270364552751</v>
      </c>
      <c r="R46" s="64">
        <v>-48.702935251105686</v>
      </c>
      <c r="S46" s="64">
        <v>-49.947448531780807</v>
      </c>
      <c r="T46" s="64">
        <v>-113.21131901774821</v>
      </c>
      <c r="U46" s="64">
        <v>-38.956323517360865</v>
      </c>
      <c r="V46" s="64">
        <v>-89.216899248414578</v>
      </c>
      <c r="W46" s="64">
        <v>-68.951401411173805</v>
      </c>
      <c r="X46" s="64">
        <v>-64.047476064904245</v>
      </c>
    </row>
    <row r="48" spans="2:24">
      <c r="B48" s="14" t="str">
        <f>'2.8.3'!B28</f>
        <v>Siniestralidad Cedida = Siniestros Cedidos / Prima Cedida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82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>
  <sheetPr codeName="Hoja107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192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 t="str">
        <f>IF(OR(O16="",O16=0),"",-O16/100)</f>
        <v/>
      </c>
      <c r="D16" s="192" t="str">
        <f t="shared" ref="D16:L16" si="2">IF(OR(P16="",P16=0),"",-P16/100)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 t="str">
        <f t="shared" ref="C17:C45" si="4">IF(OR(O17="",O17=0),"",-O17/100)</f>
        <v/>
      </c>
      <c r="D17" s="192" t="str">
        <f t="shared" ref="D17:D45" si="5">IF(OR(P17="",P17=0),"",-P17/100)</f>
        <v/>
      </c>
      <c r="E17" s="192" t="str">
        <f t="shared" ref="E17:E45" si="6">IF(OR(Q17="",Q17=0),"",-Q17/100)</f>
        <v/>
      </c>
      <c r="F17" s="192" t="str">
        <f t="shared" ref="F17:F45" si="7">IF(OR(R17="",R17=0),"",-R17/100)</f>
        <v/>
      </c>
      <c r="G17" s="192" t="str">
        <f t="shared" ref="G17:G45" si="8">IF(OR(S17="",S17=0),"",-S17/100)</f>
        <v/>
      </c>
      <c r="H17" s="192" t="str">
        <f t="shared" ref="H17:H45" si="9">IF(OR(T17="",T17=0),"",-T17/100)</f>
        <v/>
      </c>
      <c r="I17" s="192" t="str">
        <f t="shared" ref="I17:I45" si="10">IF(OR(U17="",U17=0),"",-U17/100)</f>
        <v/>
      </c>
      <c r="J17" s="192" t="str">
        <f t="shared" ref="J17:J45" si="11">IF(OR(V17="",V17=0),"",-V17/100)</f>
        <v/>
      </c>
      <c r="K17" s="192" t="str">
        <f t="shared" ref="K17:K45" si="12">IF(OR(W17="",W17=0),"",-W17/100)</f>
        <v/>
      </c>
      <c r="L17" s="192" t="str">
        <f t="shared" ref="L17:L45" si="13">IF(OR(X17="",X17=0),"",-X17/100)</f>
        <v/>
      </c>
      <c r="N17" s="46" t="str">
        <f>'2.3'!N18</f>
        <v>ACE Seguros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>
        <f t="shared" si="12"/>
        <v>0.16937531531978606</v>
      </c>
      <c r="L18" s="192">
        <f t="shared" si="13"/>
        <v>0.44206843215725761</v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>
        <v>-16.937531531978607</v>
      </c>
      <c r="X18" s="40">
        <v>-44.206843215725762</v>
      </c>
    </row>
    <row r="19" spans="2:24" s="16" customFormat="1">
      <c r="B19" s="46" t="str">
        <f t="shared" si="3"/>
        <v>Aseguradora Magallanes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'2.3'!N20</f>
        <v>Aseguradora Magallanes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BCI Seguros Generales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'2.3'!N21</f>
        <v>BCI Seguros Generales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>
        <f t="shared" si="11"/>
        <v>0.11258907824332129</v>
      </c>
      <c r="K22" s="192">
        <f t="shared" si="12"/>
        <v>0.1277545159133357</v>
      </c>
      <c r="L22" s="192">
        <f t="shared" si="13"/>
        <v>1.347326223432419</v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>
        <v>-11.258907824332129</v>
      </c>
      <c r="W22" s="63">
        <v>-12.775451591333569</v>
      </c>
      <c r="X22" s="63">
        <v>-134.7326223432419</v>
      </c>
    </row>
    <row r="23" spans="2:24">
      <c r="B23" s="46" t="str">
        <f t="shared" si="3"/>
        <v>Chartis Chile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'2.3'!N24</f>
        <v>Chartis Chile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Chilena Consolidada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'2.3'!N25</f>
        <v>Chilena Consolidada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Chubb de Chile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'2.3'!N26</f>
        <v>Chubb de Chile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Coface Chile</v>
      </c>
      <c r="C26" s="192" t="str">
        <f t="shared" si="4"/>
        <v/>
      </c>
      <c r="D26" s="192">
        <f t="shared" si="5"/>
        <v>1.2834509372677205</v>
      </c>
      <c r="E26" s="192">
        <f t="shared" si="6"/>
        <v>0.49127085116036368</v>
      </c>
      <c r="F26" s="192">
        <f t="shared" si="7"/>
        <v>1.3554324765341692</v>
      </c>
      <c r="G26" s="192">
        <f t="shared" si="8"/>
        <v>1.3985642098399849</v>
      </c>
      <c r="H26" s="192">
        <f t="shared" si="9"/>
        <v>2.1575785140106927</v>
      </c>
      <c r="I26" s="192">
        <f t="shared" si="10"/>
        <v>5.2325276006392505</v>
      </c>
      <c r="J26" s="192">
        <f t="shared" si="11"/>
        <v>5.1905983922459118</v>
      </c>
      <c r="K26" s="192">
        <f t="shared" si="12"/>
        <v>1.7124267804419617</v>
      </c>
      <c r="L26" s="192">
        <f t="shared" si="13"/>
        <v>1.0545217911624252</v>
      </c>
      <c r="N26" s="46" t="str">
        <f>'2.3'!N27</f>
        <v>Coface Chile</v>
      </c>
      <c r="O26" s="63"/>
      <c r="P26" s="63">
        <v>-128.34509372677206</v>
      </c>
      <c r="Q26" s="63">
        <v>-49.127085116036369</v>
      </c>
      <c r="R26" s="63">
        <v>-135.54324765341693</v>
      </c>
      <c r="S26" s="63">
        <v>-139.85642098399848</v>
      </c>
      <c r="T26" s="63">
        <v>-215.75785140106927</v>
      </c>
      <c r="U26" s="63">
        <v>-523.25276006392505</v>
      </c>
      <c r="V26" s="63">
        <v>-519.0598392245912</v>
      </c>
      <c r="W26" s="63">
        <v>-171.24267804419617</v>
      </c>
      <c r="X26" s="63">
        <v>-105.45217911624252</v>
      </c>
    </row>
    <row r="27" spans="2:24">
      <c r="B27" s="46" t="str">
        <f t="shared" si="3"/>
        <v>Consorcio Nacional de 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'2.3'!N28</f>
        <v>Consorcio Nacional de 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Continental Crédito</v>
      </c>
      <c r="C28" s="192">
        <f t="shared" si="4"/>
        <v>0.90724149945735089</v>
      </c>
      <c r="D28" s="192">
        <f t="shared" si="5"/>
        <v>0.59277410950197162</v>
      </c>
      <c r="E28" s="192">
        <f t="shared" si="6"/>
        <v>0.36809595075249923</v>
      </c>
      <c r="F28" s="192">
        <f t="shared" si="7"/>
        <v>0.40032322837090606</v>
      </c>
      <c r="G28" s="192">
        <f t="shared" si="8"/>
        <v>0.47852943343920468</v>
      </c>
      <c r="H28" s="192">
        <f t="shared" si="9"/>
        <v>0.5461781203391175</v>
      </c>
      <c r="I28" s="192">
        <f t="shared" si="10"/>
        <v>1.0893827872945607</v>
      </c>
      <c r="J28" s="192">
        <f t="shared" si="11"/>
        <v>1.2163905484411559</v>
      </c>
      <c r="K28" s="192">
        <f t="shared" si="12"/>
        <v>0.45682654673853773</v>
      </c>
      <c r="L28" s="192">
        <f t="shared" si="13"/>
        <v>0.58595697878958253</v>
      </c>
      <c r="N28" s="46" t="str">
        <f>'2.3'!N29</f>
        <v>Continental Crédito</v>
      </c>
      <c r="O28" s="63">
        <v>-90.724149945735093</v>
      </c>
      <c r="P28" s="63">
        <v>-59.277410950197165</v>
      </c>
      <c r="Q28" s="63">
        <v>-36.809595075249923</v>
      </c>
      <c r="R28" s="63">
        <v>-40.032322837090604</v>
      </c>
      <c r="S28" s="63">
        <v>-47.852943343920465</v>
      </c>
      <c r="T28" s="63">
        <v>-54.617812033911747</v>
      </c>
      <c r="U28" s="63">
        <v>-108.93827872945607</v>
      </c>
      <c r="V28" s="63">
        <v>-121.63905484411559</v>
      </c>
      <c r="W28" s="63">
        <v>-45.682654673853776</v>
      </c>
      <c r="X28" s="63">
        <v>-58.595697878958255</v>
      </c>
    </row>
    <row r="29" spans="2:24">
      <c r="B29" s="46" t="str">
        <f t="shared" si="3"/>
        <v>Cruz del Sur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>
        <f t="shared" si="13"/>
        <v>7.6658015783073505E-2</v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>
        <v>-7.6658015783073505</v>
      </c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'2.3'!N33</f>
        <v>HDI Seguros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'2.3'!N36</f>
        <v>Liberty Seguros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Mapfre Garantía y Crédito</v>
      </c>
      <c r="C36" s="192">
        <f t="shared" si="4"/>
        <v>0.37903857409274183</v>
      </c>
      <c r="D36" s="192">
        <f t="shared" si="5"/>
        <v>0.57682250254006184</v>
      </c>
      <c r="E36" s="192">
        <f t="shared" si="6"/>
        <v>0.4307103915133117</v>
      </c>
      <c r="F36" s="192">
        <f t="shared" si="7"/>
        <v>0.52663865041045588</v>
      </c>
      <c r="G36" s="192">
        <f t="shared" si="8"/>
        <v>0.63800040821546855</v>
      </c>
      <c r="H36" s="192">
        <f t="shared" si="9"/>
        <v>0.47490443507236796</v>
      </c>
      <c r="I36" s="192">
        <f t="shared" si="10"/>
        <v>1.1018701429577367</v>
      </c>
      <c r="J36" s="192">
        <f t="shared" si="11"/>
        <v>1.8632018640799277</v>
      </c>
      <c r="K36" s="192">
        <f t="shared" si="12"/>
        <v>0.47173013137104441</v>
      </c>
      <c r="L36" s="192">
        <f t="shared" si="13"/>
        <v>0.7552673610575712</v>
      </c>
      <c r="N36" s="46" t="str">
        <f>'2.3'!N37</f>
        <v>Mapfre Garantía y Crédito</v>
      </c>
      <c r="O36" s="63">
        <v>-37.903857409274181</v>
      </c>
      <c r="P36" s="63">
        <v>-57.682250254006185</v>
      </c>
      <c r="Q36" s="63">
        <v>-43.071039151331171</v>
      </c>
      <c r="R36" s="63">
        <v>-52.66386504104559</v>
      </c>
      <c r="S36" s="63">
        <v>-63.800040821546858</v>
      </c>
      <c r="T36" s="63">
        <v>-47.490443507236797</v>
      </c>
      <c r="U36" s="63">
        <v>-110.18701429577366</v>
      </c>
      <c r="V36" s="63">
        <v>-186.32018640799276</v>
      </c>
      <c r="W36" s="63">
        <v>-47.173013137104441</v>
      </c>
      <c r="X36" s="63">
        <v>-75.526736105757124</v>
      </c>
    </row>
    <row r="37" spans="2:24">
      <c r="B37" s="46" t="str">
        <f t="shared" si="3"/>
        <v>Mapfre Seguros Generales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'2.3'!N38</f>
        <v>Mapfre Seguros Generales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Penta Security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'2.3'!N41</f>
        <v>Penta Security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RSA Seguros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'2.3'!N42</f>
        <v>RSA Seguros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Renta Nacional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 t="str">
        <f t="shared" si="8"/>
        <v/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'2.3'!N43</f>
        <v>Renta Nacional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 t="str">
        <f t="shared" si="4"/>
        <v/>
      </c>
      <c r="D44" s="192" t="str">
        <f t="shared" si="5"/>
        <v/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0.6978690942039002</v>
      </c>
      <c r="D46" s="196">
        <f t="shared" ref="D46:L46" si="14">-P46/100</f>
        <v>0.62691443959811943</v>
      </c>
      <c r="E46" s="196">
        <f t="shared" si="14"/>
        <v>0.39692116092494667</v>
      </c>
      <c r="F46" s="196">
        <f t="shared" si="14"/>
        <v>0.50783574580113</v>
      </c>
      <c r="G46" s="196">
        <f t="shared" si="14"/>
        <v>0.59886185587533802</v>
      </c>
      <c r="H46" s="196">
        <f t="shared" si="14"/>
        <v>0.63481440184397253</v>
      </c>
      <c r="I46" s="196">
        <f t="shared" si="14"/>
        <v>1.4328951880750298</v>
      </c>
      <c r="J46" s="196">
        <f t="shared" si="14"/>
        <v>1.6419741924857063</v>
      </c>
      <c r="K46" s="196">
        <f t="shared" si="14"/>
        <v>0.49332177089761958</v>
      </c>
      <c r="L46" s="196">
        <f t="shared" si="14"/>
        <v>0.64043110380395352</v>
      </c>
      <c r="N46" s="51" t="s">
        <v>29</v>
      </c>
      <c r="O46" s="64">
        <v>-69.786909420390018</v>
      </c>
      <c r="P46" s="64">
        <v>-62.691443959811942</v>
      </c>
      <c r="Q46" s="64">
        <v>-39.692116092494665</v>
      </c>
      <c r="R46" s="64">
        <v>-50.783574580112997</v>
      </c>
      <c r="S46" s="64">
        <v>-59.886185587533802</v>
      </c>
      <c r="T46" s="64">
        <v>-63.48144018439725</v>
      </c>
      <c r="U46" s="64">
        <v>-143.28951880750299</v>
      </c>
      <c r="V46" s="64">
        <v>-164.19741924857064</v>
      </c>
      <c r="W46" s="64">
        <v>-49.332177089761956</v>
      </c>
      <c r="X46" s="64">
        <v>-64.043110380395348</v>
      </c>
    </row>
    <row r="48" spans="2:24">
      <c r="B48" s="14" t="str">
        <f>'2.8.3'!B28</f>
        <v>Siniestralidad Cedida = Siniestros Cedidos / Prima Cedida</v>
      </c>
    </row>
    <row r="49" spans="2:2">
      <c r="B49" s="14" t="s">
        <v>706</v>
      </c>
    </row>
  </sheetData>
  <mergeCells count="2">
    <mergeCell ref="B14:L14"/>
    <mergeCell ref="N14:X14"/>
  </mergeCells>
  <conditionalFormatting sqref="C16:L46">
    <cfRule type="cellIs" dxfId="81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>
  <sheetPr codeName="Hoja108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193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0.14534017546763786</v>
      </c>
      <c r="D16" s="192">
        <f t="shared" ref="D16:L16" si="2">IF(OR(P16="",P16=0),"",-P16/100)</f>
        <v>0.61045860381634931</v>
      </c>
      <c r="E16" s="192">
        <f t="shared" si="2"/>
        <v>0.2905440442889588</v>
      </c>
      <c r="F16" s="192">
        <f t="shared" si="2"/>
        <v>2.1646813379096814</v>
      </c>
      <c r="G16" s="192">
        <f t="shared" si="2"/>
        <v>310.54761904761853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-14.534017546763787</v>
      </c>
      <c r="P16" s="40">
        <v>-61.045860381634931</v>
      </c>
      <c r="Q16" s="40">
        <v>-29.054404428895879</v>
      </c>
      <c r="R16" s="40">
        <v>-216.46813379096815</v>
      </c>
      <c r="S16" s="40">
        <v>-31054.761904761854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IF(OR(O17="",O17=0),"",-O17/100)</f>
        <v>1.2228068758742676</v>
      </c>
      <c r="D17" s="192">
        <f t="shared" ref="D17:D45" si="5">IF(OR(P17="",P17=0),"",-P17/100)</f>
        <v>0.71718515965414076</v>
      </c>
      <c r="E17" s="192">
        <f t="shared" ref="E17:E45" si="6">IF(OR(Q17="",Q17=0),"",-Q17/100)</f>
        <v>0.82132658751755283</v>
      </c>
      <c r="F17" s="192">
        <f t="shared" ref="F17:F45" si="7">IF(OR(R17="",R17=0),"",-R17/100)</f>
        <v>0.41439133145752366</v>
      </c>
      <c r="G17" s="192">
        <f t="shared" ref="G17:G45" si="8">IF(OR(S17="",S17=0),"",-S17/100)</f>
        <v>0.66252035595597447</v>
      </c>
      <c r="H17" s="192">
        <f t="shared" ref="H17:H45" si="9">IF(OR(T17="",T17=0),"",-T17/100)</f>
        <v>0.4866700567452929</v>
      </c>
      <c r="I17" s="192">
        <f t="shared" ref="I17:I45" si="10">IF(OR(U17="",U17=0),"",-U17/100)</f>
        <v>0.5670753877781558</v>
      </c>
      <c r="J17" s="192">
        <f t="shared" ref="J17:J45" si="11">IF(OR(V17="",V17=0),"",-V17/100)</f>
        <v>1.5395640779687261</v>
      </c>
      <c r="K17" s="192">
        <f t="shared" ref="K17:K45" si="12">IF(OR(W17="",W17=0),"",-W17/100)</f>
        <v>0.797891202726284</v>
      </c>
      <c r="L17" s="192">
        <f t="shared" ref="L17:L45" si="13">IF(OR(X17="",X17=0),"",-X17/100)</f>
        <v>0.61364349012895747</v>
      </c>
      <c r="N17" s="46" t="str">
        <f>'2.3'!N18</f>
        <v>ACE Seguros</v>
      </c>
      <c r="O17" s="40">
        <v>-122.28068758742677</v>
      </c>
      <c r="P17" s="40">
        <v>-71.71851596541407</v>
      </c>
      <c r="Q17" s="40">
        <v>-82.132658751755287</v>
      </c>
      <c r="R17" s="40">
        <v>-41.439133145752365</v>
      </c>
      <c r="S17" s="40">
        <v>-66.252035595597448</v>
      </c>
      <c r="T17" s="40">
        <v>-48.667005674529292</v>
      </c>
      <c r="U17" s="40">
        <v>-56.707538777815579</v>
      </c>
      <c r="V17" s="40">
        <v>-153.95640779687261</v>
      </c>
      <c r="W17" s="40">
        <v>-79.789120272628395</v>
      </c>
      <c r="X17" s="40">
        <v>-61.364349012895744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Aseguradora Magallanes</v>
      </c>
      <c r="C19" s="192">
        <f t="shared" si="4"/>
        <v>0.55967956310635636</v>
      </c>
      <c r="D19" s="192">
        <f t="shared" si="5"/>
        <v>0.1448069285826469</v>
      </c>
      <c r="E19" s="192">
        <f t="shared" si="6"/>
        <v>0.41508996271449222</v>
      </c>
      <c r="F19" s="192">
        <f t="shared" si="7"/>
        <v>0.24716973717953941</v>
      </c>
      <c r="G19" s="192">
        <f t="shared" si="8"/>
        <v>0.43389022385645748</v>
      </c>
      <c r="H19" s="192">
        <f t="shared" si="9"/>
        <v>0.14893787099574371</v>
      </c>
      <c r="I19" s="192">
        <f t="shared" si="10"/>
        <v>0.18967209132282395</v>
      </c>
      <c r="J19" s="192">
        <f t="shared" si="11"/>
        <v>0.30062945368171001</v>
      </c>
      <c r="K19" s="192">
        <f t="shared" si="12"/>
        <v>0.6214530886533991</v>
      </c>
      <c r="L19" s="192">
        <f t="shared" si="13"/>
        <v>0.580912376980949</v>
      </c>
      <c r="N19" s="46" t="str">
        <f>'2.3'!N20</f>
        <v>Aseguradora Magallanes</v>
      </c>
      <c r="O19" s="40">
        <v>-55.967956310635635</v>
      </c>
      <c r="P19" s="40">
        <v>-14.480692858264691</v>
      </c>
      <c r="Q19" s="40">
        <v>-41.50899627144922</v>
      </c>
      <c r="R19" s="40">
        <v>-24.716973717953941</v>
      </c>
      <c r="S19" s="40">
        <v>-43.389022385645745</v>
      </c>
      <c r="T19" s="40">
        <v>-14.893787099574372</v>
      </c>
      <c r="U19" s="40">
        <v>-18.967209132282395</v>
      </c>
      <c r="V19" s="40">
        <v>-30.062945368171</v>
      </c>
      <c r="W19" s="40">
        <v>-62.145308865339913</v>
      </c>
      <c r="X19" s="40">
        <v>-58.091237698094901</v>
      </c>
    </row>
    <row r="20" spans="2:24" s="16" customFormat="1">
      <c r="B20" s="46" t="str">
        <f t="shared" si="3"/>
        <v>BCI Seguros Generales</v>
      </c>
      <c r="C20" s="192">
        <f t="shared" si="4"/>
        <v>1.7536819626439952</v>
      </c>
      <c r="D20" s="192">
        <f t="shared" si="5"/>
        <v>0.74733685597862232</v>
      </c>
      <c r="E20" s="192">
        <f t="shared" si="6"/>
        <v>1.1252922628113051</v>
      </c>
      <c r="F20" s="192">
        <f t="shared" si="7"/>
        <v>0.49932130628578258</v>
      </c>
      <c r="G20" s="192">
        <f t="shared" si="8"/>
        <v>0.14520731940722931</v>
      </c>
      <c r="H20" s="192">
        <f t="shared" si="9"/>
        <v>0.46052989441426923</v>
      </c>
      <c r="I20" s="192">
        <f t="shared" si="10"/>
        <v>0.17618147572004689</v>
      </c>
      <c r="J20" s="192">
        <f t="shared" si="11"/>
        <v>-2.4206131158928546E-2</v>
      </c>
      <c r="K20" s="192">
        <f t="shared" si="12"/>
        <v>0.28155393316851568</v>
      </c>
      <c r="L20" s="192">
        <f t="shared" si="13"/>
        <v>0.23178627293225562</v>
      </c>
      <c r="N20" s="46" t="str">
        <f>'2.3'!N21</f>
        <v>BCI Seguros Generales</v>
      </c>
      <c r="O20" s="40">
        <v>-175.36819626439953</v>
      </c>
      <c r="P20" s="40">
        <v>-74.733685597862234</v>
      </c>
      <c r="Q20" s="40">
        <v>-112.52922628113052</v>
      </c>
      <c r="R20" s="40">
        <v>-49.932130628578257</v>
      </c>
      <c r="S20" s="40">
        <v>-14.52073194072293</v>
      </c>
      <c r="T20" s="40">
        <v>-46.052989441426924</v>
      </c>
      <c r="U20" s="40">
        <v>-17.618147572004688</v>
      </c>
      <c r="V20" s="40">
        <v>2.4206131158928548</v>
      </c>
      <c r="W20" s="40">
        <v>-28.155393316851569</v>
      </c>
      <c r="X20" s="40">
        <v>-23.178627293225563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Chartis Chile</v>
      </c>
      <c r="C23" s="192">
        <f t="shared" si="4"/>
        <v>0.42854720762049914</v>
      </c>
      <c r="D23" s="192">
        <f t="shared" si="5"/>
        <v>0.18673516348263497</v>
      </c>
      <c r="E23" s="192">
        <f t="shared" si="6"/>
        <v>7.3799024496840185E-2</v>
      </c>
      <c r="F23" s="192">
        <f t="shared" si="7"/>
        <v>0.12637279796621212</v>
      </c>
      <c r="G23" s="192">
        <f t="shared" si="8"/>
        <v>8.2513742161216555E-2</v>
      </c>
      <c r="H23" s="192">
        <f t="shared" si="9"/>
        <v>4.1346742895889597E-2</v>
      </c>
      <c r="I23" s="192">
        <f t="shared" si="10"/>
        <v>0.13249806318465807</v>
      </c>
      <c r="J23" s="192">
        <f t="shared" si="11"/>
        <v>0.24006393630018066</v>
      </c>
      <c r="K23" s="192">
        <f t="shared" si="12"/>
        <v>0.34053872873476931</v>
      </c>
      <c r="L23" s="192">
        <f t="shared" si="13"/>
        <v>1.1730658092146455</v>
      </c>
      <c r="N23" s="46" t="str">
        <f>'2.3'!N24</f>
        <v>Chartis Chile</v>
      </c>
      <c r="O23" s="63">
        <v>-42.854720762049915</v>
      </c>
      <c r="P23" s="63">
        <v>-18.673516348263497</v>
      </c>
      <c r="Q23" s="63">
        <v>-7.3799024496840184</v>
      </c>
      <c r="R23" s="63">
        <v>-12.637279796621211</v>
      </c>
      <c r="S23" s="63">
        <v>-8.2513742161216559</v>
      </c>
      <c r="T23" s="63">
        <v>-4.1346742895889594</v>
      </c>
      <c r="U23" s="63">
        <v>-13.249806318465806</v>
      </c>
      <c r="V23" s="63">
        <v>-24.006393630018067</v>
      </c>
      <c r="W23" s="63">
        <v>-34.053872873476934</v>
      </c>
      <c r="X23" s="63">
        <v>-117.30658092146456</v>
      </c>
    </row>
    <row r="24" spans="2:24">
      <c r="B24" s="46" t="str">
        <f t="shared" si="3"/>
        <v>Chilena Consolidada</v>
      </c>
      <c r="C24" s="192">
        <f t="shared" si="4"/>
        <v>0.17915029156947104</v>
      </c>
      <c r="D24" s="192">
        <f t="shared" si="5"/>
        <v>0.52650268678250156</v>
      </c>
      <c r="E24" s="192">
        <f t="shared" si="6"/>
        <v>0.44023060891469856</v>
      </c>
      <c r="F24" s="192">
        <f t="shared" si="7"/>
        <v>0.41148143890565203</v>
      </c>
      <c r="G24" s="192">
        <f t="shared" si="8"/>
        <v>0.21635118776027989</v>
      </c>
      <c r="H24" s="192">
        <f t="shared" si="9"/>
        <v>0.76629150405885804</v>
      </c>
      <c r="I24" s="192">
        <f t="shared" si="10"/>
        <v>0.56263851178906132</v>
      </c>
      <c r="J24" s="192">
        <f t="shared" si="11"/>
        <v>0.72639678345636083</v>
      </c>
      <c r="K24" s="192">
        <f t="shared" si="12"/>
        <v>0.48271997664870558</v>
      </c>
      <c r="L24" s="192">
        <f t="shared" si="13"/>
        <v>0.49838766911340848</v>
      </c>
      <c r="N24" s="46" t="str">
        <f>'2.3'!N25</f>
        <v>Chilena Consolidada</v>
      </c>
      <c r="O24" s="63">
        <v>-17.915029156947103</v>
      </c>
      <c r="P24" s="63">
        <v>-52.650268678250157</v>
      </c>
      <c r="Q24" s="63">
        <v>-44.023060891469854</v>
      </c>
      <c r="R24" s="63">
        <v>-41.148143890565201</v>
      </c>
      <c r="S24" s="63">
        <v>-21.635118776027991</v>
      </c>
      <c r="T24" s="63">
        <v>-76.62915040588581</v>
      </c>
      <c r="U24" s="63">
        <v>-56.26385117890613</v>
      </c>
      <c r="V24" s="63">
        <v>-72.639678345636085</v>
      </c>
      <c r="W24" s="63">
        <v>-48.271997664870561</v>
      </c>
      <c r="X24" s="63">
        <v>-49.838766911340848</v>
      </c>
    </row>
    <row r="25" spans="2:24">
      <c r="B25" s="46" t="str">
        <f t="shared" si="3"/>
        <v>Chubb de Chile</v>
      </c>
      <c r="C25" s="192">
        <f t="shared" si="4"/>
        <v>9.3217247042671689E-2</v>
      </c>
      <c r="D25" s="192">
        <f t="shared" si="5"/>
        <v>0.20881891140472658</v>
      </c>
      <c r="E25" s="192">
        <f t="shared" si="6"/>
        <v>0.31724091244059538</v>
      </c>
      <c r="F25" s="192">
        <f t="shared" si="7"/>
        <v>0.28730181240391284</v>
      </c>
      <c r="G25" s="192">
        <f t="shared" si="8"/>
        <v>0.97440904714823917</v>
      </c>
      <c r="H25" s="192">
        <f t="shared" si="9"/>
        <v>0.46372257955285734</v>
      </c>
      <c r="I25" s="192">
        <f t="shared" si="10"/>
        <v>0.36609054025903104</v>
      </c>
      <c r="J25" s="192">
        <f t="shared" si="11"/>
        <v>0.74517074333654276</v>
      </c>
      <c r="K25" s="192">
        <f t="shared" si="12"/>
        <v>0.50480344034951108</v>
      </c>
      <c r="L25" s="192">
        <f t="shared" si="13"/>
        <v>0.29412723095925314</v>
      </c>
      <c r="N25" s="46" t="str">
        <f>'2.3'!N26</f>
        <v>Chubb de Chile</v>
      </c>
      <c r="O25" s="63">
        <v>-9.3217247042671687</v>
      </c>
      <c r="P25" s="63">
        <v>-20.881891140472657</v>
      </c>
      <c r="Q25" s="63">
        <v>-31.724091244059537</v>
      </c>
      <c r="R25" s="63">
        <v>-28.730181240391282</v>
      </c>
      <c r="S25" s="63">
        <v>-97.440904714823915</v>
      </c>
      <c r="T25" s="63">
        <v>-46.372257955285733</v>
      </c>
      <c r="U25" s="63">
        <v>-36.609054025903106</v>
      </c>
      <c r="V25" s="63">
        <v>-74.517074333654278</v>
      </c>
      <c r="W25" s="63">
        <v>-50.480344034951109</v>
      </c>
      <c r="X25" s="63">
        <v>-29.412723095925315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 t="str">
        <f t="shared" si="4"/>
        <v/>
      </c>
      <c r="D27" s="192">
        <f t="shared" si="5"/>
        <v>0.16251427036464933</v>
      </c>
      <c r="E27" s="192">
        <f t="shared" si="6"/>
        <v>3.6343374969385218</v>
      </c>
      <c r="F27" s="192">
        <f t="shared" si="7"/>
        <v>1.1326241395811119</v>
      </c>
      <c r="G27" s="192">
        <f t="shared" si="8"/>
        <v>6.8392076735342569E-3</v>
      </c>
      <c r="H27" s="192">
        <f t="shared" si="9"/>
        <v>0.10591661466226852</v>
      </c>
      <c r="I27" s="192">
        <f t="shared" si="10"/>
        <v>0.90224441344201267</v>
      </c>
      <c r="J27" s="192">
        <f t="shared" si="11"/>
        <v>-3.1042483764822243E-2</v>
      </c>
      <c r="K27" s="192">
        <f t="shared" si="12"/>
        <v>0.31754947699673808</v>
      </c>
      <c r="L27" s="192">
        <f t="shared" si="13"/>
        <v>0.1757799205899043</v>
      </c>
      <c r="N27" s="46" t="str">
        <f>'2.3'!N28</f>
        <v>Consorcio Nacional de Seguros</v>
      </c>
      <c r="O27" s="63"/>
      <c r="P27" s="63">
        <v>-16.251427036464932</v>
      </c>
      <c r="Q27" s="63">
        <v>-363.43374969385218</v>
      </c>
      <c r="R27" s="63">
        <v>-113.26241395811118</v>
      </c>
      <c r="S27" s="63">
        <v>-0.68392076735342566</v>
      </c>
      <c r="T27" s="63">
        <v>-10.591661466226853</v>
      </c>
      <c r="U27" s="63">
        <v>-90.224441344201267</v>
      </c>
      <c r="V27" s="63">
        <v>3.1042483764822242</v>
      </c>
      <c r="W27" s="63">
        <v>-31.754947699673806</v>
      </c>
      <c r="X27" s="63">
        <v>-17.577992058990429</v>
      </c>
    </row>
    <row r="28" spans="2:24">
      <c r="B28" s="46" t="str">
        <f t="shared" si="3"/>
        <v>Continental Crédito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'2.3'!N29</f>
        <v>Continental Crédito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Cruz del Sur</v>
      </c>
      <c r="C29" s="192">
        <f t="shared" si="4"/>
        <v>0.71906293329548521</v>
      </c>
      <c r="D29" s="192">
        <f t="shared" si="5"/>
        <v>7.8844898398689023E-2</v>
      </c>
      <c r="E29" s="192">
        <f t="shared" si="6"/>
        <v>1.4692764012340147</v>
      </c>
      <c r="F29" s="192">
        <f t="shared" si="7"/>
        <v>0.11072132604575424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-71.906293329548518</v>
      </c>
      <c r="P29" s="63">
        <v>-7.8844898398689018</v>
      </c>
      <c r="Q29" s="63">
        <v>-146.92764012340146</v>
      </c>
      <c r="R29" s="63">
        <v>-11.072132604575424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0.57999842360578802</v>
      </c>
      <c r="D32" s="192">
        <f t="shared" si="5"/>
        <v>0.61872255177691438</v>
      </c>
      <c r="E32" s="192">
        <f t="shared" si="6"/>
        <v>0.32296363306357567</v>
      </c>
      <c r="F32" s="192">
        <f t="shared" si="7"/>
        <v>0.16583880098051471</v>
      </c>
      <c r="G32" s="192">
        <f t="shared" si="8"/>
        <v>0.51409023704376455</v>
      </c>
      <c r="H32" s="192">
        <f t="shared" si="9"/>
        <v>0.11744472185799197</v>
      </c>
      <c r="I32" s="192">
        <f t="shared" si="10"/>
        <v>0.32644751632267549</v>
      </c>
      <c r="J32" s="192">
        <f t="shared" si="11"/>
        <v>0.15552692337335511</v>
      </c>
      <c r="K32" s="192">
        <f t="shared" si="12"/>
        <v>0.1305916631845237</v>
      </c>
      <c r="L32" s="192">
        <f t="shared" si="13"/>
        <v>-0.11182560456303482</v>
      </c>
      <c r="N32" s="46" t="str">
        <f>'2.3'!N33</f>
        <v>HDI Seguros</v>
      </c>
      <c r="O32" s="63">
        <v>-57.999842360578803</v>
      </c>
      <c r="P32" s="63">
        <v>-61.872255177691436</v>
      </c>
      <c r="Q32" s="63">
        <v>-32.29636330635757</v>
      </c>
      <c r="R32" s="63">
        <v>-16.58388009805147</v>
      </c>
      <c r="S32" s="63">
        <v>-51.409023704376452</v>
      </c>
      <c r="T32" s="63">
        <v>-11.744472185799196</v>
      </c>
      <c r="U32" s="63">
        <v>-32.64475163226755</v>
      </c>
      <c r="V32" s="63">
        <v>-15.552692337335511</v>
      </c>
      <c r="W32" s="63">
        <v>-13.05916631845237</v>
      </c>
      <c r="X32" s="63">
        <v>11.182560456303483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0.13428990681140748</v>
      </c>
      <c r="D34" s="192">
        <f t="shared" si="5"/>
        <v>0.22174678155607824</v>
      </c>
      <c r="E34" s="192">
        <f t="shared" si="6"/>
        <v>0.77433759198338914</v>
      </c>
      <c r="F34" s="192">
        <f t="shared" si="7"/>
        <v>0.51250556544968839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-13.428990681140748</v>
      </c>
      <c r="P34" s="63">
        <v>-22.174678155607825</v>
      </c>
      <c r="Q34" s="63">
        <v>-77.433759198338919</v>
      </c>
      <c r="R34" s="63">
        <v>-51.250556544968838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-1.2811183651309546</v>
      </c>
      <c r="D35" s="192">
        <f t="shared" si="5"/>
        <v>0.70328132033008439</v>
      </c>
      <c r="E35" s="192">
        <f t="shared" si="6"/>
        <v>-8.3939676938819374E-2</v>
      </c>
      <c r="F35" s="192">
        <f t="shared" si="7"/>
        <v>2.4792148544170893</v>
      </c>
      <c r="G35" s="192">
        <f t="shared" si="8"/>
        <v>0.64169364629704617</v>
      </c>
      <c r="H35" s="192">
        <f t="shared" si="9"/>
        <v>0.86025848723764309</v>
      </c>
      <c r="I35" s="192">
        <f t="shared" si="10"/>
        <v>0.48906451871586099</v>
      </c>
      <c r="J35" s="192">
        <f t="shared" si="11"/>
        <v>0.2443304338710362</v>
      </c>
      <c r="K35" s="192">
        <f t="shared" si="12"/>
        <v>0.32447890910969673</v>
      </c>
      <c r="L35" s="192">
        <f t="shared" si="13"/>
        <v>-4.5853503988486963E-2</v>
      </c>
      <c r="N35" s="46" t="str">
        <f>'2.3'!N36</f>
        <v>Liberty Seguros</v>
      </c>
      <c r="O35" s="63">
        <v>128.11183651309545</v>
      </c>
      <c r="P35" s="63">
        <v>-70.328132033008444</v>
      </c>
      <c r="Q35" s="63">
        <v>8.3939676938819368</v>
      </c>
      <c r="R35" s="63">
        <v>-247.92148544170894</v>
      </c>
      <c r="S35" s="63">
        <v>-64.169364629704617</v>
      </c>
      <c r="T35" s="63">
        <v>-86.025848723764312</v>
      </c>
      <c r="U35" s="63">
        <v>-48.9064518715861</v>
      </c>
      <c r="V35" s="63">
        <v>-24.43304338710362</v>
      </c>
      <c r="W35" s="63">
        <v>-32.447890910969676</v>
      </c>
      <c r="X35" s="63">
        <v>4.5853503988486963</v>
      </c>
    </row>
    <row r="36" spans="2:24">
      <c r="B36" s="46" t="str">
        <f t="shared" si="3"/>
        <v>Mapfre Garantía y Crédito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'2.3'!N37</f>
        <v>Mapfre Garantía y Crédito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Mapfre Seguros Generales</v>
      </c>
      <c r="C37" s="192">
        <f t="shared" si="4"/>
        <v>0.28851609707576809</v>
      </c>
      <c r="D37" s="192">
        <f t="shared" si="5"/>
        <v>5.8738389298767527E-2</v>
      </c>
      <c r="E37" s="192">
        <f t="shared" si="6"/>
        <v>0.55765606896661679</v>
      </c>
      <c r="F37" s="192">
        <f t="shared" si="7"/>
        <v>0.46985313081643038</v>
      </c>
      <c r="G37" s="192">
        <f t="shared" si="8"/>
        <v>0.7924532891850159</v>
      </c>
      <c r="H37" s="192">
        <f t="shared" si="9"/>
        <v>4.0239068581907285</v>
      </c>
      <c r="I37" s="192">
        <f t="shared" si="10"/>
        <v>-4.0567093285677001E-2</v>
      </c>
      <c r="J37" s="192">
        <f t="shared" si="11"/>
        <v>0.37318897145583335</v>
      </c>
      <c r="K37" s="192">
        <f t="shared" si="12"/>
        <v>0.62346070476200244</v>
      </c>
      <c r="L37" s="192">
        <f t="shared" si="13"/>
        <v>0.63097945981023396</v>
      </c>
      <c r="N37" s="46" t="str">
        <f>'2.3'!N38</f>
        <v>Mapfre Seguros Generales</v>
      </c>
      <c r="O37" s="63">
        <v>-28.851609707576809</v>
      </c>
      <c r="P37" s="63">
        <v>-5.8738389298767526</v>
      </c>
      <c r="Q37" s="63">
        <v>-55.76560689666168</v>
      </c>
      <c r="R37" s="63">
        <v>-46.985313081643035</v>
      </c>
      <c r="S37" s="63">
        <v>-79.245328918501585</v>
      </c>
      <c r="T37" s="63">
        <v>-402.39068581907287</v>
      </c>
      <c r="U37" s="63">
        <v>4.0567093285676998</v>
      </c>
      <c r="V37" s="63">
        <v>-37.318897145583335</v>
      </c>
      <c r="W37" s="63">
        <v>-62.346070476200246</v>
      </c>
      <c r="X37" s="63">
        <v>-63.097945981023393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>
        <f t="shared" si="13"/>
        <v>0.20307611386699773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-20.307611386699772</v>
      </c>
    </row>
    <row r="40" spans="2:24">
      <c r="B40" s="46" t="str">
        <f t="shared" si="3"/>
        <v>Penta Security</v>
      </c>
      <c r="C40" s="192">
        <f t="shared" si="4"/>
        <v>9.365023255296108E-2</v>
      </c>
      <c r="D40" s="192">
        <f t="shared" si="5"/>
        <v>0.16750147847990438</v>
      </c>
      <c r="E40" s="192">
        <f t="shared" si="6"/>
        <v>0.44324662115344876</v>
      </c>
      <c r="F40" s="192">
        <f t="shared" si="7"/>
        <v>0.69903078384341366</v>
      </c>
      <c r="G40" s="192">
        <f t="shared" si="8"/>
        <v>0.2063499418438271</v>
      </c>
      <c r="H40" s="192">
        <f t="shared" si="9"/>
        <v>0.92548165104208513</v>
      </c>
      <c r="I40" s="192">
        <f t="shared" si="10"/>
        <v>0.3743205718504673</v>
      </c>
      <c r="J40" s="192">
        <f t="shared" si="11"/>
        <v>0.17684768281215091</v>
      </c>
      <c r="K40" s="192">
        <f t="shared" si="12"/>
        <v>1.7276591356698363</v>
      </c>
      <c r="L40" s="192">
        <f t="shared" si="13"/>
        <v>0.37803221122053882</v>
      </c>
      <c r="N40" s="46" t="str">
        <f>'2.3'!N41</f>
        <v>Penta Security</v>
      </c>
      <c r="O40" s="63">
        <v>-9.3650232552961086</v>
      </c>
      <c r="P40" s="63">
        <v>-16.750147847990437</v>
      </c>
      <c r="Q40" s="63">
        <v>-44.324662115344879</v>
      </c>
      <c r="R40" s="63">
        <v>-69.90307838434137</v>
      </c>
      <c r="S40" s="63">
        <v>-20.634994184382709</v>
      </c>
      <c r="T40" s="63">
        <v>-92.548165104208508</v>
      </c>
      <c r="U40" s="63">
        <v>-37.43205718504673</v>
      </c>
      <c r="V40" s="63">
        <v>-17.684768281215092</v>
      </c>
      <c r="W40" s="63">
        <v>-172.76591356698364</v>
      </c>
      <c r="X40" s="63">
        <v>-37.803221122053884</v>
      </c>
    </row>
    <row r="41" spans="2:24">
      <c r="B41" s="46" t="str">
        <f t="shared" si="3"/>
        <v>RSA Seguros</v>
      </c>
      <c r="C41" s="192">
        <f t="shared" si="4"/>
        <v>0.3378471418653079</v>
      </c>
      <c r="D41" s="192">
        <f t="shared" si="5"/>
        <v>1.4356753919832084</v>
      </c>
      <c r="E41" s="192">
        <f t="shared" si="6"/>
        <v>1.7044765517521765</v>
      </c>
      <c r="F41" s="192">
        <f t="shared" si="7"/>
        <v>0.71647695724597582</v>
      </c>
      <c r="G41" s="192">
        <f t="shared" si="8"/>
        <v>3.7796649111969005E-2</v>
      </c>
      <c r="H41" s="192">
        <f t="shared" si="9"/>
        <v>0.69511559303902493</v>
      </c>
      <c r="I41" s="192">
        <f t="shared" si="10"/>
        <v>0.67977794371635436</v>
      </c>
      <c r="J41" s="192">
        <f t="shared" si="11"/>
        <v>0.53738979451367752</v>
      </c>
      <c r="K41" s="192">
        <f t="shared" si="12"/>
        <v>1.1836633201122115</v>
      </c>
      <c r="L41" s="192">
        <f t="shared" si="13"/>
        <v>3.2904793273691849E-2</v>
      </c>
      <c r="N41" s="46" t="str">
        <f>'2.3'!N42</f>
        <v>RSA Seguros</v>
      </c>
      <c r="O41" s="63">
        <v>-33.784714186530792</v>
      </c>
      <c r="P41" s="63">
        <v>-143.56753919832084</v>
      </c>
      <c r="Q41" s="63">
        <v>-170.44765517521765</v>
      </c>
      <c r="R41" s="63">
        <v>-71.647695724597583</v>
      </c>
      <c r="S41" s="63">
        <v>-3.7796649111969005</v>
      </c>
      <c r="T41" s="63">
        <v>-69.511559303902487</v>
      </c>
      <c r="U41" s="63">
        <v>-67.97779437163544</v>
      </c>
      <c r="V41" s="63">
        <v>-53.738979451367754</v>
      </c>
      <c r="W41" s="63">
        <v>-118.36633201122115</v>
      </c>
      <c r="X41" s="63">
        <v>-3.290479327369185</v>
      </c>
    </row>
    <row r="42" spans="2:24">
      <c r="B42" s="46" t="str">
        <f t="shared" si="3"/>
        <v>Renta Nacional</v>
      </c>
      <c r="C42" s="192">
        <f t="shared" si="4"/>
        <v>-7.6302633040773338E-2</v>
      </c>
      <c r="D42" s="192">
        <f t="shared" si="5"/>
        <v>7.4880856407978341E-2</v>
      </c>
      <c r="E42" s="192">
        <f t="shared" si="6"/>
        <v>0.38723148007451336</v>
      </c>
      <c r="F42" s="192">
        <f t="shared" si="7"/>
        <v>0.13110549965975063</v>
      </c>
      <c r="G42" s="192">
        <f t="shared" si="8"/>
        <v>8.6995966108833773E-3</v>
      </c>
      <c r="H42" s="192">
        <f t="shared" si="9"/>
        <v>-5.8366708295651784E-2</v>
      </c>
      <c r="I42" s="192">
        <f t="shared" si="10"/>
        <v>5.9783238249688529E-2</v>
      </c>
      <c r="J42" s="192">
        <f t="shared" si="11"/>
        <v>7.282859938456325E-2</v>
      </c>
      <c r="K42" s="192">
        <f t="shared" si="12"/>
        <v>-5.5736093415219672E-3</v>
      </c>
      <c r="L42" s="192">
        <f t="shared" si="13"/>
        <v>5.204611402442226E-2</v>
      </c>
      <c r="N42" s="46" t="str">
        <f>'2.3'!N43</f>
        <v>Renta Nacional</v>
      </c>
      <c r="O42" s="63">
        <v>7.6302633040773333</v>
      </c>
      <c r="P42" s="63">
        <v>-7.4880856407978342</v>
      </c>
      <c r="Q42" s="63">
        <v>-38.723148007451336</v>
      </c>
      <c r="R42" s="63">
        <v>-13.110549965975062</v>
      </c>
      <c r="S42" s="63">
        <v>-0.86995966108833778</v>
      </c>
      <c r="T42" s="63">
        <v>5.8366708295651781</v>
      </c>
      <c r="U42" s="63">
        <v>-5.9783238249688528</v>
      </c>
      <c r="V42" s="63">
        <v>-7.2828599384563253</v>
      </c>
      <c r="W42" s="63">
        <v>0.55736093415219667</v>
      </c>
      <c r="X42" s="63">
        <v>-5.2046114024422261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'2.3'!N44</f>
        <v>Santander Generales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Security Previsión</v>
      </c>
      <c r="C44" s="192">
        <f t="shared" si="4"/>
        <v>0.35941365538329911</v>
      </c>
      <c r="D44" s="192">
        <f t="shared" si="5"/>
        <v>0.63788071567087445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-35.941365538329912</v>
      </c>
      <c r="P44" s="63">
        <v>-63.788071567087442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0.30689130272682502</v>
      </c>
      <c r="D46" s="196">
        <f t="shared" ref="D46:L46" si="14">-P46/100</f>
        <v>0.23741558571957885</v>
      </c>
      <c r="E46" s="196">
        <f t="shared" si="14"/>
        <v>0.59116882981389385</v>
      </c>
      <c r="F46" s="196">
        <f t="shared" si="14"/>
        <v>0.45090740884409508</v>
      </c>
      <c r="G46" s="196">
        <f t="shared" si="14"/>
        <v>0.41465475439637783</v>
      </c>
      <c r="H46" s="196">
        <f t="shared" si="14"/>
        <v>1.0543647308344537</v>
      </c>
      <c r="I46" s="196">
        <f t="shared" si="14"/>
        <v>0.30798039158610507</v>
      </c>
      <c r="J46" s="196">
        <f t="shared" si="14"/>
        <v>0.45021206723342955</v>
      </c>
      <c r="K46" s="196">
        <f t="shared" si="14"/>
        <v>0.69833416508074808</v>
      </c>
      <c r="L46" s="196">
        <f t="shared" si="14"/>
        <v>0.50051662653173845</v>
      </c>
      <c r="N46" s="51" t="s">
        <v>29</v>
      </c>
      <c r="O46" s="64">
        <v>-30.689130272682501</v>
      </c>
      <c r="P46" s="64">
        <v>-23.741558571957885</v>
      </c>
      <c r="Q46" s="64">
        <v>-59.116882981389388</v>
      </c>
      <c r="R46" s="64">
        <v>-45.090740884409506</v>
      </c>
      <c r="S46" s="64">
        <v>-41.465475439637785</v>
      </c>
      <c r="T46" s="64">
        <v>-105.43647308344536</v>
      </c>
      <c r="U46" s="64">
        <v>-30.798039158610507</v>
      </c>
      <c r="V46" s="64">
        <v>-45.021206723342956</v>
      </c>
      <c r="W46" s="64">
        <v>-69.833416508074805</v>
      </c>
      <c r="X46" s="64">
        <v>-50.051662653173842</v>
      </c>
    </row>
    <row r="48" spans="2:24">
      <c r="B48" s="14" t="str">
        <f>'2.8.3'!B28</f>
        <v>Siniestralidad Cedida = Siniestros Cedidos / Prima Cedida</v>
      </c>
    </row>
    <row r="49" spans="2:2">
      <c r="B49" s="14"/>
    </row>
  </sheetData>
  <mergeCells count="2">
    <mergeCell ref="B14:L14"/>
    <mergeCell ref="N14:X14"/>
  </mergeCells>
  <conditionalFormatting sqref="C16:L46">
    <cfRule type="cellIs" dxfId="80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>
  <sheetPr codeName="Hoja109">
    <pageSetUpPr fitToPage="1"/>
  </sheetPr>
  <dimension ref="B3:X49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194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43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43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53">
        <f>C15</f>
        <v>2002</v>
      </c>
      <c r="P15" s="53">
        <f>O15+1</f>
        <v>2003</v>
      </c>
      <c r="Q15" s="53">
        <f t="shared" ref="Q15:W15" si="1">P15+1</f>
        <v>2004</v>
      </c>
      <c r="R15" s="53">
        <f t="shared" si="1"/>
        <v>2005</v>
      </c>
      <c r="S15" s="53">
        <f t="shared" si="1"/>
        <v>2006</v>
      </c>
      <c r="T15" s="53">
        <f t="shared" si="1"/>
        <v>2007</v>
      </c>
      <c r="U15" s="53">
        <f t="shared" si="1"/>
        <v>2008</v>
      </c>
      <c r="V15" s="53">
        <f t="shared" si="1"/>
        <v>2009</v>
      </c>
      <c r="W15" s="53">
        <f t="shared" si="1"/>
        <v>2010</v>
      </c>
      <c r="X15" s="53">
        <f>W15+1</f>
        <v>2011</v>
      </c>
    </row>
    <row r="16" spans="2:24" s="16" customFormat="1">
      <c r="B16" s="46" t="str">
        <f>N16</f>
        <v>ABN Amro</v>
      </c>
      <c r="C16" s="192">
        <f>IF(OR(O16="",O16=0),"",-O16/100)</f>
        <v>0.14941447231830118</v>
      </c>
      <c r="D16" s="192">
        <f t="shared" ref="D16:L16" si="2">IF(OR(P16="",P16=0),"",-P16/100)</f>
        <v>0.18935595834940219</v>
      </c>
      <c r="E16" s="192">
        <f t="shared" si="2"/>
        <v>0.17629505137858717</v>
      </c>
      <c r="F16" s="192">
        <f t="shared" si="2"/>
        <v>1.2836497148660255E-2</v>
      </c>
      <c r="G16" s="192">
        <f t="shared" si="2"/>
        <v>31.651205595435332</v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'2.3'!N17</f>
        <v>ABN Amro</v>
      </c>
      <c r="O16" s="40">
        <v>-14.941447231830118</v>
      </c>
      <c r="P16" s="40">
        <v>-18.935595834940219</v>
      </c>
      <c r="Q16" s="40">
        <v>-17.629505137858718</v>
      </c>
      <c r="R16" s="40">
        <v>-1.2836497148660255</v>
      </c>
      <c r="S16" s="40">
        <v>-3165.1205595435331</v>
      </c>
      <c r="T16" s="40"/>
      <c r="U16" s="40"/>
      <c r="V16" s="40"/>
      <c r="W16" s="40"/>
      <c r="X16" s="40"/>
    </row>
    <row r="17" spans="2:24" s="16" customFormat="1">
      <c r="B17" s="46" t="str">
        <f t="shared" ref="B17:B45" si="3">N17</f>
        <v>ACE Seguros</v>
      </c>
      <c r="C17" s="192">
        <f t="shared" ref="C17:C45" si="4">IF(OR(O17="",O17=0),"",-O17/100)</f>
        <v>0.47177458000739458</v>
      </c>
      <c r="D17" s="192">
        <f t="shared" ref="D17:D45" si="5">IF(OR(P17="",P17=0),"",-P17/100)</f>
        <v>0.30878597497976068</v>
      </c>
      <c r="E17" s="192">
        <f t="shared" ref="E17:E45" si="6">IF(OR(Q17="",Q17=0),"",-Q17/100)</f>
        <v>0.25479928176446198</v>
      </c>
      <c r="F17" s="192">
        <f t="shared" ref="F17:F45" si="7">IF(OR(R17="",R17=0),"",-R17/100)</f>
        <v>0.33635506961863082</v>
      </c>
      <c r="G17" s="192">
        <f t="shared" ref="G17:G45" si="8">IF(OR(S17="",S17=0),"",-S17/100)</f>
        <v>0.5105137800105003</v>
      </c>
      <c r="H17" s="192">
        <f t="shared" ref="H17:H45" si="9">IF(OR(T17="",T17=0),"",-T17/100)</f>
        <v>1.196184613938847</v>
      </c>
      <c r="I17" s="192">
        <f t="shared" ref="I17:I45" si="10">IF(OR(U17="",U17=0),"",-U17/100)</f>
        <v>1.3290324084683232</v>
      </c>
      <c r="J17" s="192">
        <f t="shared" ref="J17:J45" si="11">IF(OR(V17="",V17=0),"",-V17/100)</f>
        <v>0.42295482353726865</v>
      </c>
      <c r="K17" s="192">
        <f t="shared" ref="K17:K45" si="12">IF(OR(W17="",W17=0),"",-W17/100)</f>
        <v>1.518014678283973</v>
      </c>
      <c r="L17" s="192">
        <f t="shared" ref="L17:L45" si="13">IF(OR(X17="",X17=0),"",-X17/100)</f>
        <v>0.36793013344813275</v>
      </c>
      <c r="N17" s="46" t="str">
        <f>'2.3'!N18</f>
        <v>ACE Seguros</v>
      </c>
      <c r="O17" s="40">
        <v>-47.177458000739456</v>
      </c>
      <c r="P17" s="40">
        <v>-30.878597497976067</v>
      </c>
      <c r="Q17" s="40">
        <v>-25.479928176446197</v>
      </c>
      <c r="R17" s="40">
        <v>-33.635506961863079</v>
      </c>
      <c r="S17" s="40">
        <v>-51.051378001050033</v>
      </c>
      <c r="T17" s="40">
        <v>-119.6184613938847</v>
      </c>
      <c r="U17" s="40">
        <v>-132.90324084683232</v>
      </c>
      <c r="V17" s="40">
        <v>-42.295482353726868</v>
      </c>
      <c r="W17" s="40">
        <v>-151.80146782839731</v>
      </c>
      <c r="X17" s="40">
        <v>-36.793013344813275</v>
      </c>
    </row>
    <row r="18" spans="2:24" s="16" customFormat="1">
      <c r="B18" s="46" t="str">
        <f t="shared" si="3"/>
        <v>Aseguradora Magallanes de Garantía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>
        <f t="shared" si="13"/>
        <v>5.4466811485142541E-2</v>
      </c>
      <c r="N18" s="46" t="str">
        <f>'2.3'!N19</f>
        <v>Aseguradora Magallanes de Garantía</v>
      </c>
      <c r="O18" s="40"/>
      <c r="P18" s="40"/>
      <c r="Q18" s="40"/>
      <c r="R18" s="40"/>
      <c r="S18" s="40"/>
      <c r="T18" s="40"/>
      <c r="U18" s="40"/>
      <c r="V18" s="40"/>
      <c r="W18" s="40"/>
      <c r="X18" s="40">
        <v>-5.4466811485142541</v>
      </c>
    </row>
    <row r="19" spans="2:24" s="16" customFormat="1">
      <c r="B19" s="46" t="str">
        <f t="shared" si="3"/>
        <v>Aseguradora Magallanes</v>
      </c>
      <c r="C19" s="192">
        <f t="shared" si="4"/>
        <v>0.40025051026793146</v>
      </c>
      <c r="D19" s="192">
        <f t="shared" si="5"/>
        <v>0.37081526527156433</v>
      </c>
      <c r="E19" s="192">
        <f t="shared" si="6"/>
        <v>0.27878323127232796</v>
      </c>
      <c r="F19" s="192">
        <f t="shared" si="7"/>
        <v>0.4924213533753985</v>
      </c>
      <c r="G19" s="192">
        <f t="shared" si="8"/>
        <v>0.18562316895293185</v>
      </c>
      <c r="H19" s="192">
        <f t="shared" si="9"/>
        <v>0.35849544960919266</v>
      </c>
      <c r="I19" s="192">
        <f t="shared" si="10"/>
        <v>1.1123365954270374</v>
      </c>
      <c r="J19" s="192">
        <f t="shared" si="11"/>
        <v>0.6182007002226686</v>
      </c>
      <c r="K19" s="192">
        <f t="shared" si="12"/>
        <v>0.69819775371130133</v>
      </c>
      <c r="L19" s="192">
        <f t="shared" si="13"/>
        <v>0.37019309177890442</v>
      </c>
      <c r="N19" s="46" t="str">
        <f>'2.3'!N20</f>
        <v>Aseguradora Magallanes</v>
      </c>
      <c r="O19" s="40">
        <v>-40.025051026793143</v>
      </c>
      <c r="P19" s="40">
        <v>-37.081526527156434</v>
      </c>
      <c r="Q19" s="40">
        <v>-27.878323127232797</v>
      </c>
      <c r="R19" s="40">
        <v>-49.24213533753985</v>
      </c>
      <c r="S19" s="40">
        <v>-18.562316895293186</v>
      </c>
      <c r="T19" s="40">
        <v>-35.849544960919268</v>
      </c>
      <c r="U19" s="40">
        <v>-111.23365954270375</v>
      </c>
      <c r="V19" s="40">
        <v>-61.820070022266862</v>
      </c>
      <c r="W19" s="40">
        <v>-69.819775371130135</v>
      </c>
      <c r="X19" s="40">
        <v>-37.019309177890442</v>
      </c>
    </row>
    <row r="20" spans="2:24" s="16" customFormat="1">
      <c r="B20" s="46" t="str">
        <f t="shared" si="3"/>
        <v>BCI Seguros Generales</v>
      </c>
      <c r="C20" s="192">
        <f t="shared" si="4"/>
        <v>0.19807244437837568</v>
      </c>
      <c r="D20" s="192">
        <f t="shared" si="5"/>
        <v>0.19043119336976078</v>
      </c>
      <c r="E20" s="192">
        <f t="shared" si="6"/>
        <v>1.0779558302774284</v>
      </c>
      <c r="F20" s="192">
        <f t="shared" si="7"/>
        <v>-0.54648646202418838</v>
      </c>
      <c r="G20" s="192">
        <f t="shared" si="8"/>
        <v>0.11239627817432586</v>
      </c>
      <c r="H20" s="192">
        <f t="shared" si="9"/>
        <v>0.15940766550522628</v>
      </c>
      <c r="I20" s="192">
        <f t="shared" si="10"/>
        <v>-0.10753408392828562</v>
      </c>
      <c r="J20" s="192">
        <f t="shared" si="11"/>
        <v>9.8819146426172941E-2</v>
      </c>
      <c r="K20" s="192">
        <f t="shared" si="12"/>
        <v>1.6241391343983032</v>
      </c>
      <c r="L20" s="192">
        <f t="shared" si="13"/>
        <v>1.4145492570857758</v>
      </c>
      <c r="N20" s="46" t="str">
        <f>'2.3'!N21</f>
        <v>BCI Seguros Generales</v>
      </c>
      <c r="O20" s="40">
        <v>-19.807244437837568</v>
      </c>
      <c r="P20" s="40">
        <v>-19.043119336976076</v>
      </c>
      <c r="Q20" s="40">
        <v>-107.79558302774284</v>
      </c>
      <c r="R20" s="40">
        <v>54.648646202418838</v>
      </c>
      <c r="S20" s="40">
        <v>-11.239627817432586</v>
      </c>
      <c r="T20" s="40">
        <v>-15.940766550522628</v>
      </c>
      <c r="U20" s="40">
        <v>10.753408392828561</v>
      </c>
      <c r="V20" s="40">
        <v>-9.8819146426172946</v>
      </c>
      <c r="W20" s="40">
        <v>-162.41391343983031</v>
      </c>
      <c r="X20" s="40">
        <v>-141.45492570857758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'2.3'!N22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CESCE Chile Aseguradora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>
        <f t="shared" si="10"/>
        <v>0.34284064799804015</v>
      </c>
      <c r="J22" s="192">
        <f t="shared" si="11"/>
        <v>6.7308965968409351E-2</v>
      </c>
      <c r="K22" s="192">
        <f t="shared" si="12"/>
        <v>0.17795347152267746</v>
      </c>
      <c r="L22" s="192">
        <f t="shared" si="13"/>
        <v>0.42971225998976176</v>
      </c>
      <c r="N22" s="46" t="str">
        <f>'2.3'!N23</f>
        <v>CESCE Chile Aseguradora</v>
      </c>
      <c r="O22" s="63"/>
      <c r="P22" s="63"/>
      <c r="Q22" s="63"/>
      <c r="R22" s="63"/>
      <c r="S22" s="63"/>
      <c r="T22" s="63"/>
      <c r="U22" s="63">
        <v>-34.284064799804014</v>
      </c>
      <c r="V22" s="63">
        <v>-6.7308965968409353</v>
      </c>
      <c r="W22" s="63">
        <v>-17.795347152267745</v>
      </c>
      <c r="X22" s="63">
        <v>-42.971225998976173</v>
      </c>
    </row>
    <row r="23" spans="2:24">
      <c r="B23" s="46" t="str">
        <f t="shared" si="3"/>
        <v>Chartis Chile</v>
      </c>
      <c r="C23" s="192">
        <f t="shared" si="4"/>
        <v>0.36002170658205207</v>
      </c>
      <c r="D23" s="192">
        <f t="shared" si="5"/>
        <v>0.31258372044005717</v>
      </c>
      <c r="E23" s="192">
        <f t="shared" si="6"/>
        <v>0.65961812340783543</v>
      </c>
      <c r="F23" s="192">
        <f t="shared" si="7"/>
        <v>0.42945411087371815</v>
      </c>
      <c r="G23" s="192">
        <f t="shared" si="8"/>
        <v>0.32354931168956563</v>
      </c>
      <c r="H23" s="192">
        <f t="shared" si="9"/>
        <v>0.14674530635293259</v>
      </c>
      <c r="I23" s="192">
        <f t="shared" si="10"/>
        <v>0.42158415309928698</v>
      </c>
      <c r="J23" s="192">
        <f t="shared" si="11"/>
        <v>0.24931677698707289</v>
      </c>
      <c r="K23" s="192">
        <f t="shared" si="12"/>
        <v>0.42438693101388547</v>
      </c>
      <c r="L23" s="192">
        <f t="shared" si="13"/>
        <v>0.85493848772385928</v>
      </c>
      <c r="N23" s="46" t="str">
        <f>'2.3'!N24</f>
        <v>Chartis Chile</v>
      </c>
      <c r="O23" s="63">
        <v>-36.002170658205209</v>
      </c>
      <c r="P23" s="63">
        <v>-31.258372044005718</v>
      </c>
      <c r="Q23" s="63">
        <v>-65.961812340783538</v>
      </c>
      <c r="R23" s="63">
        <v>-42.945411087371816</v>
      </c>
      <c r="S23" s="63">
        <v>-32.354931168956561</v>
      </c>
      <c r="T23" s="63">
        <v>-14.674530635293259</v>
      </c>
      <c r="U23" s="63">
        <v>-42.158415309928699</v>
      </c>
      <c r="V23" s="63">
        <v>-24.93167769870729</v>
      </c>
      <c r="W23" s="63">
        <v>-42.438693101388544</v>
      </c>
      <c r="X23" s="63">
        <v>-85.493848772385931</v>
      </c>
    </row>
    <row r="24" spans="2:24">
      <c r="B24" s="46" t="str">
        <f t="shared" si="3"/>
        <v>Chilena Consolidada</v>
      </c>
      <c r="C24" s="192">
        <f t="shared" si="4"/>
        <v>1.3043784518992143</v>
      </c>
      <c r="D24" s="192">
        <f t="shared" si="5"/>
        <v>-0.15344597878256758</v>
      </c>
      <c r="E24" s="192">
        <f t="shared" si="6"/>
        <v>5.4391847466348973E-2</v>
      </c>
      <c r="F24" s="192">
        <f t="shared" si="7"/>
        <v>0.11899458625278457</v>
      </c>
      <c r="G24" s="192">
        <f t="shared" si="8"/>
        <v>0.34729514811767265</v>
      </c>
      <c r="H24" s="192">
        <f t="shared" si="9"/>
        <v>0.4332416541738594</v>
      </c>
      <c r="I24" s="192">
        <f t="shared" si="10"/>
        <v>1.1035765485021451</v>
      </c>
      <c r="J24" s="192">
        <f t="shared" si="11"/>
        <v>0.25404311742311053</v>
      </c>
      <c r="K24" s="192">
        <f t="shared" si="12"/>
        <v>-0.30328031816279799</v>
      </c>
      <c r="L24" s="192">
        <f t="shared" si="13"/>
        <v>0.36740138233310793</v>
      </c>
      <c r="N24" s="46" t="str">
        <f>'2.3'!N25</f>
        <v>Chilena Consolidada</v>
      </c>
      <c r="O24" s="63">
        <v>-130.43784518992143</v>
      </c>
      <c r="P24" s="63">
        <v>15.344597878256758</v>
      </c>
      <c r="Q24" s="63">
        <v>-5.439184746634897</v>
      </c>
      <c r="R24" s="63">
        <v>-11.899458625278458</v>
      </c>
      <c r="S24" s="63">
        <v>-34.729514811767267</v>
      </c>
      <c r="T24" s="63">
        <v>-43.324165417385942</v>
      </c>
      <c r="U24" s="63">
        <v>-110.35765485021452</v>
      </c>
      <c r="V24" s="63">
        <v>-25.404311742311052</v>
      </c>
      <c r="W24" s="63">
        <v>30.3280318162798</v>
      </c>
      <c r="X24" s="63">
        <v>-36.740138233310795</v>
      </c>
    </row>
    <row r="25" spans="2:24">
      <c r="B25" s="46" t="str">
        <f t="shared" si="3"/>
        <v>Chubb de Chile</v>
      </c>
      <c r="C25" s="192">
        <f t="shared" si="4"/>
        <v>8.6022496050057282E-2</v>
      </c>
      <c r="D25" s="192">
        <f t="shared" si="5"/>
        <v>0.4180873561418792</v>
      </c>
      <c r="E25" s="192">
        <f t="shared" si="6"/>
        <v>1.1910552596400457</v>
      </c>
      <c r="F25" s="192">
        <f t="shared" si="7"/>
        <v>1.4009427746091327</v>
      </c>
      <c r="G25" s="192">
        <f t="shared" si="8"/>
        <v>1.3993499051945091</v>
      </c>
      <c r="H25" s="192">
        <f t="shared" si="9"/>
        <v>0.32667089990185078</v>
      </c>
      <c r="I25" s="192">
        <f t="shared" si="10"/>
        <v>0.35418745330169377</v>
      </c>
      <c r="J25" s="192">
        <f t="shared" si="11"/>
        <v>0.82313509421185227</v>
      </c>
      <c r="K25" s="192">
        <f t="shared" si="12"/>
        <v>0.72951831444010451</v>
      </c>
      <c r="L25" s="192">
        <f t="shared" si="13"/>
        <v>0.81272209089123693</v>
      </c>
      <c r="N25" s="46" t="str">
        <f>'2.3'!N26</f>
        <v>Chubb de Chile</v>
      </c>
      <c r="O25" s="63">
        <v>-8.6022496050057278</v>
      </c>
      <c r="P25" s="63">
        <v>-41.808735614187917</v>
      </c>
      <c r="Q25" s="63">
        <v>-119.10552596400457</v>
      </c>
      <c r="R25" s="63">
        <v>-140.09427746091328</v>
      </c>
      <c r="S25" s="63">
        <v>-139.93499051945091</v>
      </c>
      <c r="T25" s="63">
        <v>-32.667089990185076</v>
      </c>
      <c r="U25" s="63">
        <v>-35.418745330169379</v>
      </c>
      <c r="V25" s="63">
        <v>-82.313509421185231</v>
      </c>
      <c r="W25" s="63">
        <v>-72.951831444010452</v>
      </c>
      <c r="X25" s="63">
        <v>-81.272209089123692</v>
      </c>
    </row>
    <row r="26" spans="2:24">
      <c r="B26" s="46" t="str">
        <f t="shared" si="3"/>
        <v>Coface Chile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'2.3'!N27</f>
        <v>Coface Chile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Consorcio Nacional de Seguros</v>
      </c>
      <c r="C27" s="192">
        <f t="shared" si="4"/>
        <v>1.158820104793324</v>
      </c>
      <c r="D27" s="192">
        <f t="shared" si="5"/>
        <v>0.65355064027939436</v>
      </c>
      <c r="E27" s="192">
        <f t="shared" si="6"/>
        <v>-0.12063713116894428</v>
      </c>
      <c r="F27" s="192">
        <f t="shared" si="7"/>
        <v>0.50164713092775559</v>
      </c>
      <c r="G27" s="192">
        <f t="shared" si="8"/>
        <v>0.68701571438916598</v>
      </c>
      <c r="H27" s="192">
        <f t="shared" si="9"/>
        <v>0.24012710926274028</v>
      </c>
      <c r="I27" s="192">
        <f t="shared" si="10"/>
        <v>0.18581400691966682</v>
      </c>
      <c r="J27" s="192">
        <f t="shared" si="11"/>
        <v>1.0096038245569363E-2</v>
      </c>
      <c r="K27" s="192">
        <f t="shared" si="12"/>
        <v>7.7024619460857605E-2</v>
      </c>
      <c r="L27" s="192">
        <f t="shared" si="13"/>
        <v>4.7443568305794367E-2</v>
      </c>
      <c r="N27" s="46" t="str">
        <f>'2.3'!N28</f>
        <v>Consorcio Nacional de Seguros</v>
      </c>
      <c r="O27" s="63">
        <v>-115.88201047933239</v>
      </c>
      <c r="P27" s="63">
        <v>-65.355064027939434</v>
      </c>
      <c r="Q27" s="63">
        <v>12.063713116894428</v>
      </c>
      <c r="R27" s="63">
        <v>-50.164713092775557</v>
      </c>
      <c r="S27" s="63">
        <v>-68.701571438916602</v>
      </c>
      <c r="T27" s="63">
        <v>-24.012710926274028</v>
      </c>
      <c r="U27" s="63">
        <v>-18.581400691966682</v>
      </c>
      <c r="V27" s="63">
        <v>-1.0096038245569363</v>
      </c>
      <c r="W27" s="63">
        <v>-7.7024619460857604</v>
      </c>
      <c r="X27" s="63">
        <v>-4.744356830579437</v>
      </c>
    </row>
    <row r="28" spans="2:24">
      <c r="B28" s="46" t="str">
        <f t="shared" si="3"/>
        <v>Continental Crédito</v>
      </c>
      <c r="C28" s="192">
        <f t="shared" si="4"/>
        <v>0.17408753326429074</v>
      </c>
      <c r="D28" s="192">
        <f t="shared" si="5"/>
        <v>0.29999413170524702</v>
      </c>
      <c r="E28" s="192">
        <f t="shared" si="6"/>
        <v>3.7991842811712388E-3</v>
      </c>
      <c r="F28" s="192">
        <f t="shared" si="7"/>
        <v>1.5085203265303351</v>
      </c>
      <c r="G28" s="192">
        <f t="shared" si="8"/>
        <v>0.24827274519325479</v>
      </c>
      <c r="H28" s="192">
        <f t="shared" si="9"/>
        <v>0.2711411164735314</v>
      </c>
      <c r="I28" s="192">
        <f t="shared" si="10"/>
        <v>0.55904751549932308</v>
      </c>
      <c r="J28" s="192">
        <f t="shared" si="11"/>
        <v>7.5149134723288685E-2</v>
      </c>
      <c r="K28" s="192">
        <f t="shared" si="12"/>
        <v>0.30766046659142021</v>
      </c>
      <c r="L28" s="192">
        <f t="shared" si="13"/>
        <v>0.15377127425736306</v>
      </c>
      <c r="N28" s="46" t="str">
        <f>'2.3'!N29</f>
        <v>Continental Crédito</v>
      </c>
      <c r="O28" s="63">
        <v>-17.408753326429075</v>
      </c>
      <c r="P28" s="63">
        <v>-29.999413170524704</v>
      </c>
      <c r="Q28" s="63">
        <v>-0.3799184281171239</v>
      </c>
      <c r="R28" s="63">
        <v>-150.85203265303352</v>
      </c>
      <c r="S28" s="63">
        <v>-24.827274519325478</v>
      </c>
      <c r="T28" s="63">
        <v>-27.114111647353141</v>
      </c>
      <c r="U28" s="63">
        <v>-55.904751549932307</v>
      </c>
      <c r="V28" s="63">
        <v>-7.5149134723288684</v>
      </c>
      <c r="W28" s="63">
        <v>-30.76604665914202</v>
      </c>
      <c r="X28" s="63">
        <v>-15.377127425736306</v>
      </c>
    </row>
    <row r="29" spans="2:24">
      <c r="B29" s="46" t="str">
        <f t="shared" si="3"/>
        <v>Cruz del Sur</v>
      </c>
      <c r="C29" s="192">
        <f t="shared" si="4"/>
        <v>0.68299367456633409</v>
      </c>
      <c r="D29" s="192">
        <f t="shared" si="5"/>
        <v>0.39764318664523307</v>
      </c>
      <c r="E29" s="192">
        <f t="shared" si="6"/>
        <v>0.54174553365667222</v>
      </c>
      <c r="F29" s="192">
        <f t="shared" si="7"/>
        <v>0.30433772463269709</v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'2.3'!N30</f>
        <v>Cruz del Sur</v>
      </c>
      <c r="O29" s="63">
        <v>-68.299367456633405</v>
      </c>
      <c r="P29" s="63">
        <v>-39.764318664523309</v>
      </c>
      <c r="Q29" s="63">
        <v>-54.174553365667222</v>
      </c>
      <c r="R29" s="63">
        <v>-30.433772463269708</v>
      </c>
      <c r="S29" s="63"/>
      <c r="T29" s="63"/>
      <c r="U29" s="63"/>
      <c r="V29" s="63"/>
      <c r="W29" s="63"/>
      <c r="X29" s="63"/>
    </row>
    <row r="30" spans="2:24">
      <c r="B30" s="46" t="str">
        <f t="shared" si="3"/>
        <v>Euler Hermes Seg. de Crédito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'2.3'!N31</f>
        <v>Euler Hermes Seg. de Crédito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FAF International Seguros Generales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'2.3'!N32</f>
        <v>FAF International Seguros Generales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HDI Seguros</v>
      </c>
      <c r="C32" s="192">
        <f t="shared" si="4"/>
        <v>0.76088862828375714</v>
      </c>
      <c r="D32" s="192">
        <f t="shared" si="5"/>
        <v>0.64875021361947904</v>
      </c>
      <c r="E32" s="192">
        <f t="shared" si="6"/>
        <v>0.52761063135191433</v>
      </c>
      <c r="F32" s="192">
        <f t="shared" si="7"/>
        <v>0.31855576734886154</v>
      </c>
      <c r="G32" s="192">
        <f t="shared" si="8"/>
        <v>0.32741824636214489</v>
      </c>
      <c r="H32" s="192">
        <f t="shared" si="9"/>
        <v>0.31158601847291639</v>
      </c>
      <c r="I32" s="192">
        <f t="shared" si="10"/>
        <v>0.29284162406639053</v>
      </c>
      <c r="J32" s="192">
        <f t="shared" si="11"/>
        <v>0.43233556310536142</v>
      </c>
      <c r="K32" s="192">
        <f t="shared" si="12"/>
        <v>0.83986108174433594</v>
      </c>
      <c r="L32" s="192">
        <f t="shared" si="13"/>
        <v>0.54027236519506794</v>
      </c>
      <c r="N32" s="46" t="str">
        <f>'2.3'!N33</f>
        <v>HDI Seguros</v>
      </c>
      <c r="O32" s="63">
        <v>-76.08886282837571</v>
      </c>
      <c r="P32" s="63">
        <v>-64.875021361947901</v>
      </c>
      <c r="Q32" s="63">
        <v>-52.761063135191435</v>
      </c>
      <c r="R32" s="63">
        <v>-31.855576734886153</v>
      </c>
      <c r="S32" s="63">
        <v>-32.741824636214488</v>
      </c>
      <c r="T32" s="63">
        <v>-31.158601847291639</v>
      </c>
      <c r="U32" s="63">
        <v>-29.284162406639052</v>
      </c>
      <c r="V32" s="63">
        <v>-43.233556310536144</v>
      </c>
      <c r="W32" s="63">
        <v>-83.986108174433596</v>
      </c>
      <c r="X32" s="63">
        <v>-54.027236519506793</v>
      </c>
    </row>
    <row r="33" spans="2:24">
      <c r="B33" s="46" t="str">
        <f t="shared" si="3"/>
        <v>Huelen Generales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'2.3'!N34</f>
        <v>Huelen Generales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ING Generales</v>
      </c>
      <c r="C34" s="192">
        <f t="shared" si="4"/>
        <v>0.3863511627256061</v>
      </c>
      <c r="D34" s="192">
        <f t="shared" si="5"/>
        <v>3.8879098405238906E-2</v>
      </c>
      <c r="E34" s="192">
        <f t="shared" si="6"/>
        <v>0.26606137319688444</v>
      </c>
      <c r="F34" s="192">
        <f t="shared" si="7"/>
        <v>0.41655806765856795</v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'2.3'!N35</f>
        <v>ING Generales</v>
      </c>
      <c r="O34" s="63">
        <v>-38.635116272560609</v>
      </c>
      <c r="P34" s="63">
        <v>-3.8879098405238905</v>
      </c>
      <c r="Q34" s="63">
        <v>-26.606137319688443</v>
      </c>
      <c r="R34" s="63">
        <v>-41.655806765856795</v>
      </c>
      <c r="S34" s="63"/>
      <c r="T34" s="63"/>
      <c r="U34" s="63"/>
      <c r="V34" s="63"/>
      <c r="W34" s="63"/>
      <c r="X34" s="63"/>
    </row>
    <row r="35" spans="2:24">
      <c r="B35" s="46" t="str">
        <f t="shared" si="3"/>
        <v>Liberty Seguros</v>
      </c>
      <c r="C35" s="192">
        <f t="shared" si="4"/>
        <v>-1.6315658298717661</v>
      </c>
      <c r="D35" s="192">
        <f t="shared" si="5"/>
        <v>-1.0909316286910766</v>
      </c>
      <c r="E35" s="192">
        <f t="shared" si="6"/>
        <v>2.204298885222761</v>
      </c>
      <c r="F35" s="192">
        <f t="shared" si="7"/>
        <v>0.56536161609238567</v>
      </c>
      <c r="G35" s="192">
        <f t="shared" si="8"/>
        <v>9.3969627422141364E-2</v>
      </c>
      <c r="H35" s="192">
        <f t="shared" si="9"/>
        <v>0.15236891117330803</v>
      </c>
      <c r="I35" s="192">
        <f t="shared" si="10"/>
        <v>0.65838273156805416</v>
      </c>
      <c r="J35" s="192">
        <f t="shared" si="11"/>
        <v>0.12873157898648224</v>
      </c>
      <c r="K35" s="192">
        <f t="shared" si="12"/>
        <v>0.50441762480723507</v>
      </c>
      <c r="L35" s="192">
        <f t="shared" si="13"/>
        <v>0.77183498749905088</v>
      </c>
      <c r="N35" s="46" t="str">
        <f>'2.3'!N36</f>
        <v>Liberty Seguros</v>
      </c>
      <c r="O35" s="63">
        <v>163.15658298717662</v>
      </c>
      <c r="P35" s="63">
        <v>109.09316286910766</v>
      </c>
      <c r="Q35" s="63">
        <v>-220.42988852227609</v>
      </c>
      <c r="R35" s="63">
        <v>-56.536161609238569</v>
      </c>
      <c r="S35" s="63">
        <v>-9.3969627422141357</v>
      </c>
      <c r="T35" s="63">
        <v>-15.236891117330803</v>
      </c>
      <c r="U35" s="63">
        <v>-65.838273156805414</v>
      </c>
      <c r="V35" s="63">
        <v>-12.873157898648223</v>
      </c>
      <c r="W35" s="63">
        <v>-50.441762480723504</v>
      </c>
      <c r="X35" s="63">
        <v>-77.183498749905084</v>
      </c>
    </row>
    <row r="36" spans="2:24">
      <c r="B36" s="46" t="str">
        <f t="shared" si="3"/>
        <v>Mapfre Garantía y Crédito</v>
      </c>
      <c r="C36" s="192">
        <f t="shared" si="4"/>
        <v>0.14288171562604718</v>
      </c>
      <c r="D36" s="192">
        <f t="shared" si="5"/>
        <v>0.17273775319156554</v>
      </c>
      <c r="E36" s="192">
        <f t="shared" si="6"/>
        <v>0.15234061047629016</v>
      </c>
      <c r="F36" s="192">
        <f t="shared" si="7"/>
        <v>0.35370473435858363</v>
      </c>
      <c r="G36" s="192">
        <f t="shared" si="8"/>
        <v>-3.276980564213583E-2</v>
      </c>
      <c r="H36" s="192">
        <f t="shared" si="9"/>
        <v>0.14443636568407581</v>
      </c>
      <c r="I36" s="192">
        <f t="shared" si="10"/>
        <v>0.47264782364817359</v>
      </c>
      <c r="J36" s="192">
        <f t="shared" si="11"/>
        <v>0.80121521788612982</v>
      </c>
      <c r="K36" s="192">
        <f t="shared" si="12"/>
        <v>0.13329926548545215</v>
      </c>
      <c r="L36" s="192">
        <f t="shared" si="13"/>
        <v>0.12100463018934687</v>
      </c>
      <c r="N36" s="46" t="str">
        <f>'2.3'!N37</f>
        <v>Mapfre Garantía y Crédito</v>
      </c>
      <c r="O36" s="63">
        <v>-14.288171562604719</v>
      </c>
      <c r="P36" s="63">
        <v>-17.273775319156552</v>
      </c>
      <c r="Q36" s="63">
        <v>-15.234061047629016</v>
      </c>
      <c r="R36" s="63">
        <v>-35.370473435858365</v>
      </c>
      <c r="S36" s="63">
        <v>3.276980564213583</v>
      </c>
      <c r="T36" s="63">
        <v>-14.44363656840758</v>
      </c>
      <c r="U36" s="63">
        <v>-47.264782364817357</v>
      </c>
      <c r="V36" s="63">
        <v>-80.121521788612981</v>
      </c>
      <c r="W36" s="63">
        <v>-13.329926548545215</v>
      </c>
      <c r="X36" s="63">
        <v>-12.100463018934688</v>
      </c>
    </row>
    <row r="37" spans="2:24">
      <c r="B37" s="46" t="str">
        <f t="shared" si="3"/>
        <v>Mapfre Seguros Generales</v>
      </c>
      <c r="C37" s="192">
        <f t="shared" si="4"/>
        <v>0.8534798545738671</v>
      </c>
      <c r="D37" s="192">
        <f t="shared" si="5"/>
        <v>9.1331645739228889E-2</v>
      </c>
      <c r="E37" s="192">
        <f t="shared" si="6"/>
        <v>0.40585927988303538</v>
      </c>
      <c r="F37" s="192">
        <f t="shared" si="7"/>
        <v>0.44967638481585148</v>
      </c>
      <c r="G37" s="192">
        <f t="shared" si="8"/>
        <v>0.33428581182206019</v>
      </c>
      <c r="H37" s="192">
        <f t="shared" si="9"/>
        <v>1.5873590107149993</v>
      </c>
      <c r="I37" s="192">
        <f t="shared" si="10"/>
        <v>0.89019988895058322</v>
      </c>
      <c r="J37" s="192">
        <f t="shared" si="11"/>
        <v>0.50896393430198839</v>
      </c>
      <c r="K37" s="192">
        <f t="shared" si="12"/>
        <v>0.92137959228147881</v>
      </c>
      <c r="L37" s="192">
        <f t="shared" si="13"/>
        <v>0.50300385751190269</v>
      </c>
      <c r="N37" s="46" t="str">
        <f>'2.3'!N38</f>
        <v>Mapfre Seguros Generales</v>
      </c>
      <c r="O37" s="63">
        <v>-85.347985457386713</v>
      </c>
      <c r="P37" s="63">
        <v>-9.1331645739228886</v>
      </c>
      <c r="Q37" s="63">
        <v>-40.585927988303538</v>
      </c>
      <c r="R37" s="63">
        <v>-44.967638481585148</v>
      </c>
      <c r="S37" s="63">
        <v>-33.428581182206017</v>
      </c>
      <c r="T37" s="63">
        <v>-158.73590107149994</v>
      </c>
      <c r="U37" s="63">
        <v>-89.019988895058319</v>
      </c>
      <c r="V37" s="63">
        <v>-50.896393430198842</v>
      </c>
      <c r="W37" s="63">
        <v>-92.137959228147878</v>
      </c>
      <c r="X37" s="63">
        <v>-50.300385751190269</v>
      </c>
    </row>
    <row r="38" spans="2:24">
      <c r="B38" s="46" t="str">
        <f t="shared" si="3"/>
        <v>Mutualidad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'2.3'!N39</f>
        <v>Mutualidad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Orion Seguros Generales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>
        <f t="shared" si="13"/>
        <v>0.12793001874497917</v>
      </c>
      <c r="N39" s="46" t="str">
        <f>'2.3'!N40</f>
        <v>Orion Seguros Generales</v>
      </c>
      <c r="O39" s="63"/>
      <c r="P39" s="63"/>
      <c r="Q39" s="63"/>
      <c r="R39" s="63"/>
      <c r="S39" s="63"/>
      <c r="T39" s="63"/>
      <c r="U39" s="63"/>
      <c r="V39" s="63"/>
      <c r="W39" s="63"/>
      <c r="X39" s="63">
        <v>-12.793001874497916</v>
      </c>
    </row>
    <row r="40" spans="2:24">
      <c r="B40" s="46" t="str">
        <f t="shared" si="3"/>
        <v>Penta Security</v>
      </c>
      <c r="C40" s="192">
        <f t="shared" si="4"/>
        <v>0.13801381596876322</v>
      </c>
      <c r="D40" s="192">
        <f t="shared" si="5"/>
        <v>0.16422710323801737</v>
      </c>
      <c r="E40" s="192">
        <f t="shared" si="6"/>
        <v>0.49619196210159572</v>
      </c>
      <c r="F40" s="192">
        <f t="shared" si="7"/>
        <v>1.5162228354173839</v>
      </c>
      <c r="G40" s="192">
        <f t="shared" si="8"/>
        <v>-0.30235941078233902</v>
      </c>
      <c r="H40" s="192">
        <f t="shared" si="9"/>
        <v>0.53156168264010317</v>
      </c>
      <c r="I40" s="192">
        <f t="shared" si="10"/>
        <v>0.14648374768695169</v>
      </c>
      <c r="J40" s="192">
        <f t="shared" si="11"/>
        <v>0.80843028255186422</v>
      </c>
      <c r="K40" s="192">
        <f t="shared" si="12"/>
        <v>0.70252525129157362</v>
      </c>
      <c r="L40" s="192">
        <f t="shared" si="13"/>
        <v>0.47350910323690526</v>
      </c>
      <c r="N40" s="46" t="str">
        <f>'2.3'!N41</f>
        <v>Penta Security</v>
      </c>
      <c r="O40" s="63">
        <v>-13.801381596876322</v>
      </c>
      <c r="P40" s="63">
        <v>-16.422710323801738</v>
      </c>
      <c r="Q40" s="63">
        <v>-49.619196210159572</v>
      </c>
      <c r="R40" s="63">
        <v>-151.6222835417384</v>
      </c>
      <c r="S40" s="63">
        <v>30.235941078233903</v>
      </c>
      <c r="T40" s="63">
        <v>-53.156168264010319</v>
      </c>
      <c r="U40" s="63">
        <v>-14.648374768695168</v>
      </c>
      <c r="V40" s="63">
        <v>-80.843028255186425</v>
      </c>
      <c r="W40" s="63">
        <v>-70.252525129157362</v>
      </c>
      <c r="X40" s="63">
        <v>-47.350910323690528</v>
      </c>
    </row>
    <row r="41" spans="2:24">
      <c r="B41" s="46" t="str">
        <f t="shared" si="3"/>
        <v>RSA Seguros</v>
      </c>
      <c r="C41" s="192">
        <f t="shared" si="4"/>
        <v>5.8089885615500637E-2</v>
      </c>
      <c r="D41" s="192">
        <f t="shared" si="5"/>
        <v>-0.9247021253907558</v>
      </c>
      <c r="E41" s="192">
        <f t="shared" si="6"/>
        <v>-0.42578509439026502</v>
      </c>
      <c r="F41" s="192">
        <f t="shared" si="7"/>
        <v>3.1574163255477958</v>
      </c>
      <c r="G41" s="192">
        <f t="shared" si="8"/>
        <v>0.24218461542229103</v>
      </c>
      <c r="H41" s="192">
        <f t="shared" si="9"/>
        <v>0.61878626134619652</v>
      </c>
      <c r="I41" s="192">
        <f t="shared" si="10"/>
        <v>1.8260908317343651</v>
      </c>
      <c r="J41" s="192">
        <f t="shared" si="11"/>
        <v>0.41209123869288156</v>
      </c>
      <c r="K41" s="192">
        <f t="shared" si="12"/>
        <v>-0.87988198819480479</v>
      </c>
      <c r="L41" s="192">
        <f t="shared" si="13"/>
        <v>0.2463653353637435</v>
      </c>
      <c r="N41" s="46" t="str">
        <f>'2.3'!N42</f>
        <v>RSA Seguros</v>
      </c>
      <c r="O41" s="63">
        <v>-5.8089885615500636</v>
      </c>
      <c r="P41" s="63">
        <v>92.470212539075575</v>
      </c>
      <c r="Q41" s="63">
        <v>42.578509439026504</v>
      </c>
      <c r="R41" s="63">
        <v>-315.74163255477959</v>
      </c>
      <c r="S41" s="63">
        <v>-24.218461542229104</v>
      </c>
      <c r="T41" s="63">
        <v>-61.878626134619651</v>
      </c>
      <c r="U41" s="63">
        <v>-182.60908317343652</v>
      </c>
      <c r="V41" s="63">
        <v>-41.209123869288156</v>
      </c>
      <c r="W41" s="63">
        <v>87.988198819480473</v>
      </c>
      <c r="X41" s="63">
        <v>-24.636533536374351</v>
      </c>
    </row>
    <row r="42" spans="2:24">
      <c r="B42" s="46" t="str">
        <f t="shared" si="3"/>
        <v>Renta Nacional</v>
      </c>
      <c r="C42" s="192">
        <f t="shared" si="4"/>
        <v>0.18884795057904552</v>
      </c>
      <c r="D42" s="192">
        <f t="shared" si="5"/>
        <v>0.60373916689963669</v>
      </c>
      <c r="E42" s="192">
        <f t="shared" si="6"/>
        <v>0.43599498571511808</v>
      </c>
      <c r="F42" s="192">
        <f t="shared" si="7"/>
        <v>0.20644335108175527</v>
      </c>
      <c r="G42" s="192">
        <f t="shared" si="8"/>
        <v>-0.8048410633843035</v>
      </c>
      <c r="H42" s="192">
        <f t="shared" si="9"/>
        <v>0.11637268493007676</v>
      </c>
      <c r="I42" s="192">
        <f t="shared" si="10"/>
        <v>5.5628576954207795E-2</v>
      </c>
      <c r="J42" s="192">
        <f t="shared" si="11"/>
        <v>0.45283758328170776</v>
      </c>
      <c r="K42" s="192">
        <f t="shared" si="12"/>
        <v>0.20173216753570977</v>
      </c>
      <c r="L42" s="192">
        <f t="shared" si="13"/>
        <v>7.9276255623075623E-3</v>
      </c>
      <c r="N42" s="46" t="str">
        <f>'2.3'!N43</f>
        <v>Renta Nacional</v>
      </c>
      <c r="O42" s="63">
        <v>-18.884795057904551</v>
      </c>
      <c r="P42" s="63">
        <v>-60.373916689963671</v>
      </c>
      <c r="Q42" s="63">
        <v>-43.599498571511809</v>
      </c>
      <c r="R42" s="63">
        <v>-20.644335108175525</v>
      </c>
      <c r="S42" s="63">
        <v>80.484106338430351</v>
      </c>
      <c r="T42" s="63">
        <v>-11.637268493007676</v>
      </c>
      <c r="U42" s="63">
        <v>-5.5628576954207798</v>
      </c>
      <c r="V42" s="63">
        <v>-45.283758328170777</v>
      </c>
      <c r="W42" s="63">
        <v>-20.173216753570976</v>
      </c>
      <c r="X42" s="63">
        <v>-0.7927625562307562</v>
      </c>
    </row>
    <row r="43" spans="2:24">
      <c r="B43" s="46" t="str">
        <f t="shared" si="3"/>
        <v>Santander Generales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>
        <f t="shared" si="8"/>
        <v>5.6487784667119428E-2</v>
      </c>
      <c r="H43" s="192">
        <f t="shared" si="9"/>
        <v>0.45094407363043137</v>
      </c>
      <c r="I43" s="192">
        <f t="shared" si="10"/>
        <v>0.4496839271316091</v>
      </c>
      <c r="J43" s="192">
        <f t="shared" si="11"/>
        <v>0.56610245133692838</v>
      </c>
      <c r="K43" s="192">
        <f t="shared" si="12"/>
        <v>0.63146982707115906</v>
      </c>
      <c r="L43" s="192">
        <f t="shared" si="13"/>
        <v>0.3432039009850722</v>
      </c>
      <c r="N43" s="46" t="str">
        <f>'2.3'!N44</f>
        <v>Santander Generales</v>
      </c>
      <c r="O43" s="63"/>
      <c r="P43" s="63"/>
      <c r="Q43" s="63"/>
      <c r="R43" s="63"/>
      <c r="S43" s="63">
        <v>-5.6487784667119429</v>
      </c>
      <c r="T43" s="63">
        <v>-45.094407363043139</v>
      </c>
      <c r="U43" s="63">
        <v>-44.96839271316091</v>
      </c>
      <c r="V43" s="63">
        <v>-56.610245133692835</v>
      </c>
      <c r="W43" s="63">
        <v>-63.146982707115903</v>
      </c>
      <c r="X43" s="63">
        <v>-34.320390098507218</v>
      </c>
    </row>
    <row r="44" spans="2:24">
      <c r="B44" s="46" t="str">
        <f t="shared" si="3"/>
        <v>Security Previsión</v>
      </c>
      <c r="C44" s="192">
        <f t="shared" si="4"/>
        <v>0.3650128102626205</v>
      </c>
      <c r="D44" s="192">
        <f t="shared" si="5"/>
        <v>0.19650631901634807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'2.3'!N45</f>
        <v>Security Previsión</v>
      </c>
      <c r="O44" s="63">
        <v>-36.501281026262049</v>
      </c>
      <c r="P44" s="63">
        <v>-19.650631901634807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Zenit Seguros Generales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'2.3'!N46</f>
        <v>Zenit Seguros Generales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51" t="s">
        <v>29</v>
      </c>
      <c r="C46" s="196">
        <f>-O46/100</f>
        <v>0.54620545702467671</v>
      </c>
      <c r="D46" s="196">
        <f t="shared" ref="D46:L46" si="14">-P46/100</f>
        <v>0.24277535194486558</v>
      </c>
      <c r="E46" s="196">
        <f t="shared" si="14"/>
        <v>0.43478811248431115</v>
      </c>
      <c r="F46" s="196">
        <f t="shared" si="14"/>
        <v>0.41034169479606286</v>
      </c>
      <c r="G46" s="196">
        <f t="shared" si="14"/>
        <v>0.31243606965244458</v>
      </c>
      <c r="H46" s="196">
        <f t="shared" si="14"/>
        <v>0.56750226243034652</v>
      </c>
      <c r="I46" s="196">
        <f t="shared" si="14"/>
        <v>0.84615661340496218</v>
      </c>
      <c r="J46" s="196">
        <f t="shared" si="14"/>
        <v>0.47322722104307713</v>
      </c>
      <c r="K46" s="196">
        <f t="shared" si="14"/>
        <v>0.62132728962947237</v>
      </c>
      <c r="L46" s="196">
        <f t="shared" si="14"/>
        <v>0.38908160915383339</v>
      </c>
      <c r="N46" s="51" t="s">
        <v>29</v>
      </c>
      <c r="O46" s="64">
        <v>-54.620545702467673</v>
      </c>
      <c r="P46" s="64">
        <v>-24.277535194486557</v>
      </c>
      <c r="Q46" s="64">
        <v>-43.478811248431114</v>
      </c>
      <c r="R46" s="64">
        <v>-41.034169479606284</v>
      </c>
      <c r="S46" s="64">
        <v>-31.243606965244457</v>
      </c>
      <c r="T46" s="64">
        <v>-56.750226243034653</v>
      </c>
      <c r="U46" s="64">
        <v>-84.615661340496217</v>
      </c>
      <c r="V46" s="64">
        <v>-47.322722104307715</v>
      </c>
      <c r="W46" s="64">
        <v>-62.13272896294724</v>
      </c>
      <c r="X46" s="64">
        <v>-38.908160915383341</v>
      </c>
    </row>
    <row r="48" spans="2:24">
      <c r="B48" s="14" t="str">
        <f>'2.8.3'!B28</f>
        <v>Siniestralidad Cedida = Siniestros Cedidos / Prima Cedida</v>
      </c>
    </row>
    <row r="49" spans="2:2">
      <c r="B49" s="14" t="s">
        <v>703</v>
      </c>
    </row>
  </sheetData>
  <mergeCells count="2">
    <mergeCell ref="B14:L14"/>
    <mergeCell ref="N14:X14"/>
  </mergeCells>
  <conditionalFormatting sqref="C16:L46">
    <cfRule type="cellIs" dxfId="79" priority="1" operator="lessThan">
      <formula>0</formula>
    </cfRule>
  </conditionalFormatting>
  <hyperlinks>
    <hyperlink ref="C3" location="SG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>
  <sheetPr codeName="Hoja110">
    <pageSetUpPr fitToPage="1"/>
  </sheetPr>
  <dimension ref="B3:X51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40" style="10" customWidth="1"/>
    <col min="3" max="12" width="15.7109375" style="10" customWidth="1"/>
    <col min="13" max="13" width="11.42578125" style="10"/>
    <col min="14" max="14" width="40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195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3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-20067056.853390932</v>
      </c>
      <c r="D17" s="33">
        <f>P17*M!$J$60</f>
        <v>-20134163.77068558</v>
      </c>
      <c r="E17" s="33">
        <f>Q17*M!$J$61</f>
        <v>-18562258.987529628</v>
      </c>
      <c r="F17" s="33">
        <f>R17*M!$J$62</f>
        <v>-13325853.736423353</v>
      </c>
      <c r="G17" s="33">
        <f>S17*M!$J$63</f>
        <v>-14655203.317121482</v>
      </c>
      <c r="H17" s="33">
        <f>T17*M!$J$64</f>
        <v>-10954792.673368439</v>
      </c>
      <c r="I17" s="33">
        <f>U17*M!$J$65</f>
        <v>-8722200.8831575699</v>
      </c>
      <c r="J17" s="33">
        <f>V17*M!$J$66</f>
        <v>-14954814.715072619</v>
      </c>
      <c r="K17" s="33">
        <f>W17*M!$J$67</f>
        <v>-8865538.9398081135</v>
      </c>
      <c r="L17" s="33">
        <f>X17*M!$J$68</f>
        <v>-932912.62279632711</v>
      </c>
      <c r="N17" s="46" t="s">
        <v>73</v>
      </c>
      <c r="O17" s="129">
        <f>SUM('3.1.1:3.1.6'!O17)</f>
        <v>-448233623.48184747</v>
      </c>
      <c r="P17" s="129">
        <f>SUM('3.1.1:3.1.6'!P17)</f>
        <v>-450167031.74996793</v>
      </c>
      <c r="Q17" s="129">
        <f>SUM('3.1.1:3.1.6'!Q17)</f>
        <v>-414473933.65164733</v>
      </c>
      <c r="R17" s="129">
        <f>SUM('3.1.1:3.1.6'!R17)</f>
        <v>-298054690.66475105</v>
      </c>
      <c r="S17" s="129">
        <f>SUM('3.1.1:3.1.6'!S17)</f>
        <v>-327428447.03432775</v>
      </c>
      <c r="T17" s="129">
        <f>SUM('3.1.1:3.1.6'!T17)</f>
        <v>-243792720.72007474</v>
      </c>
      <c r="U17" s="129">
        <f>SUM('3.1.1:3.1.6'!U17)</f>
        <v>-194888649.44547334</v>
      </c>
      <c r="V17" s="129">
        <f>SUM('3.1.1:3.1.6'!V17)</f>
        <v>-333772663.5207997</v>
      </c>
      <c r="W17" s="129">
        <f>SUM('3.1.1:3.1.6'!W17)</f>
        <v>-197686087.33932585</v>
      </c>
      <c r="X17" s="129">
        <f>SUM('3.1.1:3.1.6'!X17)</f>
        <v>-20798382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129"/>
      <c r="P18" s="129"/>
      <c r="Q18" s="129"/>
      <c r="R18" s="129"/>
      <c r="S18" s="129"/>
      <c r="T18" s="129"/>
      <c r="U18" s="129"/>
      <c r="V18" s="129"/>
      <c r="W18" s="129"/>
      <c r="X18" s="129"/>
    </row>
    <row r="19" spans="2:24" s="16" customFormat="1">
      <c r="B19" s="46" t="str">
        <f t="shared" ref="B19:B45" si="2">N19</f>
        <v>Ingreso Explotación</v>
      </c>
      <c r="C19" s="33">
        <f>O19*M!$J$59</f>
        <v>68016672.181040302</v>
      </c>
      <c r="D19" s="33">
        <f>P19*M!$J$60</f>
        <v>75283006.087470427</v>
      </c>
      <c r="E19" s="33">
        <f>Q19*M!$J$61</f>
        <v>82288527.780424476</v>
      </c>
      <c r="F19" s="33">
        <f>R19*M!$J$62</f>
        <v>79777172.109190524</v>
      </c>
      <c r="G19" s="33">
        <f>S19*M!$J$63</f>
        <v>82462410.410342708</v>
      </c>
      <c r="H19" s="33">
        <f>T19*M!$J$64</f>
        <v>94380639.88266623</v>
      </c>
      <c r="I19" s="33">
        <f>U19*M!$J$65</f>
        <v>104630526.78536856</v>
      </c>
      <c r="J19" s="33">
        <f>V19*M!$J$66</f>
        <v>93655116.249532104</v>
      </c>
      <c r="K19" s="33">
        <f>W19*M!$J$67</f>
        <v>114705547.37585378</v>
      </c>
      <c r="L19" s="33">
        <f>X19*M!$J$68</f>
        <v>117776919.6058317</v>
      </c>
      <c r="N19" s="46" t="s">
        <v>198</v>
      </c>
      <c r="O19" s="129">
        <f>SUM('3.1.1:3.1.6'!O19)</f>
        <v>1519274084.4670956</v>
      </c>
      <c r="P19" s="129">
        <f>SUM('3.1.1:3.1.6'!P19)</f>
        <v>1683205112.3450933</v>
      </c>
      <c r="Q19" s="129">
        <f>SUM('3.1.1:3.1.6'!Q19)</f>
        <v>1837408357.8118675</v>
      </c>
      <c r="R19" s="129">
        <f>SUM('3.1.1:3.1.6'!R19)</f>
        <v>1784347991.9130023</v>
      </c>
      <c r="S19" s="129">
        <f>SUM('3.1.1:3.1.6'!S19)</f>
        <v>1842385833.5572538</v>
      </c>
      <c r="T19" s="129">
        <f>SUM('3.1.1:3.1.6'!T19)</f>
        <v>2100387808.9115648</v>
      </c>
      <c r="U19" s="129">
        <f>SUM('3.1.1:3.1.6'!U19)</f>
        <v>2337862006.290658</v>
      </c>
      <c r="V19" s="129">
        <f>SUM('3.1.1:3.1.6'!V19)</f>
        <v>2090264453.1898279</v>
      </c>
      <c r="W19" s="129">
        <f>SUM('3.1.1:3.1.6'!W19)</f>
        <v>2557734054.3877873</v>
      </c>
      <c r="X19" s="129">
        <f>SUM('3.1.1:3.1.6'!X19)</f>
        <v>2625722179</v>
      </c>
    </row>
    <row r="20" spans="2:24" s="16" customFormat="1">
      <c r="B20" s="61" t="str">
        <f t="shared" si="2"/>
        <v>Prima Retenida Neta</v>
      </c>
      <c r="C20" s="33">
        <f>O20*M!$J$59</f>
        <v>71508730.348325297</v>
      </c>
      <c r="D20" s="33">
        <f>P20*M!$J$60</f>
        <v>80136828.54609929</v>
      </c>
      <c r="E20" s="33">
        <f>Q20*M!$J$61</f>
        <v>88013444.43770735</v>
      </c>
      <c r="F20" s="33">
        <f>R20*M!$J$62</f>
        <v>84492408.375943854</v>
      </c>
      <c r="G20" s="33">
        <f>S20*M!$J$63</f>
        <v>89413096.369076103</v>
      </c>
      <c r="H20" s="33">
        <f>T20*M!$J$64</f>
        <v>100987963.76230334</v>
      </c>
      <c r="I20" s="33">
        <f>U20*M!$J$65</f>
        <v>107531504.33724231</v>
      </c>
      <c r="J20" s="33">
        <f>V20*M!$J$66</f>
        <v>104549093.48666473</v>
      </c>
      <c r="K20" s="33">
        <f>W20*M!$J$67</f>
        <v>125098039.01554607</v>
      </c>
      <c r="L20" s="33">
        <f>X20*M!$J$68</f>
        <v>126696045.80239643</v>
      </c>
      <c r="N20" s="46" t="s">
        <v>81</v>
      </c>
      <c r="O20" s="129">
        <f>SUM('3.1.1:3.1.6'!O20)</f>
        <v>1597275452.4388537</v>
      </c>
      <c r="P20" s="129">
        <f>SUM('3.1.1:3.1.6'!P20)</f>
        <v>1791728658.379997</v>
      </c>
      <c r="Q20" s="129">
        <f>SUM('3.1.1:3.1.6'!Q20)</f>
        <v>1965239174.5441394</v>
      </c>
      <c r="R20" s="129">
        <f>SUM('3.1.1:3.1.6'!R20)</f>
        <v>1889812025.5648968</v>
      </c>
      <c r="S20" s="129">
        <f>SUM('3.1.1:3.1.6'!S20)</f>
        <v>1997678957.7838235</v>
      </c>
      <c r="T20" s="129">
        <f>SUM('3.1.1:3.1.6'!T20)</f>
        <v>2247430068.2517543</v>
      </c>
      <c r="U20" s="129">
        <f>SUM('3.1.1:3.1.6'!U20)</f>
        <v>2402681379.8329511</v>
      </c>
      <c r="V20" s="129">
        <f>SUM('3.1.1:3.1.6'!V20)</f>
        <v>2333404329.4136343</v>
      </c>
      <c r="W20" s="129">
        <f>SUM('3.1.1:3.1.6'!W20)</f>
        <v>2789468529.1789937</v>
      </c>
      <c r="X20" s="129">
        <f>SUM('3.1.1:3.1.6'!X20)</f>
        <v>2824565446</v>
      </c>
    </row>
    <row r="21" spans="2:24" s="16" customFormat="1">
      <c r="B21" s="61" t="str">
        <f t="shared" si="2"/>
        <v>Prima Directa</v>
      </c>
      <c r="C21" s="33">
        <f>O21*M!$J$59</f>
        <v>73279443.828639582</v>
      </c>
      <c r="D21" s="33">
        <f>P21*M!$J$60</f>
        <v>81937228.486997619</v>
      </c>
      <c r="E21" s="33">
        <f>Q21*M!$J$61</f>
        <v>90471900.17930305</v>
      </c>
      <c r="F21" s="33">
        <f>R21*M!$J$62</f>
        <v>86899581.414212406</v>
      </c>
      <c r="G21" s="33">
        <f>S21*M!$J$63</f>
        <v>91880322.88816002</v>
      </c>
      <c r="H21" s="33">
        <f>T21*M!$J$64</f>
        <v>103939529.0954437</v>
      </c>
      <c r="I21" s="33">
        <f>U21*M!$J$65</f>
        <v>110292351.54575858</v>
      </c>
      <c r="J21" s="33">
        <f>V21*M!$J$66</f>
        <v>108764868.63315845</v>
      </c>
      <c r="K21" s="33">
        <f>W21*M!$J$67</f>
        <v>130277590.46027716</v>
      </c>
      <c r="L21" s="33">
        <f>X21*M!$J$68</f>
        <v>147236118.86231425</v>
      </c>
      <c r="N21" s="46" t="s">
        <v>0</v>
      </c>
      <c r="O21" s="129">
        <f>SUM('3.1.1:3.1.6'!O21)</f>
        <v>1636827506.5954804</v>
      </c>
      <c r="P21" s="129">
        <f>SUM('3.1.1:3.1.6'!P21)</f>
        <v>1831982661.8036227</v>
      </c>
      <c r="Q21" s="129">
        <f>SUM('3.1.1:3.1.6'!Q21)</f>
        <v>2020133668.9379632</v>
      </c>
      <c r="R21" s="129">
        <f>SUM('3.1.1:3.1.6'!R21)</f>
        <v>1943652419.5455554</v>
      </c>
      <c r="S21" s="129">
        <f>SUM('3.1.1:3.1.6'!S21)</f>
        <v>2052802051.6191556</v>
      </c>
      <c r="T21" s="129">
        <f>SUM('3.1.1:3.1.6'!T21)</f>
        <v>2313115486.8994889</v>
      </c>
      <c r="U21" s="129">
        <f>SUM('3.1.1:3.1.6'!U21)</f>
        <v>2464369684.3103247</v>
      </c>
      <c r="V21" s="129">
        <f>SUM('3.1.1:3.1.6'!V21)</f>
        <v>2427495130.6879425</v>
      </c>
      <c r="W21" s="129">
        <f>SUM('3.1.1:3.1.6'!W21)</f>
        <v>2904963511.0671229</v>
      </c>
      <c r="X21" s="129">
        <f>SUM('3.1.1:3.1.6'!X21)</f>
        <v>3282486451</v>
      </c>
    </row>
    <row r="22" spans="2:24" s="16" customFormat="1">
      <c r="B22" s="61" t="str">
        <f t="shared" si="2"/>
        <v>Prima Aceptada</v>
      </c>
      <c r="C22" s="33">
        <f>O22*M!$J$59</f>
        <v>145414.74858039722</v>
      </c>
      <c r="D22" s="33">
        <f>P22*M!$J$60</f>
        <v>246008.80614657205</v>
      </c>
      <c r="E22" s="33">
        <f>Q22*M!$J$61</f>
        <v>95615.650471645014</v>
      </c>
      <c r="F22" s="33">
        <f>R22*M!$J$62</f>
        <v>96827.894147420709</v>
      </c>
      <c r="G22" s="33">
        <f>S22*M!$J$63</f>
        <v>119165.23326850773</v>
      </c>
      <c r="H22" s="33">
        <f>T22*M!$J$64</f>
        <v>-415862.12062992464</v>
      </c>
      <c r="I22" s="33">
        <f>U22*M!$J$65</f>
        <v>97039.375701838755</v>
      </c>
      <c r="J22" s="33">
        <f>V22*M!$J$66</f>
        <v>150977.46823741536</v>
      </c>
      <c r="K22" s="33">
        <f>W22*M!$J$67</f>
        <v>145581.35307647669</v>
      </c>
      <c r="L22" s="33">
        <f>X22*M!$J$68</f>
        <v>81050.66692742407</v>
      </c>
      <c r="N22" s="46" t="s">
        <v>82</v>
      </c>
      <c r="O22" s="129">
        <f>SUM('3.1.1:3.1.6'!O22)</f>
        <v>3248098.6195481475</v>
      </c>
      <c r="P22" s="129">
        <f>SUM('3.1.1:3.1.6'!P22)</f>
        <v>5500355.2821297366</v>
      </c>
      <c r="Q22" s="129">
        <f>SUM('3.1.1:3.1.6'!Q22)</f>
        <v>2134987.707922176</v>
      </c>
      <c r="R22" s="129">
        <f>SUM('3.1.1:3.1.6'!R22)</f>
        <v>2165715.5037613926</v>
      </c>
      <c r="S22" s="129">
        <f>SUM('3.1.1:3.1.6'!S22)</f>
        <v>2662405.0465411539</v>
      </c>
      <c r="T22" s="129">
        <f>SUM('3.1.1:3.1.6'!T22)</f>
        <v>-9254776.5033708401</v>
      </c>
      <c r="U22" s="129">
        <f>SUM('3.1.1:3.1.6'!U22)</f>
        <v>2168245.5067139948</v>
      </c>
      <c r="V22" s="129">
        <f>SUM('3.1.1:3.1.6'!V22)</f>
        <v>3369627.2849465632</v>
      </c>
      <c r="W22" s="129">
        <f>SUM('3.1.1:3.1.6'!W22)</f>
        <v>3246210.7802638011</v>
      </c>
      <c r="X22" s="129">
        <f>SUM('3.1.1:3.1.6'!X22)</f>
        <v>1806946</v>
      </c>
    </row>
    <row r="23" spans="2:24">
      <c r="B23" s="61" t="str">
        <f t="shared" si="2"/>
        <v>Prima Cedida</v>
      </c>
      <c r="C23" s="33">
        <f>O23*M!$J$59</f>
        <v>-1916128.2288946814</v>
      </c>
      <c r="D23" s="33">
        <f>P23*M!$J$60</f>
        <v>-2046408.747044917</v>
      </c>
      <c r="E23" s="33">
        <f>Q23*M!$J$61</f>
        <v>-2554071.3920673551</v>
      </c>
      <c r="F23" s="33">
        <f>R23*M!$J$62</f>
        <v>-2504000.9324159743</v>
      </c>
      <c r="G23" s="33">
        <f>S23*M!$J$63</f>
        <v>-2586391.7523524268</v>
      </c>
      <c r="H23" s="33">
        <f>T23*M!$J$64</f>
        <v>-2535703.212510434</v>
      </c>
      <c r="I23" s="33">
        <f>U23*M!$J$65</f>
        <v>-2857886.5842181072</v>
      </c>
      <c r="J23" s="33">
        <f>V23*M!$J$66</f>
        <v>-4366752.6147311181</v>
      </c>
      <c r="K23" s="33">
        <f>W23*M!$J$67</f>
        <v>-5325132.7978075594</v>
      </c>
      <c r="L23" s="33">
        <f>X23*M!$J$68</f>
        <v>-4917308.8041955624</v>
      </c>
      <c r="N23" s="50" t="s">
        <v>83</v>
      </c>
      <c r="O23" s="129">
        <f>SUM('3.1.1:3.1.6'!O23)</f>
        <v>-42800152.776174821</v>
      </c>
      <c r="P23" s="129">
        <f>SUM('3.1.1:3.1.6'!P23)</f>
        <v>-45754358.705755822</v>
      </c>
      <c r="Q23" s="129">
        <f>SUM('3.1.1:3.1.6'!Q23)</f>
        <v>-57029482.101746038</v>
      </c>
      <c r="R23" s="129">
        <f>SUM('3.1.1:3.1.6'!R23)</f>
        <v>-56006109.48441983</v>
      </c>
      <c r="S23" s="129">
        <f>SUM('3.1.1:3.1.6'!S23)</f>
        <v>-57785498.881873257</v>
      </c>
      <c r="T23" s="129">
        <f>SUM('3.1.1:3.1.6'!T23)</f>
        <v>-56430642.144363776</v>
      </c>
      <c r="U23" s="129">
        <f>SUM('3.1.1:3.1.6'!U23)</f>
        <v>-63856549.984087557</v>
      </c>
      <c r="V23" s="129">
        <f>SUM('3.1.1:3.1.6'!V23)</f>
        <v>-97460428.559254423</v>
      </c>
      <c r="W23" s="129">
        <f>SUM('3.1.1:3.1.6'!W23)</f>
        <v>-118741192.66839278</v>
      </c>
      <c r="X23" s="129">
        <f>SUM('3.1.1:3.1.6'!X23)</f>
        <v>-109626630</v>
      </c>
    </row>
    <row r="24" spans="2:24">
      <c r="B24" s="61" t="str">
        <f t="shared" si="2"/>
        <v>Ajuste Res. Técnica</v>
      </c>
      <c r="C24" s="33">
        <f>O24*M!$J$59</f>
        <v>-3492058.1672849921</v>
      </c>
      <c r="D24" s="33">
        <f>P24*M!$J$60</f>
        <v>-4853822.4586288417</v>
      </c>
      <c r="E24" s="33">
        <f>Q24*M!$J$61</f>
        <v>-5724916.6572828498</v>
      </c>
      <c r="F24" s="33">
        <f>R24*M!$J$62</f>
        <v>-4715236.2667533066</v>
      </c>
      <c r="G24" s="33">
        <f>S24*M!$J$63</f>
        <v>-6950685.9587334041</v>
      </c>
      <c r="H24" s="33">
        <f>T24*M!$J$64</f>
        <v>-6607323.8796371119</v>
      </c>
      <c r="I24" s="33">
        <f>U24*M!$J$65</f>
        <v>-2900977.5518737379</v>
      </c>
      <c r="J24" s="33">
        <f>V24*M!$J$66</f>
        <v>-10893977.237132618</v>
      </c>
      <c r="K24" s="33">
        <f>W24*M!$J$67</f>
        <v>-10392491.639692293</v>
      </c>
      <c r="L24" s="33">
        <f>X24*M!$J$68</f>
        <v>-8919126.1965647303</v>
      </c>
      <c r="N24" s="50" t="s">
        <v>199</v>
      </c>
      <c r="O24" s="129">
        <f>SUM('3.1.1:3.1.6'!O24)</f>
        <v>-78001367.971757859</v>
      </c>
      <c r="P24" s="129">
        <f>SUM('3.1.1:3.1.6'!P24)</f>
        <v>-108523546.03490323</v>
      </c>
      <c r="Q24" s="129">
        <f>SUM('3.1.1:3.1.6'!Q24)</f>
        <v>-127830816.73227166</v>
      </c>
      <c r="R24" s="129">
        <f>SUM('3.1.1:3.1.6'!R24)</f>
        <v>-105464033.65189418</v>
      </c>
      <c r="S24" s="129">
        <f>SUM('3.1.1:3.1.6'!S24)</f>
        <v>-155293124.22656992</v>
      </c>
      <c r="T24" s="129">
        <f>SUM('3.1.1:3.1.6'!T24)</f>
        <v>-147042259.34018964</v>
      </c>
      <c r="U24" s="129">
        <f>SUM('3.1.1:3.1.6'!U24)</f>
        <v>-64819373.542292997</v>
      </c>
      <c r="V24" s="129">
        <f>SUM('3.1.1:3.1.6'!V24)</f>
        <v>-243139876.2238065</v>
      </c>
      <c r="W24" s="129">
        <f>SUM('3.1.1:3.1.6'!W24)</f>
        <v>-231734474.79120669</v>
      </c>
      <c r="X24" s="129">
        <f>SUM('3.1.1:3.1.6'!X24)</f>
        <v>-198843267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50"/>
      <c r="O25" s="129"/>
      <c r="P25" s="129"/>
      <c r="Q25" s="129"/>
      <c r="R25" s="129"/>
      <c r="S25" s="129"/>
      <c r="T25" s="129"/>
      <c r="U25" s="129"/>
      <c r="V25" s="129"/>
      <c r="W25" s="129"/>
      <c r="X25" s="129"/>
    </row>
    <row r="26" spans="2:24">
      <c r="B26" s="46" t="str">
        <f t="shared" si="2"/>
        <v>Costo Exp. Directo</v>
      </c>
      <c r="C26" s="33">
        <f>O26*M!$J$59</f>
        <v>-88083729.034431249</v>
      </c>
      <c r="D26" s="33">
        <f>P26*M!$J$60</f>
        <v>-95417169.858156011</v>
      </c>
      <c r="E26" s="33">
        <f>Q26*M!$J$61</f>
        <v>-100850786.76795413</v>
      </c>
      <c r="F26" s="33">
        <f>R26*M!$J$62</f>
        <v>-93103025.845613897</v>
      </c>
      <c r="G26" s="33">
        <f>S26*M!$J$63</f>
        <v>-97117613.727464184</v>
      </c>
      <c r="H26" s="33">
        <f>T26*M!$J$64</f>
        <v>-105335472.91753513</v>
      </c>
      <c r="I26" s="33">
        <f>U26*M!$J$65</f>
        <v>-113352727.66852616</v>
      </c>
      <c r="J26" s="33">
        <f>V26*M!$J$66</f>
        <v>-108609930.96460472</v>
      </c>
      <c r="K26" s="33">
        <f>W26*M!$J$67</f>
        <v>-123571086.31566189</v>
      </c>
      <c r="L26" s="33">
        <f>X26*M!$J$68</f>
        <v>-118709832.22862802</v>
      </c>
      <c r="N26" s="50" t="s">
        <v>86</v>
      </c>
      <c r="O26" s="129">
        <f>SUM('3.1.1:3.1.6'!O26)</f>
        <v>-1967507707.9489436</v>
      </c>
      <c r="P26" s="129">
        <f>SUM('3.1.1:3.1.6'!P26)</f>
        <v>-2133372144.0950613</v>
      </c>
      <c r="Q26" s="129">
        <f>SUM('3.1.1:3.1.6'!Q26)</f>
        <v>-2251882291.4635153</v>
      </c>
      <c r="R26" s="129">
        <f>SUM('3.1.1:3.1.6'!R26)</f>
        <v>-2082402682.5777535</v>
      </c>
      <c r="S26" s="129">
        <f>SUM('3.1.1:3.1.6'!S26)</f>
        <v>-2169814280.5915813</v>
      </c>
      <c r="T26" s="129">
        <f>SUM('3.1.1:3.1.6'!T26)</f>
        <v>-2344181427.8540249</v>
      </c>
      <c r="U26" s="129">
        <f>SUM('3.1.1:3.1.6'!U26)</f>
        <v>-2532750655.7361317</v>
      </c>
      <c r="V26" s="129">
        <f>SUM('3.1.1:3.1.6'!V26)</f>
        <v>-2424037116.7106276</v>
      </c>
      <c r="W26" s="129">
        <f>SUM('3.1.1:3.1.6'!W26)</f>
        <v>-2755420141.7271132</v>
      </c>
      <c r="X26" s="129">
        <f>SUM('3.1.1:3.1.6'!X26)</f>
        <v>-2646520561</v>
      </c>
    </row>
    <row r="27" spans="2:24">
      <c r="B27" s="46" t="str">
        <f t="shared" si="2"/>
        <v>Resultado de Intermediación</v>
      </c>
      <c r="C27" s="33">
        <f>O27*M!$J$59</f>
        <v>-5010530.6818154706</v>
      </c>
      <c r="D27" s="33">
        <f>P27*M!$J$60</f>
        <v>-5474483.4515366424</v>
      </c>
      <c r="E27" s="33">
        <f>Q27*M!$J$61</f>
        <v>-6055384.4910074184</v>
      </c>
      <c r="F27" s="33">
        <f>R27*M!$J$62</f>
        <v>-6230285.7721444601</v>
      </c>
      <c r="G27" s="33">
        <f>S27*M!$J$63</f>
        <v>-6488732.6178885894</v>
      </c>
      <c r="H27" s="33">
        <f>T27*M!$J$64</f>
        <v>-7028061.0274040299</v>
      </c>
      <c r="I27" s="33">
        <f>U27*M!$J$65</f>
        <v>-7246029.0771688232</v>
      </c>
      <c r="J27" s="33">
        <f>V27*M!$J$66</f>
        <v>-6755656.0511257323</v>
      </c>
      <c r="K27" s="33">
        <f>W27*M!$J$67</f>
        <v>-7972280.2724702926</v>
      </c>
      <c r="L27" s="33">
        <f>X27*M!$J$68</f>
        <v>-7728335.9715583054</v>
      </c>
      <c r="N27" s="50" t="s">
        <v>97</v>
      </c>
      <c r="O27" s="129">
        <f>SUM('3.1.1:3.1.6'!O27)</f>
        <v>-111919168.78919938</v>
      </c>
      <c r="P27" s="129">
        <f>SUM('3.1.1:3.1.6'!P27)</f>
        <v>-122400512.57210244</v>
      </c>
      <c r="Q27" s="129">
        <f>SUM('3.1.1:3.1.6'!Q27)</f>
        <v>-135209784.08108297</v>
      </c>
      <c r="R27" s="129">
        <f>SUM('3.1.1:3.1.6'!R27)</f>
        <v>-139350613.87428409</v>
      </c>
      <c r="S27" s="129">
        <f>SUM('3.1.1:3.1.6'!S27)</f>
        <v>-144972102.96728614</v>
      </c>
      <c r="T27" s="129">
        <f>SUM('3.1.1:3.1.6'!T27)</f>
        <v>-156405526.8177622</v>
      </c>
      <c r="U27" s="129">
        <f>SUM('3.1.1:3.1.6'!U27)</f>
        <v>-161905101.66062984</v>
      </c>
      <c r="V27" s="129">
        <f>SUM('3.1.1:3.1.6'!V27)</f>
        <v>-150777749.97386146</v>
      </c>
      <c r="W27" s="129">
        <f>SUM('3.1.1:3.1.6'!W27)</f>
        <v>-177767973.82960433</v>
      </c>
      <c r="X27" s="129">
        <f>SUM('3.1.1:3.1.6'!X27)</f>
        <v>-172295754</v>
      </c>
    </row>
    <row r="28" spans="2:24">
      <c r="B28" s="61" t="str">
        <f t="shared" si="2"/>
        <v>Comisiones Seguro Directo Corredores</v>
      </c>
      <c r="C28" s="33">
        <f>O28*M!$J$59</f>
        <v>-5129908.9471408464</v>
      </c>
      <c r="D28" s="33">
        <f>P28*M!$J$60</f>
        <v>-5592182.6241134759</v>
      </c>
      <c r="E28" s="33">
        <f>Q28*M!$J$61</f>
        <v>-6351558.5506769326</v>
      </c>
      <c r="F28" s="33">
        <f>R28*M!$J$62</f>
        <v>-6511787.9410130065</v>
      </c>
      <c r="G28" s="33">
        <f>S28*M!$J$63</f>
        <v>-6813494.3756619357</v>
      </c>
      <c r="H28" s="33">
        <f>T28*M!$J$64</f>
        <v>-7395854.0789067307</v>
      </c>
      <c r="I28" s="33">
        <f>U28*M!$J$65</f>
        <v>-7659749.4845605902</v>
      </c>
      <c r="J28" s="33">
        <f>V28*M!$J$66</f>
        <v>-7329647.259593714</v>
      </c>
      <c r="K28" s="33">
        <f>W28*M!$J$67</f>
        <v>-8529342.8972923104</v>
      </c>
      <c r="L28" s="33">
        <f>X28*M!$J$68</f>
        <v>-8178625.3988175308</v>
      </c>
      <c r="N28" s="50" t="s">
        <v>200</v>
      </c>
      <c r="O28" s="129">
        <f>SUM('3.1.1:3.1.6'!O28)</f>
        <v>-114585695.96469441</v>
      </c>
      <c r="P28" s="129">
        <f>SUM('3.1.1:3.1.6'!P28)</f>
        <v>-125032073.92035586</v>
      </c>
      <c r="Q28" s="129">
        <f>SUM('3.1.1:3.1.6'!Q28)</f>
        <v>-141823010.82462052</v>
      </c>
      <c r="R28" s="129">
        <f>SUM('3.1.1:3.1.6'!R28)</f>
        <v>-145646874.02564988</v>
      </c>
      <c r="S28" s="129">
        <f>SUM('3.1.1:3.1.6'!S28)</f>
        <v>-152227972.14240935</v>
      </c>
      <c r="T28" s="129">
        <f>SUM('3.1.1:3.1.6'!T28)</f>
        <v>-164590553.35010016</v>
      </c>
      <c r="U28" s="129">
        <f>SUM('3.1.1:3.1.6'!U28)</f>
        <v>-171149260.62058988</v>
      </c>
      <c r="V28" s="129">
        <f>SUM('3.1.1:3.1.6'!V28)</f>
        <v>-163588512.13561454</v>
      </c>
      <c r="W28" s="129">
        <f>SUM('3.1.1:3.1.6'!W28)</f>
        <v>-190189500.7612116</v>
      </c>
      <c r="X28" s="129">
        <f>SUM('3.1.1:3.1.6'!X28)</f>
        <v>-182334520</v>
      </c>
    </row>
    <row r="29" spans="2:24">
      <c r="B29" s="61" t="str">
        <f t="shared" si="2"/>
        <v>Comisiones Reaseguro Aceptado</v>
      </c>
      <c r="C29" s="33">
        <f>O29*M!$J$59</f>
        <v>-36485.225858390906</v>
      </c>
      <c r="D29" s="33">
        <f>P29*M!$J$60</f>
        <v>-52083.687943262397</v>
      </c>
      <c r="E29" s="33">
        <f>Q29*M!$J$61</f>
        <v>-38033.267790992111</v>
      </c>
      <c r="F29" s="33">
        <f>R29*M!$J$62</f>
        <v>-22206.521237220299</v>
      </c>
      <c r="G29" s="33">
        <f>S29*M!$J$63</f>
        <v>-18124.951598952459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50" t="s">
        <v>201</v>
      </c>
      <c r="O29" s="129">
        <f>SUM('3.1.1:3.1.6'!O29)</f>
        <v>-814962.80742816906</v>
      </c>
      <c r="P29" s="129">
        <f>SUM('3.1.1:3.1.6'!P29)</f>
        <v>-1164506.2328412591</v>
      </c>
      <c r="Q29" s="129">
        <f>SUM('3.1.1:3.1.6'!Q29)</f>
        <v>-849239.20744502742</v>
      </c>
      <c r="R29" s="129">
        <f>SUM('3.1.1:3.1.6'!R29)</f>
        <v>-496685.46188594063</v>
      </c>
      <c r="S29" s="129">
        <f>SUM('3.1.1:3.1.6'!S29)</f>
        <v>-404950.01169202582</v>
      </c>
      <c r="T29" s="129">
        <f>SUM('3.1.1:3.1.6'!T29)</f>
        <v>0</v>
      </c>
      <c r="U29" s="129">
        <f>SUM('3.1.1:3.1.6'!U29)</f>
        <v>0</v>
      </c>
      <c r="V29" s="129">
        <f>SUM('3.1.1:3.1.6'!V29)</f>
        <v>0</v>
      </c>
      <c r="W29" s="129">
        <f>SUM('3.1.1:3.1.6'!W29)</f>
        <v>0</v>
      </c>
      <c r="X29" s="129">
        <f>SUM('3.1.1:3.1.6'!X29)</f>
        <v>0</v>
      </c>
    </row>
    <row r="30" spans="2:24">
      <c r="B30" s="61" t="str">
        <f t="shared" si="2"/>
        <v>Comisiones Reaseguro Cedido</v>
      </c>
      <c r="C30" s="33">
        <f>O30*M!$J$59</f>
        <v>155863.49118377088</v>
      </c>
      <c r="D30" s="33">
        <f>P30*M!$J$60</f>
        <v>169782.86052009452</v>
      </c>
      <c r="E30" s="33">
        <f>Q30*M!$J$61</f>
        <v>334207.32746050856</v>
      </c>
      <c r="F30" s="33">
        <f>R30*M!$J$62</f>
        <v>303708.69010576454</v>
      </c>
      <c r="G30" s="33">
        <f>S30*M!$J$63</f>
        <v>342886.70937229693</v>
      </c>
      <c r="H30" s="33">
        <f>T30*M!$J$64</f>
        <v>367793.05150270136</v>
      </c>
      <c r="I30" s="33">
        <f>U30*M!$J$65</f>
        <v>413720.4073917474</v>
      </c>
      <c r="J30" s="33">
        <f>V30*M!$J$66</f>
        <v>573991.2084679855</v>
      </c>
      <c r="K30" s="33">
        <f>W30*M!$J$67</f>
        <v>557062.62482201564</v>
      </c>
      <c r="L30" s="33">
        <f>X30*M!$J$68</f>
        <v>450289.42725922592</v>
      </c>
      <c r="N30" s="50" t="s">
        <v>202</v>
      </c>
      <c r="O30" s="129">
        <f>SUM('3.1.1:3.1.6'!O30)</f>
        <v>3481489.982923286</v>
      </c>
      <c r="P30" s="129">
        <f>SUM('3.1.1:3.1.6'!P30)</f>
        <v>3796067.5810946412</v>
      </c>
      <c r="Q30" s="129">
        <f>SUM('3.1.1:3.1.6'!Q30)</f>
        <v>7462465.9509826312</v>
      </c>
      <c r="R30" s="129">
        <f>SUM('3.1.1:3.1.6'!R30)</f>
        <v>6792945.6132516703</v>
      </c>
      <c r="S30" s="129">
        <f>SUM('3.1.1:3.1.6'!S30)</f>
        <v>7660819.1868152032</v>
      </c>
      <c r="T30" s="129">
        <f>SUM('3.1.1:3.1.6'!T30)</f>
        <v>8185026.532337958</v>
      </c>
      <c r="U30" s="129">
        <f>SUM('3.1.1:3.1.6'!U30)</f>
        <v>9244158.9599596113</v>
      </c>
      <c r="V30" s="129">
        <f>SUM('3.1.1:3.1.6'!V30)</f>
        <v>12810762.161753191</v>
      </c>
      <c r="W30" s="129">
        <f>SUM('3.1.1:3.1.6'!W30)</f>
        <v>12421526.931607231</v>
      </c>
      <c r="X30" s="129">
        <f>SUM('3.1.1:3.1.6'!X30)</f>
        <v>10038766</v>
      </c>
    </row>
    <row r="31" spans="2:24">
      <c r="B31" s="61" t="str">
        <f t="shared" si="2"/>
        <v>Cto. Sin. + Gtos. Médicos + Reaseg. no Prop.</v>
      </c>
      <c r="C31" s="33">
        <f>O31*M!$J$59</f>
        <v>-83073198.352615789</v>
      </c>
      <c r="D31" s="33">
        <f>P31*M!$J$60</f>
        <v>-89942686.40661937</v>
      </c>
      <c r="E31" s="33">
        <f>Q31*M!$J$61</f>
        <v>-94795402.276946709</v>
      </c>
      <c r="F31" s="33">
        <f>R31*M!$J$62</f>
        <v>-86872740.07346943</v>
      </c>
      <c r="G31" s="33">
        <f>S31*M!$J$63</f>
        <v>-90628881.109575585</v>
      </c>
      <c r="H31" s="33">
        <f>T31*M!$J$64</f>
        <v>-98307411.890131086</v>
      </c>
      <c r="I31" s="33">
        <f>U31*M!$J$65</f>
        <v>-106106698.59135734</v>
      </c>
      <c r="J31" s="33">
        <f>V31*M!$J$66</f>
        <v>-101854274.913479</v>
      </c>
      <c r="K31" s="33">
        <f>W31*M!$J$67</f>
        <v>-115598806.0431916</v>
      </c>
      <c r="L31" s="33">
        <f>X31*M!$J$68</f>
        <v>-110981496.25706972</v>
      </c>
      <c r="N31" s="50" t="s">
        <v>203</v>
      </c>
      <c r="O31" s="129">
        <f>SUM('3.1.1:3.1.6'!O31)</f>
        <v>-1855588539.1597443</v>
      </c>
      <c r="P31" s="129">
        <f>SUM('3.1.1:3.1.6'!P31)</f>
        <v>-2010971631.522959</v>
      </c>
      <c r="Q31" s="129">
        <f>SUM('3.1.1:3.1.6'!Q31)</f>
        <v>-2116672507.3824322</v>
      </c>
      <c r="R31" s="129">
        <f>SUM('3.1.1:3.1.6'!R31)</f>
        <v>-1943052068.7034695</v>
      </c>
      <c r="S31" s="129">
        <f>SUM('3.1.1:3.1.6'!S31)</f>
        <v>-2024842177.6242952</v>
      </c>
      <c r="T31" s="129">
        <f>SUM('3.1.1:3.1.6'!T31)</f>
        <v>-2187775901.0362625</v>
      </c>
      <c r="U31" s="129">
        <f>SUM('3.1.1:3.1.6'!U31)</f>
        <v>-2370845554.0755019</v>
      </c>
      <c r="V31" s="129">
        <f>SUM('3.1.1:3.1.6'!V31)</f>
        <v>-2273259366.7367663</v>
      </c>
      <c r="W31" s="129">
        <f>SUM('3.1.1:3.1.6'!W31)</f>
        <v>-2577652167.8975086</v>
      </c>
      <c r="X31" s="129">
        <f>SUM('3.1.1:3.1.6'!X31)</f>
        <v>-2474224807</v>
      </c>
    </row>
    <row r="32" spans="2:24">
      <c r="B32" s="46"/>
      <c r="C32" s="33"/>
      <c r="D32" s="33"/>
      <c r="E32" s="33"/>
      <c r="F32" s="33"/>
      <c r="G32" s="33"/>
      <c r="H32" s="33"/>
      <c r="I32" s="33"/>
      <c r="J32" s="33"/>
      <c r="K32" s="33"/>
      <c r="L32" s="33"/>
      <c r="N32" s="50"/>
      <c r="O32" s="129"/>
      <c r="P32" s="129"/>
      <c r="Q32" s="129"/>
      <c r="R32" s="129"/>
      <c r="S32" s="129"/>
      <c r="T32" s="129"/>
      <c r="U32" s="129"/>
      <c r="V32" s="129"/>
      <c r="W32" s="129"/>
      <c r="X32" s="129"/>
    </row>
    <row r="33" spans="2:24">
      <c r="B33" s="46" t="str">
        <f t="shared" si="2"/>
        <v>Costo de Siniestros</v>
      </c>
      <c r="C33" s="33">
        <f>O33*M!$J$59</f>
        <v>83010234.876482069</v>
      </c>
      <c r="D33" s="33">
        <f>P33*M!$J$60</f>
        <v>89849247.399527177</v>
      </c>
      <c r="E33" s="33">
        <f>Q33*M!$J$61</f>
        <v>94683006.920924768</v>
      </c>
      <c r="F33" s="33">
        <f>R33*M!$J$62</f>
        <v>86765320.523554862</v>
      </c>
      <c r="G33" s="33">
        <f>S33*M!$J$63</f>
        <v>90526947.630884588</v>
      </c>
      <c r="H33" s="33">
        <f>T33*M!$J$64</f>
        <v>98210869.015719563</v>
      </c>
      <c r="I33" s="33">
        <f>U33*M!$J$65</f>
        <v>106019300.25167122</v>
      </c>
      <c r="J33" s="33">
        <f>V33*M!$J$66</f>
        <v>101722161.08768237</v>
      </c>
      <c r="K33" s="33">
        <f>W33*M!$J$67</f>
        <v>115400462.11819319</v>
      </c>
      <c r="L33" s="33">
        <f>X33*M!$J$68</f>
        <v>110717558.10860576</v>
      </c>
      <c r="N33" s="50" t="s">
        <v>87</v>
      </c>
      <c r="O33" s="129">
        <f>SUM('3.1.1:3.1.6'!O33)</f>
        <v>1854182137.2513518</v>
      </c>
      <c r="P33" s="129">
        <f>SUM('3.1.1:3.1.6'!P33)</f>
        <v>2008882487.8688481</v>
      </c>
      <c r="Q33" s="129">
        <f>SUM('3.1.1:3.1.6'!Q33)</f>
        <v>2114162848.1127341</v>
      </c>
      <c r="R33" s="129">
        <f>SUM('3.1.1:3.1.6'!R33)</f>
        <v>1940649453.354809</v>
      </c>
      <c r="S33" s="129">
        <f>SUM('3.1.1:3.1.6'!S33)</f>
        <v>2022564766.6661267</v>
      </c>
      <c r="T33" s="129">
        <f>SUM('3.1.1:3.1.6'!T33)</f>
        <v>2185627393.9197254</v>
      </c>
      <c r="U33" s="129">
        <f>SUM('3.1.1:3.1.6'!U33)</f>
        <v>2368892727.6486201</v>
      </c>
      <c r="V33" s="129">
        <f>SUM('3.1.1:3.1.6'!V33)</f>
        <v>2270310752.2360716</v>
      </c>
      <c r="W33" s="129">
        <f>SUM('3.1.1:3.1.6'!W33)</f>
        <v>2573229443.5999031</v>
      </c>
      <c r="X33" s="129">
        <f>SUM('3.1.1:3.1.6'!X33)</f>
        <v>2468340562</v>
      </c>
    </row>
    <row r="34" spans="2:24">
      <c r="B34" s="61" t="str">
        <f t="shared" si="2"/>
        <v>Siniestros Pagados</v>
      </c>
      <c r="C34" s="33">
        <f>O34*M!$J$59</f>
        <v>42400158.563125469</v>
      </c>
      <c r="D34" s="33">
        <f>P34*M!$J$60</f>
        <v>48900102.423167832</v>
      </c>
      <c r="E34" s="33">
        <f>Q34*M!$J$61</f>
        <v>51532051.821759485</v>
      </c>
      <c r="F34" s="33">
        <f>R34*M!$J$62</f>
        <v>54402918.139329404</v>
      </c>
      <c r="G34" s="33">
        <f>S34*M!$J$63</f>
        <v>64746266.220486261</v>
      </c>
      <c r="H34" s="33">
        <f>T34*M!$J$64</f>
        <v>67133845.971952811</v>
      </c>
      <c r="I34" s="33">
        <f>U34*M!$J$65</f>
        <v>70560971.156369433</v>
      </c>
      <c r="J34" s="33">
        <f>V34*M!$J$66</f>
        <v>79968442.210431442</v>
      </c>
      <c r="K34" s="33">
        <f>W34*M!$J$67</f>
        <v>89245488.416749954</v>
      </c>
      <c r="L34" s="33">
        <f>X34*M!$J$68</f>
        <v>85228301.029468432</v>
      </c>
      <c r="N34" s="50" t="s">
        <v>102</v>
      </c>
      <c r="O34" s="129">
        <f>SUM('3.1.1:3.1.6'!O34)</f>
        <v>947083413.76643467</v>
      </c>
      <c r="P34" s="129">
        <f>SUM('3.1.1:3.1.6'!P34)</f>
        <v>1093326457.995594</v>
      </c>
      <c r="Q34" s="129">
        <f>SUM('3.1.1:3.1.6'!Q34)</f>
        <v>1150651558.1995835</v>
      </c>
      <c r="R34" s="129">
        <f>SUM('3.1.1:3.1.6'!R34)</f>
        <v>1216810964.4605556</v>
      </c>
      <c r="S34" s="129">
        <f>SUM('3.1.1:3.1.6'!S34)</f>
        <v>1446569449.8470421</v>
      </c>
      <c r="T34" s="129">
        <f>SUM('3.1.1:3.1.6'!T34)</f>
        <v>1494025806.7770691</v>
      </c>
      <c r="U34" s="129">
        <f>SUM('3.1.1:3.1.6'!U34)</f>
        <v>1576612664.2164168</v>
      </c>
      <c r="V34" s="129">
        <f>SUM('3.1.1:3.1.6'!V34)</f>
        <v>1784795095.2734516</v>
      </c>
      <c r="W34" s="129">
        <f>SUM('3.1.1:3.1.6'!W34)</f>
        <v>1990019054.4057646</v>
      </c>
      <c r="X34" s="129">
        <f>SUM('3.1.1:3.1.6'!X34)</f>
        <v>1900082300</v>
      </c>
    </row>
    <row r="35" spans="2:24">
      <c r="B35" s="61" t="str">
        <f t="shared" si="2"/>
        <v>Siniestros por Pagar</v>
      </c>
      <c r="C35" s="33">
        <f>O35*M!$J$59</f>
        <v>444303438.46078527</v>
      </c>
      <c r="D35" s="33">
        <f>P35*M!$J$60</f>
        <v>498714166.43026</v>
      </c>
      <c r="E35" s="33">
        <f>Q35*M!$J$61</f>
        <v>539996504.94743633</v>
      </c>
      <c r="F35" s="33">
        <f>R35*M!$J$62</f>
        <v>571274567.79793465</v>
      </c>
      <c r="G35" s="33">
        <f>S35*M!$J$63</f>
        <v>597171993.7086817</v>
      </c>
      <c r="H35" s="33">
        <f>T35*M!$J$64</f>
        <v>628468029.81858706</v>
      </c>
      <c r="I35" s="33">
        <f>U35*M!$J$65</f>
        <v>665382648.55912209</v>
      </c>
      <c r="J35" s="33">
        <f>V35*M!$J$66</f>
        <v>687293535.22533715</v>
      </c>
      <c r="K35" s="33">
        <f>W35*M!$J$67</f>
        <v>713747234.4917748</v>
      </c>
      <c r="L35" s="33">
        <f>X35*M!$J$68</f>
        <v>746111049.50518143</v>
      </c>
      <c r="N35" s="50" t="s">
        <v>101</v>
      </c>
      <c r="O35" s="129">
        <f>SUM('3.1.1:3.1.6'!O35)</f>
        <v>9924312349.4250298</v>
      </c>
      <c r="P35" s="129">
        <f>SUM('3.1.1:3.1.6'!P35)</f>
        <v>11150434582.261528</v>
      </c>
      <c r="Q35" s="129">
        <f>SUM('3.1.1:3.1.6'!Q35)</f>
        <v>12057502037.551931</v>
      </c>
      <c r="R35" s="129">
        <f>SUM('3.1.1:3.1.6'!R35)</f>
        <v>12777497634.110561</v>
      </c>
      <c r="S35" s="129">
        <f>SUM('3.1.1:3.1.6'!S35)</f>
        <v>13342093881.699381</v>
      </c>
      <c r="T35" s="129">
        <f>SUM('3.1.1:3.1.6'!T35)</f>
        <v>13986200875.123158</v>
      </c>
      <c r="U35" s="129">
        <f>SUM('3.1.1:3.1.6'!U35)</f>
        <v>14867294101.485407</v>
      </c>
      <c r="V35" s="129">
        <f>SUM('3.1.1:3.1.6'!V35)</f>
        <v>15339527653.363735</v>
      </c>
      <c r="W35" s="129">
        <f>SUM('3.1.1:3.1.6'!W35)</f>
        <v>15915321007.996975</v>
      </c>
      <c r="X35" s="129">
        <f>SUM('3.1.1:3.1.6'!X35)</f>
        <v>16633822121</v>
      </c>
    </row>
    <row r="36" spans="2:24">
      <c r="B36" s="61" t="str">
        <f t="shared" si="2"/>
        <v>Siniestros por Pagar Período Anterior</v>
      </c>
      <c r="C36" s="33">
        <f>O36*M!$J$59</f>
        <v>-403693362.14742875</v>
      </c>
      <c r="D36" s="33">
        <f>P36*M!$J$60</f>
        <v>-457765021.45390064</v>
      </c>
      <c r="E36" s="33">
        <f>Q36*M!$J$61</f>
        <v>-496845549.84827089</v>
      </c>
      <c r="F36" s="33">
        <f>R36*M!$J$62</f>
        <v>-538912165.41370928</v>
      </c>
      <c r="G36" s="33">
        <f>S36*M!$J$63</f>
        <v>-571391312.29828322</v>
      </c>
      <c r="H36" s="33">
        <f>T36*M!$J$64</f>
        <v>-597391006.77482033</v>
      </c>
      <c r="I36" s="33">
        <f>U36*M!$J$65</f>
        <v>-629924319.46382034</v>
      </c>
      <c r="J36" s="33">
        <f>V36*M!$J$66</f>
        <v>-665539816.34808624</v>
      </c>
      <c r="K36" s="33">
        <f>W36*M!$J$67</f>
        <v>-687592260.79033148</v>
      </c>
      <c r="L36" s="33">
        <f>X36*M!$J$68</f>
        <v>-720621792.42604411</v>
      </c>
      <c r="N36" s="50" t="s">
        <v>204</v>
      </c>
      <c r="O36" s="129">
        <f>SUM('3.1.1:3.1.6'!O36)</f>
        <v>-9017213625.940115</v>
      </c>
      <c r="P36" s="129">
        <f>SUM('3.1.1:3.1.6'!P36)</f>
        <v>-10234878552.388273</v>
      </c>
      <c r="Q36" s="129">
        <f>SUM('3.1.1:3.1.6'!Q36)</f>
        <v>-11093990747.638779</v>
      </c>
      <c r="R36" s="129">
        <f>SUM('3.1.1:3.1.6'!R36)</f>
        <v>-12053659145.216309</v>
      </c>
      <c r="S36" s="129">
        <f>SUM('3.1.1:3.1.6'!S36)</f>
        <v>-12766098564.880293</v>
      </c>
      <c r="T36" s="129">
        <f>SUM('3.1.1:3.1.6'!T36)</f>
        <v>-13294599287.980501</v>
      </c>
      <c r="U36" s="129">
        <f>SUM('3.1.1:3.1.6'!U36)</f>
        <v>-14075014038.053204</v>
      </c>
      <c r="V36" s="129">
        <f>SUM('3.1.1:3.1.6'!V36)</f>
        <v>-14854011996.401115</v>
      </c>
      <c r="W36" s="129">
        <f>SUM('3.1.1:3.1.6'!W36)</f>
        <v>-15332110618.802834</v>
      </c>
      <c r="X36" s="129">
        <f>SUM('3.1.1:3.1.6'!X36)</f>
        <v>-16065563859</v>
      </c>
    </row>
    <row r="37" spans="2:24">
      <c r="B37" s="46"/>
      <c r="C37" s="33"/>
      <c r="D37" s="33"/>
      <c r="E37" s="33"/>
      <c r="F37" s="33"/>
      <c r="G37" s="33"/>
      <c r="H37" s="33"/>
      <c r="I37" s="33"/>
      <c r="J37" s="33"/>
      <c r="K37" s="33"/>
      <c r="L37" s="33"/>
      <c r="N37" s="50"/>
      <c r="O37" s="129"/>
      <c r="P37" s="129"/>
      <c r="Q37" s="129"/>
      <c r="R37" s="129"/>
      <c r="S37" s="129"/>
      <c r="T37" s="129"/>
      <c r="U37" s="129"/>
      <c r="V37" s="129"/>
      <c r="W37" s="129"/>
      <c r="X37" s="129"/>
    </row>
    <row r="38" spans="2:24">
      <c r="B38" s="46" t="str">
        <f t="shared" si="2"/>
        <v>Número de Pólizas Emitidas</v>
      </c>
      <c r="C38" s="33">
        <f>O38</f>
        <v>743439</v>
      </c>
      <c r="D38" s="33">
        <f t="shared" ref="D38:L38" si="3">P38</f>
        <v>1080940</v>
      </c>
      <c r="E38" s="33">
        <f t="shared" si="3"/>
        <v>1176244</v>
      </c>
      <c r="F38" s="33">
        <f t="shared" si="3"/>
        <v>1105158</v>
      </c>
      <c r="G38" s="33">
        <f t="shared" si="3"/>
        <v>631349</v>
      </c>
      <c r="H38" s="33">
        <f t="shared" si="3"/>
        <v>575643</v>
      </c>
      <c r="I38" s="33">
        <f t="shared" si="3"/>
        <v>1420949</v>
      </c>
      <c r="J38" s="33">
        <f t="shared" si="3"/>
        <v>1317257</v>
      </c>
      <c r="K38" s="33">
        <f t="shared" si="3"/>
        <v>932042</v>
      </c>
      <c r="L38" s="33">
        <f t="shared" si="3"/>
        <v>1083202</v>
      </c>
      <c r="N38" s="50" t="s">
        <v>79</v>
      </c>
      <c r="O38" s="129">
        <f>SUM('3.1.1:3.1.6'!O38)</f>
        <v>743439</v>
      </c>
      <c r="P38" s="129">
        <f>SUM('3.1.1:3.1.6'!P38)</f>
        <v>1080940</v>
      </c>
      <c r="Q38" s="129">
        <f>SUM('3.1.1:3.1.6'!Q38)</f>
        <v>1176244</v>
      </c>
      <c r="R38" s="129">
        <f>SUM('3.1.1:3.1.6'!R38)</f>
        <v>1105158</v>
      </c>
      <c r="S38" s="129">
        <f>SUM('3.1.1:3.1.6'!S38)</f>
        <v>631349</v>
      </c>
      <c r="T38" s="129">
        <f>SUM('3.1.1:3.1.6'!T38)</f>
        <v>575643</v>
      </c>
      <c r="U38" s="129">
        <f>SUM('3.1.1:3.1.6'!U38)</f>
        <v>1420949</v>
      </c>
      <c r="V38" s="129">
        <f>SUM('3.1.1:3.1.6'!V38)</f>
        <v>1317257</v>
      </c>
      <c r="W38" s="129">
        <f>SUM('3.1.1:3.1.6'!W38)</f>
        <v>932042</v>
      </c>
      <c r="X38" s="129">
        <f>SUM('3.1.1:3.1.6'!X38)</f>
        <v>1083202</v>
      </c>
    </row>
    <row r="39" spans="2:24">
      <c r="B39" s="46" t="str">
        <f t="shared" si="2"/>
        <v>Número de Pólizas Vigentes</v>
      </c>
      <c r="C39" s="33">
        <f>O39</f>
        <v>2239804</v>
      </c>
      <c r="D39" s="33">
        <f t="shared" ref="D39:L40" si="4">P39</f>
        <v>2549784</v>
      </c>
      <c r="E39" s="33">
        <f t="shared" si="4"/>
        <v>2817420</v>
      </c>
      <c r="F39" s="33">
        <f t="shared" si="4"/>
        <v>2860394</v>
      </c>
      <c r="G39" s="33">
        <f t="shared" si="4"/>
        <v>2616050</v>
      </c>
      <c r="H39" s="33">
        <f t="shared" si="4"/>
        <v>2623781</v>
      </c>
      <c r="I39" s="33">
        <f t="shared" si="4"/>
        <v>3792767</v>
      </c>
      <c r="J39" s="33">
        <f t="shared" si="4"/>
        <v>3925569</v>
      </c>
      <c r="K39" s="33">
        <f t="shared" si="4"/>
        <v>3211553</v>
      </c>
      <c r="L39" s="33">
        <f t="shared" si="4"/>
        <v>3523877</v>
      </c>
      <c r="N39" s="50" t="s">
        <v>80</v>
      </c>
      <c r="O39" s="129">
        <f>SUM('3.1.1:3.1.6'!O39)</f>
        <v>2239804</v>
      </c>
      <c r="P39" s="129">
        <f>SUM('3.1.1:3.1.6'!P39)</f>
        <v>2549784</v>
      </c>
      <c r="Q39" s="129">
        <f>SUM('3.1.1:3.1.6'!Q39)</f>
        <v>2817420</v>
      </c>
      <c r="R39" s="129">
        <f>SUM('3.1.1:3.1.6'!R39)</f>
        <v>2860394</v>
      </c>
      <c r="S39" s="129">
        <f>SUM('3.1.1:3.1.6'!S39)</f>
        <v>2616050</v>
      </c>
      <c r="T39" s="129">
        <f>SUM('3.1.1:3.1.6'!T39)</f>
        <v>2623781</v>
      </c>
      <c r="U39" s="129">
        <f>SUM('3.1.1:3.1.6'!U39)</f>
        <v>3792767</v>
      </c>
      <c r="V39" s="129">
        <f>SUM('3.1.1:3.1.6'!V39)</f>
        <v>3925569</v>
      </c>
      <c r="W39" s="129">
        <f>SUM('3.1.1:3.1.6'!W39)</f>
        <v>3211553</v>
      </c>
      <c r="X39" s="129">
        <f>SUM('3.1.1:3.1.6'!X39)</f>
        <v>3523877</v>
      </c>
    </row>
    <row r="40" spans="2:24">
      <c r="B40" s="46" t="str">
        <f t="shared" si="2"/>
        <v>Número de Siniestros</v>
      </c>
      <c r="C40" s="33">
        <f>O40</f>
        <v>1726072</v>
      </c>
      <c r="D40" s="33">
        <f t="shared" si="4"/>
        <v>1543891</v>
      </c>
      <c r="E40" s="33">
        <f t="shared" si="4"/>
        <v>2017732</v>
      </c>
      <c r="F40" s="33">
        <f t="shared" si="4"/>
        <v>2547758</v>
      </c>
      <c r="G40" s="33">
        <f t="shared" si="4"/>
        <v>3162408</v>
      </c>
      <c r="H40" s="33">
        <f t="shared" si="4"/>
        <v>4623116</v>
      </c>
      <c r="I40" s="33">
        <f t="shared" si="4"/>
        <v>5524552</v>
      </c>
      <c r="J40" s="33">
        <f t="shared" si="4"/>
        <v>6858523</v>
      </c>
      <c r="K40" s="33">
        <f t="shared" si="4"/>
        <v>8480085</v>
      </c>
      <c r="L40" s="33">
        <f t="shared" si="4"/>
        <v>10073121</v>
      </c>
      <c r="N40" s="50" t="s">
        <v>74</v>
      </c>
      <c r="O40" s="129">
        <f>SUM('3.1.1:3.1.6'!O40)</f>
        <v>1726072</v>
      </c>
      <c r="P40" s="129">
        <f>SUM('3.1.1:3.1.6'!P40)</f>
        <v>1543891</v>
      </c>
      <c r="Q40" s="129">
        <f>SUM('3.1.1:3.1.6'!Q40)</f>
        <v>2017732</v>
      </c>
      <c r="R40" s="129">
        <f>SUM('3.1.1:3.1.6'!R40)</f>
        <v>2547758</v>
      </c>
      <c r="S40" s="129">
        <f>SUM('3.1.1:3.1.6'!S40)</f>
        <v>3162408</v>
      </c>
      <c r="T40" s="129">
        <f>SUM('3.1.1:3.1.6'!T40)</f>
        <v>4623116</v>
      </c>
      <c r="U40" s="129">
        <f>SUM('3.1.1:3.1.6'!U40)</f>
        <v>5524552</v>
      </c>
      <c r="V40" s="129">
        <f>SUM('3.1.1:3.1.6'!V40)</f>
        <v>6858523</v>
      </c>
      <c r="W40" s="129">
        <f>SUM('3.1.1:3.1.6'!W40)</f>
        <v>8480085</v>
      </c>
      <c r="X40" s="129">
        <f>SUM('3.1.1:3.1.6'!X40)</f>
        <v>10073121</v>
      </c>
    </row>
    <row r="41" spans="2:24">
      <c r="B41" s="46"/>
      <c r="C41" s="33"/>
      <c r="D41" s="33"/>
      <c r="E41" s="33"/>
      <c r="F41" s="33"/>
      <c r="G41" s="33"/>
      <c r="H41" s="33"/>
      <c r="I41" s="33"/>
      <c r="J41" s="33"/>
      <c r="K41" s="33"/>
      <c r="L41" s="33"/>
      <c r="N41" s="50"/>
      <c r="O41" s="86"/>
      <c r="P41" s="86"/>
      <c r="Q41" s="86"/>
      <c r="R41" s="86"/>
      <c r="S41" s="86"/>
      <c r="T41" s="86"/>
      <c r="U41" s="86"/>
      <c r="V41" s="86"/>
      <c r="W41" s="86"/>
      <c r="X41" s="86"/>
    </row>
    <row r="42" spans="2:24">
      <c r="B42" s="46" t="str">
        <f t="shared" si="2"/>
        <v>Siniestralidad Retenida (%)</v>
      </c>
      <c r="C42" s="192">
        <f>IFERROR(C33/C20,"")</f>
        <v>1.1608405641119894</v>
      </c>
      <c r="D42" s="192">
        <f t="shared" ref="D42:L42" si="5">IFERROR(D33/D20,"")</f>
        <v>1.1211979439371094</v>
      </c>
      <c r="E42" s="192">
        <f t="shared" si="5"/>
        <v>1.0757789054368607</v>
      </c>
      <c r="F42" s="192">
        <f t="shared" si="5"/>
        <v>1.0269007854232042</v>
      </c>
      <c r="G42" s="192">
        <f t="shared" si="5"/>
        <v>1.0124573614720909</v>
      </c>
      <c r="H42" s="192">
        <f t="shared" si="5"/>
        <v>0.97250073530425607</v>
      </c>
      <c r="I42" s="192">
        <f t="shared" si="5"/>
        <v>0.9859371065727075</v>
      </c>
      <c r="J42" s="192">
        <f t="shared" si="5"/>
        <v>0.97296071821662489</v>
      </c>
      <c r="K42" s="192">
        <f t="shared" si="5"/>
        <v>0.9224801845523114</v>
      </c>
      <c r="L42" s="192">
        <f t="shared" si="5"/>
        <v>0.87388329609977111</v>
      </c>
      <c r="N42" s="50" t="s">
        <v>196</v>
      </c>
      <c r="O42" s="87"/>
      <c r="P42" s="88"/>
      <c r="Q42" s="88"/>
      <c r="R42" s="88"/>
      <c r="S42" s="88"/>
      <c r="T42" s="88"/>
      <c r="U42" s="88"/>
      <c r="V42" s="88"/>
      <c r="W42" s="88"/>
      <c r="X42" s="89"/>
    </row>
    <row r="43" spans="2:24">
      <c r="B43" s="46" t="str">
        <f t="shared" si="2"/>
        <v>Siniestralidad Directa (%)</v>
      </c>
      <c r="C43" s="192">
        <f>IFERROR(O43,"")</f>
        <v>1.1650578002008982</v>
      </c>
      <c r="D43" s="192">
        <f t="shared" ref="D43:L43" si="6">IFERROR(P43,"")</f>
        <v>1.1117575022866817</v>
      </c>
      <c r="E43" s="192">
        <f t="shared" si="6"/>
        <v>1.0656958162370305</v>
      </c>
      <c r="F43" s="192">
        <f t="shared" si="6"/>
        <v>1.0146695513252268</v>
      </c>
      <c r="G43" s="192">
        <f t="shared" si="6"/>
        <v>1.0008278646196294</v>
      </c>
      <c r="H43" s="192">
        <f t="shared" si="6"/>
        <v>0.96678046074848223</v>
      </c>
      <c r="I43" s="192">
        <f t="shared" si="6"/>
        <v>0.97931228666361103</v>
      </c>
      <c r="J43" s="192">
        <f t="shared" si="6"/>
        <v>0.9550504548853459</v>
      </c>
      <c r="K43" s="192">
        <f t="shared" si="6"/>
        <v>0.90936524530145069</v>
      </c>
      <c r="L43" s="192">
        <f t="shared" si="6"/>
        <v>0.77517430063567383</v>
      </c>
      <c r="N43" s="50" t="s">
        <v>197</v>
      </c>
      <c r="O43" s="164">
        <v>1.1650578002008982</v>
      </c>
      <c r="P43" s="165">
        <v>1.1117575022866817</v>
      </c>
      <c r="Q43" s="165">
        <v>1.0656958162370305</v>
      </c>
      <c r="R43" s="165">
        <v>1.0146695513252268</v>
      </c>
      <c r="S43" s="165">
        <v>1.0008278646196294</v>
      </c>
      <c r="T43" s="165">
        <v>0.96678046074848223</v>
      </c>
      <c r="U43" s="165">
        <v>0.97931228666361103</v>
      </c>
      <c r="V43" s="165">
        <v>0.9550504548853459</v>
      </c>
      <c r="W43" s="165">
        <v>0.90936524530145069</v>
      </c>
      <c r="X43" s="166">
        <v>0.77517430063567383</v>
      </c>
    </row>
    <row r="44" spans="2:24">
      <c r="B44" s="46" t="str">
        <f t="shared" si="2"/>
        <v>Prima Promedio</v>
      </c>
      <c r="C44" s="40">
        <f>IFERROR(C21/C38,"")</f>
        <v>98.568199715968063</v>
      </c>
      <c r="D44" s="40">
        <f t="shared" ref="D44:L44" si="7">IFERROR(D21/D38,"")</f>
        <v>75.801828489090624</v>
      </c>
      <c r="E44" s="40">
        <f t="shared" si="7"/>
        <v>76.915929160363874</v>
      </c>
      <c r="F44" s="40">
        <f t="shared" si="7"/>
        <v>78.630911972959893</v>
      </c>
      <c r="G44" s="40">
        <f t="shared" si="7"/>
        <v>145.53016301310373</v>
      </c>
      <c r="H44" s="40">
        <f t="shared" si="7"/>
        <v>180.56248246820286</v>
      </c>
      <c r="I44" s="40">
        <f t="shared" si="7"/>
        <v>77.618796695559496</v>
      </c>
      <c r="J44" s="40">
        <f t="shared" si="7"/>
        <v>82.569209070939422</v>
      </c>
      <c r="K44" s="40">
        <f t="shared" si="7"/>
        <v>139.77652344022817</v>
      </c>
      <c r="L44" s="40">
        <f t="shared" si="7"/>
        <v>135.92674206871317</v>
      </c>
      <c r="N44" s="50" t="s">
        <v>77</v>
      </c>
      <c r="O44" s="90"/>
      <c r="P44" s="91"/>
      <c r="Q44" s="91"/>
      <c r="R44" s="91"/>
      <c r="S44" s="91"/>
      <c r="T44" s="91"/>
      <c r="U44" s="91"/>
      <c r="V44" s="91"/>
      <c r="W44" s="91"/>
      <c r="X44" s="92"/>
    </row>
    <row r="45" spans="2:24">
      <c r="B45" s="46" t="str">
        <f t="shared" si="2"/>
        <v>Siniestro Promedio</v>
      </c>
      <c r="C45" s="40">
        <f>IFERROR(C33/C40,"")</f>
        <v>48.091988559273346</v>
      </c>
      <c r="D45" s="40">
        <f t="shared" ref="D45:L45" si="8">IFERROR(D33/D40,"")</f>
        <v>58.196626186386979</v>
      </c>
      <c r="E45" s="40">
        <f t="shared" si="8"/>
        <v>46.925462311607667</v>
      </c>
      <c r="F45" s="40">
        <f t="shared" si="8"/>
        <v>34.055558072452271</v>
      </c>
      <c r="G45" s="40">
        <f t="shared" si="8"/>
        <v>28.625954535557899</v>
      </c>
      <c r="H45" s="40">
        <f t="shared" si="8"/>
        <v>21.243436032260398</v>
      </c>
      <c r="I45" s="40">
        <f t="shared" si="8"/>
        <v>19.190569706226174</v>
      </c>
      <c r="J45" s="40">
        <f t="shared" si="8"/>
        <v>14.831496677591133</v>
      </c>
      <c r="K45" s="40">
        <f t="shared" si="8"/>
        <v>13.608408656068093</v>
      </c>
      <c r="L45" s="40">
        <f t="shared" si="8"/>
        <v>10.991385699487354</v>
      </c>
      <c r="N45" s="50" t="s">
        <v>78</v>
      </c>
      <c r="O45" s="93"/>
      <c r="P45" s="94"/>
      <c r="Q45" s="94"/>
      <c r="R45" s="94"/>
      <c r="S45" s="94"/>
      <c r="T45" s="94"/>
      <c r="U45" s="94"/>
      <c r="V45" s="94"/>
      <c r="W45" s="94"/>
      <c r="X45" s="95"/>
    </row>
    <row r="47" spans="2:24">
      <c r="B47" s="14" t="s">
        <v>639</v>
      </c>
      <c r="O47" s="168"/>
      <c r="P47" s="168"/>
      <c r="Q47" s="168"/>
      <c r="R47" s="168"/>
      <c r="S47" s="168"/>
      <c r="T47" s="168"/>
      <c r="U47" s="168"/>
      <c r="V47" s="168"/>
      <c r="W47" s="168"/>
      <c r="X47" s="168"/>
    </row>
    <row r="48" spans="2:24">
      <c r="B48" s="14" t="s">
        <v>640</v>
      </c>
    </row>
    <row r="49" spans="2:2">
      <c r="B49" s="14" t="s">
        <v>105</v>
      </c>
    </row>
    <row r="50" spans="2:2">
      <c r="B50" s="14" t="s">
        <v>568</v>
      </c>
    </row>
    <row r="51" spans="2:2">
      <c r="B51" s="14" t="s">
        <v>104</v>
      </c>
    </row>
  </sheetData>
  <mergeCells count="2">
    <mergeCell ref="B15:L15"/>
    <mergeCell ref="N15:X15"/>
  </mergeCells>
  <conditionalFormatting sqref="C17:L45">
    <cfRule type="cellIs" dxfId="7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29" orientation="landscape" horizontalDpi="300" verticalDpi="300" r:id="rId1"/>
  <headerFooter alignWithMargins="0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>
  <sheetPr codeName="Hoja111">
    <pageSetUpPr fitToPage="1"/>
  </sheetPr>
  <dimension ref="B3:Y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40" style="10" customWidth="1"/>
    <col min="3" max="12" width="15.7109375" style="10" customWidth="1"/>
    <col min="13" max="13" width="11.42578125" style="10"/>
    <col min="14" max="14" width="40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205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1572094.8607630627</v>
      </c>
      <c r="D17" s="33">
        <f>P17*M!$J$60</f>
        <v>1999436.9385342784</v>
      </c>
      <c r="E17" s="33">
        <f>Q17*M!$J$61</f>
        <v>1979287.1187644545</v>
      </c>
      <c r="F17" s="33">
        <f>R17*M!$J$62</f>
        <v>2532259.144881085</v>
      </c>
      <c r="G17" s="33">
        <f>S17*M!$J$63</f>
        <v>1518844.4502131825</v>
      </c>
      <c r="H17" s="33">
        <f>T17*M!$J$64</f>
        <v>2867445.4941378986</v>
      </c>
      <c r="I17" s="33">
        <f>U17*M!$J$65</f>
        <v>7042261.1836250676</v>
      </c>
      <c r="J17" s="33">
        <f>V17*M!$J$66</f>
        <v>361311.67251113523</v>
      </c>
      <c r="K17" s="33">
        <f>W17*M!$J$67</f>
        <v>1298674.0493718407</v>
      </c>
      <c r="L17" s="33">
        <f>X17*M!$J$68</f>
        <v>5860100.1254595965</v>
      </c>
      <c r="N17" s="46" t="str">
        <f>'3.1'!N17</f>
        <v>Margen de Contribución</v>
      </c>
      <c r="O17" s="33">
        <v>35115551.874162532</v>
      </c>
      <c r="P17" s="33">
        <v>44704145.75159537</v>
      </c>
      <c r="Q17" s="33">
        <v>44195209.133299418</v>
      </c>
      <c r="R17" s="33">
        <v>56638150.998728693</v>
      </c>
      <c r="S17" s="33">
        <v>33934219.052355662</v>
      </c>
      <c r="T17" s="33">
        <v>63813379.16434031</v>
      </c>
      <c r="U17" s="33">
        <v>157352116.68526945</v>
      </c>
      <c r="V17" s="33">
        <v>8064022.2960201958</v>
      </c>
      <c r="W17" s="33">
        <v>28958170.878553987</v>
      </c>
      <c r="X17" s="33">
        <v>130645248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2">N19</f>
        <v>Ingreso Explotación</v>
      </c>
      <c r="C19" s="33">
        <f>O19*M!$J$59</f>
        <v>8900150.5005936474</v>
      </c>
      <c r="D19" s="33">
        <f>P19*M!$J$60</f>
        <v>9450386.1111111082</v>
      </c>
      <c r="E19" s="33">
        <f>Q19*M!$J$61</f>
        <v>10621166.422687469</v>
      </c>
      <c r="F19" s="33">
        <f>R19*M!$J$62</f>
        <v>11558296.415928727</v>
      </c>
      <c r="G19" s="33">
        <f>S19*M!$J$63</f>
        <v>11779769.016567059</v>
      </c>
      <c r="H19" s="33">
        <f>T19*M!$J$64</f>
        <v>14271159.414676702</v>
      </c>
      <c r="I19" s="33">
        <f>U19*M!$J$65</f>
        <v>18642370.121621743</v>
      </c>
      <c r="J19" s="33">
        <f>V19*M!$J$66</f>
        <v>12248351.802617416</v>
      </c>
      <c r="K19" s="33">
        <f>W19*M!$J$67</f>
        <v>15876801.387053695</v>
      </c>
      <c r="L19" s="33">
        <f>X19*M!$J$68</f>
        <v>20259336.109263331</v>
      </c>
      <c r="N19" s="46" t="str">
        <f>'3.1'!N19</f>
        <v>Ingreso Explotación</v>
      </c>
      <c r="O19" s="200">
        <f>O20+O24</f>
        <v>198800787.65714711</v>
      </c>
      <c r="P19" s="200">
        <f t="shared" ref="P19:X19" si="3">P20+P24</f>
        <v>211295205.15393871</v>
      </c>
      <c r="Q19" s="200">
        <f t="shared" si="3"/>
        <v>237158453.08146623</v>
      </c>
      <c r="R19" s="200">
        <f t="shared" si="3"/>
        <v>258520356.81923771</v>
      </c>
      <c r="S19" s="200">
        <f t="shared" si="3"/>
        <v>263185122.17510641</v>
      </c>
      <c r="T19" s="200">
        <f t="shared" si="3"/>
        <v>317596588.5682196</v>
      </c>
      <c r="U19" s="200">
        <f t="shared" si="3"/>
        <v>416544675.37902403</v>
      </c>
      <c r="V19" s="200">
        <f t="shared" si="3"/>
        <v>273367813.83048725</v>
      </c>
      <c r="W19" s="200">
        <f t="shared" si="3"/>
        <v>354025036.37733269</v>
      </c>
      <c r="X19" s="200">
        <f t="shared" si="3"/>
        <v>451662247</v>
      </c>
    </row>
    <row r="20" spans="2:24" s="16" customFormat="1">
      <c r="B20" s="61" t="str">
        <f t="shared" si="2"/>
        <v>Prima Retenida Neta</v>
      </c>
      <c r="C20" s="33">
        <f>O20*M!$J$59</f>
        <v>11614252.465940287</v>
      </c>
      <c r="D20" s="33">
        <f>P20*M!$J$60</f>
        <v>13253197.576832149</v>
      </c>
      <c r="E20" s="33">
        <f>Q20*M!$J$61</f>
        <v>14950013.426074304</v>
      </c>
      <c r="F20" s="33">
        <f>R20*M!$J$62</f>
        <v>15313238.526582468</v>
      </c>
      <c r="G20" s="33">
        <f>S20*M!$J$63</f>
        <v>16954162.762769964</v>
      </c>
      <c r="H20" s="33">
        <f>T20*M!$J$64</f>
        <v>18916114.125200149</v>
      </c>
      <c r="I20" s="33">
        <f>U20*M!$J$65</f>
        <v>19773508.815027706</v>
      </c>
      <c r="J20" s="33">
        <f>V20*M!$J$66</f>
        <v>21409227.288701471</v>
      </c>
      <c r="K20" s="33">
        <f>W20*M!$J$67</f>
        <v>24538028.435532995</v>
      </c>
      <c r="L20" s="33">
        <f>X20*M!$J$68</f>
        <v>27806087.818128888</v>
      </c>
      <c r="N20" s="46" t="str">
        <f>'3.1'!N20</f>
        <v>Prima Retenida Neta</v>
      </c>
      <c r="O20" s="33">
        <v>259425111.75781637</v>
      </c>
      <c r="P20" s="33">
        <v>296319861.22238863</v>
      </c>
      <c r="Q20" s="33">
        <v>333816637.13520938</v>
      </c>
      <c r="R20" s="33">
        <v>342505828.32384503</v>
      </c>
      <c r="S20" s="33">
        <v>378792096.16256326</v>
      </c>
      <c r="T20" s="33">
        <v>420967430.92591798</v>
      </c>
      <c r="U20" s="33">
        <v>441818811.4883039</v>
      </c>
      <c r="V20" s="33">
        <v>477827037.79472262</v>
      </c>
      <c r="W20" s="33">
        <v>547155324.15749884</v>
      </c>
      <c r="X20" s="33">
        <v>619909756</v>
      </c>
    </row>
    <row r="21" spans="2:24" s="16" customFormat="1">
      <c r="B21" s="61" t="str">
        <f t="shared" si="2"/>
        <v>Prima Directa</v>
      </c>
      <c r="C21" s="33">
        <f>O21*M!$J$59</f>
        <v>12192784.153481944</v>
      </c>
      <c r="D21" s="33">
        <f>P21*M!$J$60</f>
        <v>13773358.569739949</v>
      </c>
      <c r="E21" s="33">
        <f>Q21*M!$J$61</f>
        <v>15691735.601618057</v>
      </c>
      <c r="F21" s="33">
        <f>R21*M!$J$62</f>
        <v>16065002.077907909</v>
      </c>
      <c r="G21" s="33">
        <f>S21*M!$J$63</f>
        <v>17579440.76202609</v>
      </c>
      <c r="H21" s="33">
        <f>T21*M!$J$64</f>
        <v>19537492.215632327</v>
      </c>
      <c r="I21" s="33">
        <f>U21*M!$J$65</f>
        <v>20420980.423324522</v>
      </c>
      <c r="J21" s="33">
        <f>V21*M!$J$66</f>
        <v>22142863.445715215</v>
      </c>
      <c r="K21" s="33">
        <f>W21*M!$J$67</f>
        <v>25191902.468125958</v>
      </c>
      <c r="L21" s="33">
        <f>X21*M!$J$68</f>
        <v>30177973.565120347</v>
      </c>
      <c r="N21" s="46" t="str">
        <f>'3.1'!N21</f>
        <v>Prima Directa</v>
      </c>
      <c r="O21" s="33">
        <v>272347652.24297202</v>
      </c>
      <c r="P21" s="33">
        <v>307949811.8315292</v>
      </c>
      <c r="Q21" s="33">
        <v>350378441.81538379</v>
      </c>
      <c r="R21" s="33">
        <v>359320259.66724938</v>
      </c>
      <c r="S21" s="33">
        <v>392762138.0535534</v>
      </c>
      <c r="T21" s="33">
        <v>434795849.20630938</v>
      </c>
      <c r="U21" s="33">
        <v>456285901.73142314</v>
      </c>
      <c r="V21" s="33">
        <v>494200874.50530684</v>
      </c>
      <c r="W21" s="33">
        <v>561735576.97616029</v>
      </c>
      <c r="X21" s="33">
        <v>672788648</v>
      </c>
    </row>
    <row r="22" spans="2:24" s="16" customFormat="1">
      <c r="B22" s="61" t="str">
        <f t="shared" si="2"/>
        <v>Prima Aceptada</v>
      </c>
      <c r="C22" s="33">
        <f>O22*M!$J$59</f>
        <v>47323.179719208914</v>
      </c>
      <c r="D22" s="33">
        <f>P22*M!$J$60</f>
        <v>55408.274231678486</v>
      </c>
      <c r="E22" s="33">
        <f>Q22*M!$J$61</f>
        <v>38750.711004472476</v>
      </c>
      <c r="F22" s="33">
        <f>R22*M!$J$62</f>
        <v>22252.140634588057</v>
      </c>
      <c r="G22" s="33">
        <f>S22*M!$J$63</f>
        <v>18344.187893139209</v>
      </c>
      <c r="H22" s="33">
        <f>T22*M!$J$64</f>
        <v>0</v>
      </c>
      <c r="I22" s="33">
        <f>U22*M!$J$65</f>
        <v>0</v>
      </c>
      <c r="J22" s="33">
        <f>V22*M!$J$66</f>
        <v>0</v>
      </c>
      <c r="K22" s="33">
        <f>W22*M!$J$67</f>
        <v>0</v>
      </c>
      <c r="L22" s="33">
        <f>X22*M!$J$68</f>
        <v>0</v>
      </c>
      <c r="N22" s="46" t="str">
        <f>'3.1'!N22</f>
        <v>Prima Aceptada</v>
      </c>
      <c r="O22" s="33">
        <v>1057047.9007059429</v>
      </c>
      <c r="P22" s="33">
        <v>1238838.5546748543</v>
      </c>
      <c r="Q22" s="33">
        <v>865258.89077466179</v>
      </c>
      <c r="R22" s="33">
        <v>497705.81492595602</v>
      </c>
      <c r="S22" s="33">
        <v>409848.21731809608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</row>
    <row r="23" spans="2:24">
      <c r="B23" s="61" t="str">
        <f t="shared" si="2"/>
        <v>Prima Cedida</v>
      </c>
      <c r="C23" s="33">
        <f>O23*M!$J$59</f>
        <v>-625854.86726086552</v>
      </c>
      <c r="D23" s="33">
        <f>P23*M!$J$60</f>
        <v>-575569.26713947963</v>
      </c>
      <c r="E23" s="33">
        <f>Q23*M!$J$61</f>
        <v>-780472.88654822833</v>
      </c>
      <c r="F23" s="33">
        <f>R23*M!$J$62</f>
        <v>-774015.69196002616</v>
      </c>
      <c r="G23" s="33">
        <f>S23*M!$J$63</f>
        <v>-643622.18714926275</v>
      </c>
      <c r="H23" s="33">
        <f>T23*M!$J$64</f>
        <v>-621378.09043218393</v>
      </c>
      <c r="I23" s="33">
        <f>U23*M!$J$65</f>
        <v>-647471.60829681333</v>
      </c>
      <c r="J23" s="33">
        <f>V23*M!$J$66</f>
        <v>-733636.15701374435</v>
      </c>
      <c r="K23" s="33">
        <f>W23*M!$J$67</f>
        <v>-653874.03259296529</v>
      </c>
      <c r="L23" s="33">
        <f>X23*M!$J$68</f>
        <v>-728480.53940898075</v>
      </c>
      <c r="N23" s="46" t="str">
        <f>'3.1'!N23</f>
        <v>Prima Cedida</v>
      </c>
      <c r="O23" s="50">
        <v>-13979588.385861607</v>
      </c>
      <c r="P23" s="50">
        <v>-12868789.163815435</v>
      </c>
      <c r="Q23" s="50">
        <v>-17427063.570949096</v>
      </c>
      <c r="R23" s="50">
        <v>-17312137.158330258</v>
      </c>
      <c r="S23" s="50">
        <v>-14379890.108308189</v>
      </c>
      <c r="T23" s="50">
        <v>-13828418.280391479</v>
      </c>
      <c r="U23" s="50">
        <v>-14467090.243119193</v>
      </c>
      <c r="V23" s="50">
        <v>-16373836.710584214</v>
      </c>
      <c r="W23" s="50">
        <v>-14580252.818661455</v>
      </c>
      <c r="X23" s="50">
        <v>-16240767</v>
      </c>
    </row>
    <row r="24" spans="2:24">
      <c r="B24" s="61" t="str">
        <f t="shared" si="2"/>
        <v>Ajuste Res. Técnica</v>
      </c>
      <c r="C24" s="33">
        <f>O24*M!$J$59</f>
        <v>-2714101.9653466404</v>
      </c>
      <c r="D24" s="33">
        <f>P24*M!$J$60</f>
        <v>-3802811.4657210405</v>
      </c>
      <c r="E24" s="33">
        <f>Q24*M!$J$61</f>
        <v>-4328847.0033868337</v>
      </c>
      <c r="F24" s="33">
        <f>R24*M!$J$62</f>
        <v>-3754942.1106537427</v>
      </c>
      <c r="G24" s="33">
        <f>S24*M!$J$63</f>
        <v>-5174393.7462029047</v>
      </c>
      <c r="H24" s="33">
        <f>T24*M!$J$64</f>
        <v>-4644954.7105234452</v>
      </c>
      <c r="I24" s="33">
        <f>U24*M!$J$65</f>
        <v>-1131138.6934059644</v>
      </c>
      <c r="J24" s="33">
        <f>V24*M!$J$66</f>
        <v>-9160875.4860840533</v>
      </c>
      <c r="K24" s="33">
        <f>W24*M!$J$67</f>
        <v>-8661227.0484792981</v>
      </c>
      <c r="L24" s="33">
        <f>X24*M!$J$68</f>
        <v>-7546751.7088655569</v>
      </c>
      <c r="N24" s="46" t="str">
        <f>'3.1'!N24</f>
        <v>Ajuste Res. Técnica</v>
      </c>
      <c r="O24" s="198">
        <v>-60624324.100669265</v>
      </c>
      <c r="P24" s="198">
        <v>-85024656.0684499</v>
      </c>
      <c r="Q24" s="198">
        <v>-96658184.053743154</v>
      </c>
      <c r="R24" s="198">
        <v>-83985471.504607335</v>
      </c>
      <c r="S24" s="198">
        <v>-115606973.98745684</v>
      </c>
      <c r="T24" s="198">
        <v>-103370842.35769837</v>
      </c>
      <c r="U24" s="198">
        <v>-25274136.109279901</v>
      </c>
      <c r="V24" s="198">
        <v>-204459223.96423534</v>
      </c>
      <c r="W24" s="198">
        <v>-193130287.78016615</v>
      </c>
      <c r="X24" s="198">
        <v>-168247509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ref="B26:B31" si="4">N26</f>
        <v>Costo Exp. Directo</v>
      </c>
      <c r="C26" s="33">
        <f>O26*M!$J$59</f>
        <v>-7328055.6398305837</v>
      </c>
      <c r="D26" s="33">
        <f>P26*M!$J$60</f>
        <v>-7450949.1725768298</v>
      </c>
      <c r="E26" s="33">
        <f>Q26*M!$J$61</f>
        <v>-8641879.3039230108</v>
      </c>
      <c r="F26" s="33">
        <f>R26*M!$J$62</f>
        <v>-9026037.2710476443</v>
      </c>
      <c r="G26" s="33">
        <f>S26*M!$J$63</f>
        <v>-10260924.56635388</v>
      </c>
      <c r="H26" s="33">
        <f>T26*M!$J$64</f>
        <v>-11403713.920538802</v>
      </c>
      <c r="I26" s="33">
        <f>U26*M!$J$65</f>
        <v>-11600108.937996678</v>
      </c>
      <c r="J26" s="33">
        <f>V26*M!$J$66</f>
        <v>-11887040.130106274</v>
      </c>
      <c r="K26" s="33">
        <f>W26*M!$J$67</f>
        <v>-14578127.337681858</v>
      </c>
      <c r="L26" s="33">
        <f>X26*M!$J$68</f>
        <v>-14399235.983803736</v>
      </c>
      <c r="N26" s="46" t="str">
        <f>'3.1'!N26</f>
        <v>Costo Exp. Directo</v>
      </c>
      <c r="O26" s="50">
        <v>-163685235.78298455</v>
      </c>
      <c r="P26" s="50">
        <v>-166591059.40234336</v>
      </c>
      <c r="Q26" s="50">
        <v>-192963243.94816673</v>
      </c>
      <c r="R26" s="50">
        <v>-201882205.82050908</v>
      </c>
      <c r="S26" s="50">
        <v>-229250903.12275085</v>
      </c>
      <c r="T26" s="50">
        <v>-253783209.40387926</v>
      </c>
      <c r="U26" s="50">
        <v>-259192558.69375464</v>
      </c>
      <c r="V26" s="50">
        <v>-265303791.53446692</v>
      </c>
      <c r="W26" s="50">
        <v>-325066865.49877876</v>
      </c>
      <c r="X26" s="50">
        <v>-321016999</v>
      </c>
    </row>
    <row r="27" spans="2:24">
      <c r="B27" s="46" t="str">
        <f t="shared" si="4"/>
        <v>Resultado de Intermediación</v>
      </c>
      <c r="C27" s="33">
        <f>O27*M!$J$59</f>
        <v>-2472444.1176962433</v>
      </c>
      <c r="D27" s="33">
        <f>P27*M!$J$60</f>
        <v>-2594219.6808510637</v>
      </c>
      <c r="E27" s="33">
        <f>Q27*M!$J$61</f>
        <v>-2716695.1068455656</v>
      </c>
      <c r="F27" s="33">
        <f>R27*M!$J$62</f>
        <v>-2773366.3944152943</v>
      </c>
      <c r="G27" s="33">
        <f>S27*M!$J$63</f>
        <v>-2729897.0680145142</v>
      </c>
      <c r="H27" s="33">
        <f>T27*M!$J$64</f>
        <v>-2830939.6381530324</v>
      </c>
      <c r="I27" s="33">
        <f>U27*M!$J$65</f>
        <v>-2778595.3850750681</v>
      </c>
      <c r="J27" s="33">
        <f>V27*M!$J$66</f>
        <v>-2824409.5367972325</v>
      </c>
      <c r="K27" s="33">
        <f>W27*M!$J$67</f>
        <v>-2991451.5824576854</v>
      </c>
      <c r="L27" s="33">
        <f>X27*M!$J$68</f>
        <v>-3178279.2971930155</v>
      </c>
      <c r="N27" s="46" t="str">
        <f>'3.1'!N27</f>
        <v>Resultado de Intermediación</v>
      </c>
      <c r="O27" s="50">
        <v>-55226463.642778657</v>
      </c>
      <c r="P27" s="50">
        <v>-58002516.85328906</v>
      </c>
      <c r="Q27" s="50">
        <v>-60660682.960135676</v>
      </c>
      <c r="R27" s="50">
        <v>-62030912.175487317</v>
      </c>
      <c r="S27" s="50">
        <v>-60991713.195769072</v>
      </c>
      <c r="T27" s="50">
        <v>-63000961.967764638</v>
      </c>
      <c r="U27" s="50">
        <v>-62084869.313015372</v>
      </c>
      <c r="V27" s="50">
        <v>-63037270.065286979</v>
      </c>
      <c r="W27" s="50">
        <v>-66704163.482462153</v>
      </c>
      <c r="X27" s="50">
        <v>-70856654</v>
      </c>
    </row>
    <row r="28" spans="2:24">
      <c r="B28" s="61" t="str">
        <f t="shared" si="4"/>
        <v>Comisiones Seguro Directo Corredores</v>
      </c>
      <c r="C28" s="33">
        <f>O28*M!$J$59</f>
        <v>-2494512.4019655855</v>
      </c>
      <c r="D28" s="33">
        <f>P28*M!$J$60</f>
        <v>-2612365.3664302607</v>
      </c>
      <c r="E28" s="33">
        <f>Q28*M!$J$61</f>
        <v>-2760273.2567036524</v>
      </c>
      <c r="F28" s="33">
        <f>R28*M!$J$62</f>
        <v>-2843780.1011526682</v>
      </c>
      <c r="G28" s="33">
        <f>S28*M!$J$63</f>
        <v>-2750456.5786703811</v>
      </c>
      <c r="H28" s="33">
        <f>T28*M!$J$64</f>
        <v>-2864022.818516959</v>
      </c>
      <c r="I28" s="33">
        <f>U28*M!$J$65</f>
        <v>-2812721.5527090696</v>
      </c>
      <c r="J28" s="33">
        <f>V28*M!$J$66</f>
        <v>-2853030.4810035676</v>
      </c>
      <c r="K28" s="33">
        <f>W28*M!$J$67</f>
        <v>-3012873.6853634613</v>
      </c>
      <c r="L28" s="33">
        <f>X28*M!$J$68</f>
        <v>-3202473.2630215352</v>
      </c>
      <c r="N28" s="46" t="str">
        <f>'3.1'!N28</f>
        <v>Comisiones Seguro Directo Corredores</v>
      </c>
      <c r="O28" s="198">
        <v>-55719398.261658914</v>
      </c>
      <c r="P28" s="198">
        <v>-58408224.758980602</v>
      </c>
      <c r="Q28" s="198">
        <v>-61633733.018594429</v>
      </c>
      <c r="R28" s="198">
        <v>-63605830.825750053</v>
      </c>
      <c r="S28" s="198">
        <v>-61451056.440633617</v>
      </c>
      <c r="T28" s="198">
        <v>-63737209.452447943</v>
      </c>
      <c r="U28" s="198">
        <v>-62847383.59238527</v>
      </c>
      <c r="V28" s="198">
        <v>-63676053.558244638</v>
      </c>
      <c r="W28" s="198">
        <v>-67181839.090767011</v>
      </c>
      <c r="X28" s="198">
        <v>-71396035</v>
      </c>
    </row>
    <row r="29" spans="2:24">
      <c r="B29" s="61" t="str">
        <f t="shared" si="4"/>
        <v>Comisiones Reaseguro Aceptado</v>
      </c>
      <c r="C29" s="33">
        <f>O29*M!$J$59</f>
        <v>-19470.118465467291</v>
      </c>
      <c r="D29" s="33">
        <f>P29*M!$J$60</f>
        <v>-21794.089834515362</v>
      </c>
      <c r="E29" s="33">
        <f>Q29*M!$J$61</f>
        <v>-14231.638760643411</v>
      </c>
      <c r="F29" s="33">
        <f>R29*M!$J$62</f>
        <v>-8740.509635428687</v>
      </c>
      <c r="G29" s="33">
        <f>S29*M!$J$63</f>
        <v>-7434.7826561186002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'3.1'!N29</f>
        <v>Comisiones Reaseguro Aceptado</v>
      </c>
      <c r="O29" s="50">
        <v>-434899.93640609609</v>
      </c>
      <c r="P29" s="50">
        <v>-487280.26861390035</v>
      </c>
      <c r="Q29" s="50">
        <v>-317776.15555282985</v>
      </c>
      <c r="R29" s="50">
        <v>-195495.90946802581</v>
      </c>
      <c r="S29" s="50">
        <v>-166108.8752202187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 t="shared" si="4"/>
        <v>Comisiones Reaseguro Cedido</v>
      </c>
      <c r="C30" s="33">
        <f>O30*M!$J$59</f>
        <v>41538.402734810807</v>
      </c>
      <c r="D30" s="33">
        <f>P30*M!$J$60</f>
        <v>39939.775413711577</v>
      </c>
      <c r="E30" s="33">
        <f>Q30*M!$J$61</f>
        <v>57809.788618731247</v>
      </c>
      <c r="F30" s="33">
        <f>R30*M!$J$62</f>
        <v>79154.216372801689</v>
      </c>
      <c r="G30" s="33">
        <f>S30*M!$J$63</f>
        <v>27994.293311984144</v>
      </c>
      <c r="H30" s="33">
        <f>T30*M!$J$64</f>
        <v>33083.180363926193</v>
      </c>
      <c r="I30" s="33">
        <f>U30*M!$J$65</f>
        <v>34126.167633994351</v>
      </c>
      <c r="J30" s="33">
        <f>V30*M!$J$66</f>
        <v>28620.944206336491</v>
      </c>
      <c r="K30" s="33">
        <f>W30*M!$J$67</f>
        <v>21422.102905774958</v>
      </c>
      <c r="L30" s="33">
        <f>X30*M!$J$68</f>
        <v>24193.965828520013</v>
      </c>
      <c r="N30" s="46" t="str">
        <f>'3.1'!N30</f>
        <v>Comisiones Reaseguro Cedido</v>
      </c>
      <c r="O30" s="50">
        <v>927834.55528638256</v>
      </c>
      <c r="P30" s="50">
        <v>892988.174305422</v>
      </c>
      <c r="Q30" s="50">
        <v>1290826.2140116056</v>
      </c>
      <c r="R30" s="50">
        <v>1770414.5597307393</v>
      </c>
      <c r="S30" s="50">
        <v>625452.12008473254</v>
      </c>
      <c r="T30" s="50">
        <v>736247.48468329653</v>
      </c>
      <c r="U30" s="50">
        <v>762514.27936973772</v>
      </c>
      <c r="V30" s="50">
        <v>638783.49295768875</v>
      </c>
      <c r="W30" s="50">
        <v>477675.60830483638</v>
      </c>
      <c r="X30" s="50">
        <v>539381</v>
      </c>
    </row>
    <row r="31" spans="2:24">
      <c r="B31" s="61" t="str">
        <f t="shared" si="4"/>
        <v>Cto. Sin. + Gtos. Médicos + Reaseg. no Prop.</v>
      </c>
      <c r="C31" s="33">
        <f>O31*M!$J$59</f>
        <v>-4855611.5221343404</v>
      </c>
      <c r="D31" s="33">
        <f>P31*M!$J$60</f>
        <v>-4856729.491725767</v>
      </c>
      <c r="E31" s="33">
        <f>Q31*M!$J$61</f>
        <v>-5925184.1970774457</v>
      </c>
      <c r="F31" s="33">
        <f>R31*M!$J$62</f>
        <v>-6252670.8766323505</v>
      </c>
      <c r="G31" s="33">
        <f>S31*M!$J$63</f>
        <v>-7531027.4983393662</v>
      </c>
      <c r="H31" s="33">
        <f>T31*M!$J$64</f>
        <v>-8572774.2823857684</v>
      </c>
      <c r="I31" s="33">
        <f>U31*M!$J$65</f>
        <v>-8821513.55292161</v>
      </c>
      <c r="J31" s="33">
        <f>V31*M!$J$66</f>
        <v>-9062630.593309043</v>
      </c>
      <c r="K31" s="33">
        <f>W31*M!$J$67</f>
        <v>-11586675.75522417</v>
      </c>
      <c r="L31" s="33">
        <f>X31*M!$J$68</f>
        <v>-11220956.686610721</v>
      </c>
      <c r="N31" s="46" t="str">
        <f>'3.1'!N31</f>
        <v>Cto. Sin. + Gtos. Médicos + Reaseg. no Prop.</v>
      </c>
      <c r="O31" s="50">
        <v>-108458772.14020589</v>
      </c>
      <c r="P31" s="50">
        <v>-108588542.54905431</v>
      </c>
      <c r="Q31" s="50">
        <v>-132302560.98803106</v>
      </c>
      <c r="R31" s="50">
        <v>-139851293.64502177</v>
      </c>
      <c r="S31" s="50">
        <v>-168259189.92698178</v>
      </c>
      <c r="T31" s="50">
        <v>-190782247.43611461</v>
      </c>
      <c r="U31" s="50">
        <v>-197107689.38073927</v>
      </c>
      <c r="V31" s="50">
        <v>-202266521.46917996</v>
      </c>
      <c r="W31" s="50">
        <v>-258362702.01631659</v>
      </c>
      <c r="X31" s="50">
        <v>-250160345</v>
      </c>
    </row>
    <row r="32" spans="2:24">
      <c r="B32" s="46"/>
      <c r="C32" s="33"/>
      <c r="D32" s="33"/>
      <c r="E32" s="33"/>
      <c r="F32" s="33"/>
      <c r="G32" s="33"/>
      <c r="H32" s="33"/>
      <c r="I32" s="33"/>
      <c r="J32" s="33"/>
      <c r="K32" s="33"/>
      <c r="L32" s="33"/>
      <c r="N32" s="46"/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5">
      <c r="B33" s="46" t="str">
        <f>N33</f>
        <v>Costo de Siniestros</v>
      </c>
      <c r="C33" s="33">
        <f>O33*M!$J$59</f>
        <v>4827965.1603070237</v>
      </c>
      <c r="D33" s="33">
        <f>P33*M!$J$60</f>
        <v>4831260.4018912511</v>
      </c>
      <c r="E33" s="33">
        <f>Q33*M!$J$61</f>
        <v>5928107.500988909</v>
      </c>
      <c r="F33" s="33">
        <f>R33*M!$J$62</f>
        <v>6208712.5260294778</v>
      </c>
      <c r="G33" s="33">
        <f>S33*M!$J$63</f>
        <v>7557669.9981130399</v>
      </c>
      <c r="H33" s="33">
        <f>T33*M!$J$64</f>
        <v>8515985.7022442389</v>
      </c>
      <c r="I33" s="33">
        <f>U33*M!$J$65</f>
        <v>8840607.4889861457</v>
      </c>
      <c r="J33" s="33">
        <f>V33*M!$J$66</f>
        <v>8974927.7081280183</v>
      </c>
      <c r="K33" s="33">
        <f>W33*M!$J$67</f>
        <v>11670268.531918315</v>
      </c>
      <c r="L33" s="33">
        <f>X33*M!$J$68</f>
        <v>11205362.287572054</v>
      </c>
      <c r="N33" s="46" t="str">
        <f>'3.1'!N33</f>
        <v>Costo de Siniestros</v>
      </c>
      <c r="O33" s="50">
        <v>107841241.1774701</v>
      </c>
      <c r="P33" s="50">
        <v>108019095.28008603</v>
      </c>
      <c r="Q33" s="50">
        <v>132367835.00841066</v>
      </c>
      <c r="R33" s="50">
        <v>138868092.65465969</v>
      </c>
      <c r="S33" s="50">
        <v>168854440.10108307</v>
      </c>
      <c r="T33" s="50">
        <v>189518449.67459327</v>
      </c>
      <c r="U33" s="50">
        <v>197534323.8348254</v>
      </c>
      <c r="V33" s="50">
        <v>200309103.33040315</v>
      </c>
      <c r="W33" s="50">
        <v>260226675.43820232</v>
      </c>
      <c r="X33" s="50">
        <v>249812683</v>
      </c>
    </row>
    <row r="34" spans="2:25">
      <c r="B34" s="61" t="str">
        <f>N34</f>
        <v>Siniestros Pagados</v>
      </c>
      <c r="C34" s="33">
        <f>O34*M!$J$59</f>
        <v>4004108.5467614923</v>
      </c>
      <c r="D34" s="33">
        <f>P34*M!$J$60</f>
        <v>4260634.5744680846</v>
      </c>
      <c r="E34" s="33">
        <f>Q34*M!$J$61</f>
        <v>4847837.3625992872</v>
      </c>
      <c r="F34" s="33">
        <f>R34*M!$J$62</f>
        <v>5764952.0078376317</v>
      </c>
      <c r="G34" s="33">
        <f>S34*M!$J$63</f>
        <v>6852875.6493920833</v>
      </c>
      <c r="H34" s="33">
        <f>T34*M!$J$64</f>
        <v>7684629.7596758008</v>
      </c>
      <c r="I34" s="33">
        <f>U34*M!$J$65</f>
        <v>8044150.6542106401</v>
      </c>
      <c r="J34" s="33">
        <f>V34*M!$J$66</f>
        <v>8650418.3760781754</v>
      </c>
      <c r="K34" s="33">
        <f>W34*M!$J$67</f>
        <v>9861721.7922635376</v>
      </c>
      <c r="L34" s="33">
        <f>X34*M!$J$68</f>
        <v>10415149.033171661</v>
      </c>
      <c r="N34" s="46" t="str">
        <f>'3.1'!N34</f>
        <v>Siniestros Pagados</v>
      </c>
      <c r="O34" s="50">
        <v>89438929.477406487</v>
      </c>
      <c r="P34" s="50">
        <v>95260833.357882053</v>
      </c>
      <c r="Q34" s="50">
        <v>108246642.97216356</v>
      </c>
      <c r="R34" s="50">
        <v>128942656.98689584</v>
      </c>
      <c r="S34" s="50">
        <v>153107833.65102667</v>
      </c>
      <c r="T34" s="50">
        <v>171017092.94711435</v>
      </c>
      <c r="U34" s="50">
        <v>179738311.22856417</v>
      </c>
      <c r="V34" s="50">
        <v>193066463.00624949</v>
      </c>
      <c r="W34" s="50">
        <v>219899231.03126526</v>
      </c>
      <c r="X34" s="50">
        <v>232195645</v>
      </c>
    </row>
    <row r="35" spans="2:25">
      <c r="B35" s="61" t="str">
        <f>N35</f>
        <v>Siniestros por Pagar</v>
      </c>
      <c r="C35" s="33">
        <f>O35*M!$J$59</f>
        <v>3767071.2465032516</v>
      </c>
      <c r="D35" s="33">
        <f>P35*M!$J$60</f>
        <v>4352193.735224586</v>
      </c>
      <c r="E35" s="33">
        <f>Q35*M!$J$61</f>
        <v>5437441.1346043348</v>
      </c>
      <c r="F35" s="33">
        <f>R35*M!$J$62</f>
        <v>5870094.8716564979</v>
      </c>
      <c r="G35" s="33">
        <f>S35*M!$J$63</f>
        <v>6576427.680927204</v>
      </c>
      <c r="H35" s="33">
        <f>T35*M!$J$64</f>
        <v>7211385.1027332675</v>
      </c>
      <c r="I35" s="33">
        <f>U35*M!$J$65</f>
        <v>8190489.0649465108</v>
      </c>
      <c r="J35" s="33">
        <f>V35*M!$J$66</f>
        <v>8518115.7032843661</v>
      </c>
      <c r="K35" s="33">
        <f>W35*M!$J$67</f>
        <v>10327111.353472643</v>
      </c>
      <c r="L35" s="33">
        <f>X35*M!$J$68</f>
        <v>9934431.5496121608</v>
      </c>
      <c r="N35" s="46" t="str">
        <f>'3.1'!N35</f>
        <v>Siniestros por Pagar</v>
      </c>
      <c r="O35" s="50">
        <v>84144277.21368143</v>
      </c>
      <c r="P35" s="50">
        <v>97307946.716882467</v>
      </c>
      <c r="Q35" s="50">
        <v>121411818.33379145</v>
      </c>
      <c r="R35" s="50">
        <v>131294350.49719468</v>
      </c>
      <c r="S35" s="50">
        <v>146931397.40230533</v>
      </c>
      <c r="T35" s="50">
        <v>160485300.52326167</v>
      </c>
      <c r="U35" s="50">
        <v>183008093.2035909</v>
      </c>
      <c r="V35" s="50">
        <v>190113633.67799282</v>
      </c>
      <c r="W35" s="50">
        <v>230276608.20693702</v>
      </c>
      <c r="X35" s="50">
        <v>221478515</v>
      </c>
    </row>
    <row r="36" spans="2:25">
      <c r="B36" s="61" t="str">
        <f>N36</f>
        <v>Siniestros por Pagar Período Anterior</v>
      </c>
      <c r="C36" s="33">
        <f>O36*M!$J$59</f>
        <v>-2943214.6329577202</v>
      </c>
      <c r="D36" s="33">
        <f>P36*M!$J$60</f>
        <v>-3781567.9078014186</v>
      </c>
      <c r="E36" s="33">
        <f>Q36*M!$J$61</f>
        <v>-4357170.996214713</v>
      </c>
      <c r="F36" s="33">
        <f>R36*M!$J$62</f>
        <v>-5426334.3534646509</v>
      </c>
      <c r="G36" s="33">
        <f>S36*M!$J$63</f>
        <v>-5871633.3322062464</v>
      </c>
      <c r="H36" s="33">
        <f>T36*M!$J$64</f>
        <v>-6380029.1601648284</v>
      </c>
      <c r="I36" s="33">
        <f>U36*M!$J$65</f>
        <v>-7394032.2301710062</v>
      </c>
      <c r="J36" s="33">
        <f>V36*M!$J$66</f>
        <v>-8193606.3712345231</v>
      </c>
      <c r="K36" s="33">
        <f>W36*M!$J$67</f>
        <v>-8518564.6138178688</v>
      </c>
      <c r="L36" s="33">
        <f>X36*M!$J$68</f>
        <v>-9144218.2952117678</v>
      </c>
      <c r="N36" s="46" t="str">
        <f>'3.1'!N36</f>
        <v>Siniestros por Pagar Período Anterior</v>
      </c>
      <c r="O36" s="50">
        <v>-65741965.513617814</v>
      </c>
      <c r="P36" s="50">
        <v>-84549684.794678479</v>
      </c>
      <c r="Q36" s="50">
        <v>-97290626.297544345</v>
      </c>
      <c r="R36" s="50">
        <v>-121368914.82943082</v>
      </c>
      <c r="S36" s="50">
        <v>-131184790.9522489</v>
      </c>
      <c r="T36" s="50">
        <v>-141983943.79578274</v>
      </c>
      <c r="U36" s="50">
        <v>-165212080.59732971</v>
      </c>
      <c r="V36" s="50">
        <v>-182870993.35383916</v>
      </c>
      <c r="W36" s="50">
        <v>-189949163.80000001</v>
      </c>
      <c r="X36" s="50">
        <v>-203861477</v>
      </c>
    </row>
    <row r="37" spans="2:25">
      <c r="B37" s="46"/>
      <c r="C37" s="33"/>
      <c r="D37" s="33"/>
      <c r="E37" s="33"/>
      <c r="F37" s="33"/>
      <c r="G37" s="33"/>
      <c r="H37" s="33"/>
      <c r="I37" s="33"/>
      <c r="J37" s="33"/>
      <c r="K37" s="33"/>
      <c r="L37" s="33"/>
      <c r="N37" s="46"/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5">
      <c r="B38" s="46" t="str">
        <f t="shared" ref="B38:C40" si="5">N38</f>
        <v>Número de Pólizas Emitidas</v>
      </c>
      <c r="C38" s="33">
        <f t="shared" si="5"/>
        <v>671350</v>
      </c>
      <c r="D38" s="33">
        <f t="shared" ref="D38:L40" si="6">P38</f>
        <v>998203</v>
      </c>
      <c r="E38" s="33">
        <f t="shared" si="6"/>
        <v>1088196</v>
      </c>
      <c r="F38" s="33">
        <f t="shared" si="6"/>
        <v>1061525</v>
      </c>
      <c r="G38" s="33">
        <f t="shared" si="6"/>
        <v>603061</v>
      </c>
      <c r="H38" s="33">
        <f t="shared" si="6"/>
        <v>523464</v>
      </c>
      <c r="I38" s="33">
        <f t="shared" si="6"/>
        <v>518277</v>
      </c>
      <c r="J38" s="33">
        <f t="shared" si="6"/>
        <v>809945</v>
      </c>
      <c r="K38" s="33">
        <f t="shared" si="6"/>
        <v>827954</v>
      </c>
      <c r="L38" s="33">
        <f t="shared" si="6"/>
        <v>939852</v>
      </c>
      <c r="N38" s="46" t="str">
        <f>'3.1'!N38</f>
        <v>Número de Pólizas Emitidas</v>
      </c>
      <c r="O38" s="50">
        <v>671350</v>
      </c>
      <c r="P38" s="50">
        <v>998203</v>
      </c>
      <c r="Q38" s="50">
        <v>1088196</v>
      </c>
      <c r="R38" s="50">
        <v>1061525</v>
      </c>
      <c r="S38" s="50">
        <v>603061</v>
      </c>
      <c r="T38" s="50">
        <v>523464</v>
      </c>
      <c r="U38" s="50">
        <v>518277</v>
      </c>
      <c r="V38" s="50">
        <v>809945</v>
      </c>
      <c r="W38" s="50">
        <v>827954</v>
      </c>
      <c r="X38" s="50">
        <v>939852</v>
      </c>
    </row>
    <row r="39" spans="2:25">
      <c r="B39" s="46" t="str">
        <f t="shared" si="5"/>
        <v>Número de Pólizas Vigentes</v>
      </c>
      <c r="C39" s="33">
        <f t="shared" si="5"/>
        <v>1477263</v>
      </c>
      <c r="D39" s="33">
        <f t="shared" si="6"/>
        <v>1731273</v>
      </c>
      <c r="E39" s="33">
        <f t="shared" si="6"/>
        <v>1961391</v>
      </c>
      <c r="F39" s="33">
        <f t="shared" si="6"/>
        <v>2002499</v>
      </c>
      <c r="G39" s="33">
        <f t="shared" si="6"/>
        <v>1775592</v>
      </c>
      <c r="H39" s="33">
        <f t="shared" si="6"/>
        <v>1760609</v>
      </c>
      <c r="I39" s="33">
        <f t="shared" si="6"/>
        <v>1912825</v>
      </c>
      <c r="J39" s="33">
        <f t="shared" si="6"/>
        <v>2164179</v>
      </c>
      <c r="K39" s="33">
        <f t="shared" si="6"/>
        <v>2063555</v>
      </c>
      <c r="L39" s="33">
        <f t="shared" si="6"/>
        <v>2363303</v>
      </c>
      <c r="N39" s="46" t="str">
        <f>'3.1'!N39</f>
        <v>Número de Pólizas Vigentes</v>
      </c>
      <c r="O39" s="50">
        <v>1477263</v>
      </c>
      <c r="P39" s="50">
        <v>1731273</v>
      </c>
      <c r="Q39" s="50">
        <v>1961391</v>
      </c>
      <c r="R39" s="50">
        <v>2002499</v>
      </c>
      <c r="S39" s="50">
        <v>1775592</v>
      </c>
      <c r="T39" s="50">
        <v>1760609</v>
      </c>
      <c r="U39" s="50">
        <v>1912825</v>
      </c>
      <c r="V39" s="50">
        <v>2164179</v>
      </c>
      <c r="W39" s="50">
        <v>2063555</v>
      </c>
      <c r="X39" s="50">
        <v>2363303</v>
      </c>
    </row>
    <row r="40" spans="2:25">
      <c r="B40" s="46" t="str">
        <f t="shared" si="5"/>
        <v>Número de Siniestros</v>
      </c>
      <c r="C40" s="33">
        <f t="shared" si="5"/>
        <v>58906</v>
      </c>
      <c r="D40" s="33">
        <f t="shared" si="6"/>
        <v>68676</v>
      </c>
      <c r="E40" s="33">
        <f t="shared" si="6"/>
        <v>86370</v>
      </c>
      <c r="F40" s="33">
        <f t="shared" si="6"/>
        <v>90768</v>
      </c>
      <c r="G40" s="33">
        <f t="shared" si="6"/>
        <v>99991</v>
      </c>
      <c r="H40" s="33">
        <f t="shared" si="6"/>
        <v>88415</v>
      </c>
      <c r="I40" s="33">
        <f t="shared" si="6"/>
        <v>206336</v>
      </c>
      <c r="J40" s="33">
        <f t="shared" si="6"/>
        <v>108220</v>
      </c>
      <c r="K40" s="33">
        <f t="shared" si="6"/>
        <v>106866</v>
      </c>
      <c r="L40" s="33">
        <f t="shared" si="6"/>
        <v>130152</v>
      </c>
      <c r="N40" s="46" t="str">
        <f>'3.1'!N40</f>
        <v>Número de Siniestros</v>
      </c>
      <c r="O40" s="50">
        <v>58906</v>
      </c>
      <c r="P40" s="50">
        <v>68676</v>
      </c>
      <c r="Q40" s="50">
        <v>86370</v>
      </c>
      <c r="R40" s="50">
        <v>90768</v>
      </c>
      <c r="S40" s="50">
        <v>99991</v>
      </c>
      <c r="T40" s="50">
        <v>88415</v>
      </c>
      <c r="U40" s="50">
        <v>206336</v>
      </c>
      <c r="V40" s="50">
        <v>108220</v>
      </c>
      <c r="W40" s="50">
        <v>106866</v>
      </c>
      <c r="X40" s="50">
        <v>130152</v>
      </c>
    </row>
    <row r="41" spans="2:25">
      <c r="B41" s="46"/>
      <c r="C41" s="33"/>
      <c r="D41" s="33"/>
      <c r="E41" s="33"/>
      <c r="F41" s="33"/>
      <c r="G41" s="33"/>
      <c r="H41" s="33"/>
      <c r="I41" s="33"/>
      <c r="J41" s="33"/>
      <c r="K41" s="33"/>
      <c r="L41" s="33"/>
      <c r="N41" s="46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5">
      <c r="B42" s="46" t="str">
        <f>N42</f>
        <v>Siniestralidad Retenida (%)</v>
      </c>
      <c r="C42" s="192">
        <f>IFERROR(C33/C20,"")</f>
        <v>0.41569314723142214</v>
      </c>
      <c r="D42" s="192">
        <f t="shared" ref="D42:L42" si="7">IFERROR(D33/D20,"")</f>
        <v>0.36453545447302121</v>
      </c>
      <c r="E42" s="192">
        <f t="shared" si="7"/>
        <v>0.39652857372353273</v>
      </c>
      <c r="F42" s="192">
        <f t="shared" si="7"/>
        <v>0.40544738562334059</v>
      </c>
      <c r="G42" s="192">
        <f t="shared" si="7"/>
        <v>0.44577075871355332</v>
      </c>
      <c r="H42" s="192">
        <f t="shared" si="7"/>
        <v>0.45019741612254272</v>
      </c>
      <c r="I42" s="192">
        <f t="shared" si="7"/>
        <v>0.44709351140892889</v>
      </c>
      <c r="J42" s="192">
        <f t="shared" si="7"/>
        <v>0.41920839024696871</v>
      </c>
      <c r="K42" s="192">
        <f t="shared" si="7"/>
        <v>0.47559927492050863</v>
      </c>
      <c r="L42" s="192">
        <f t="shared" si="7"/>
        <v>0.40298233828731678</v>
      </c>
      <c r="N42" s="46" t="str">
        <f>'3.1'!N42</f>
        <v>Siniestralidad Retenida (%)</v>
      </c>
      <c r="O42" s="221"/>
      <c r="P42" s="222"/>
      <c r="Q42" s="222"/>
      <c r="R42" s="222"/>
      <c r="S42" s="222"/>
      <c r="T42" s="222"/>
      <c r="U42" s="222"/>
      <c r="V42" s="222"/>
      <c r="W42" s="222"/>
      <c r="X42" s="223"/>
    </row>
    <row r="43" spans="2:25">
      <c r="B43" s="46" t="str">
        <f>N43</f>
        <v>Siniestralidad Directa (%)</v>
      </c>
      <c r="C43" s="192">
        <f>IFERROR(O43,"")</f>
        <v>0.41772600392262954</v>
      </c>
      <c r="D43" s="192">
        <f t="shared" ref="D43:L43" si="8">IFERROR(P43,"")</f>
        <v>0.36741362654039683</v>
      </c>
      <c r="E43" s="192">
        <f t="shared" si="8"/>
        <v>0.39817334614436395</v>
      </c>
      <c r="F43" s="192">
        <f t="shared" si="8"/>
        <v>0.40547306297403551</v>
      </c>
      <c r="G43" s="192">
        <f t="shared" si="8"/>
        <v>0.44176195177448441</v>
      </c>
      <c r="H43" s="192">
        <f t="shared" si="8"/>
        <v>0.45628831485593929</v>
      </c>
      <c r="I43" s="192">
        <f t="shared" si="8"/>
        <v>0.44906025146240064</v>
      </c>
      <c r="J43" s="192">
        <f t="shared" si="8"/>
        <v>0.4274552364709624</v>
      </c>
      <c r="K43" s="192">
        <f t="shared" si="8"/>
        <v>0.47345096033259887</v>
      </c>
      <c r="L43" s="192">
        <f t="shared" si="8"/>
        <v>0.38541419474128863</v>
      </c>
      <c r="N43" s="46" t="str">
        <f>'3.1'!N43</f>
        <v>Siniestralidad Directa (%)</v>
      </c>
      <c r="O43" s="163">
        <f>'3.8.1.1'!C53</f>
        <v>0.41772600392262954</v>
      </c>
      <c r="P43" s="163">
        <f>'3.8.1.1'!D53</f>
        <v>0.36741362654039683</v>
      </c>
      <c r="Q43" s="163">
        <f>'3.8.1.1'!E53</f>
        <v>0.39817334614436395</v>
      </c>
      <c r="R43" s="163">
        <f>'3.8.1.1'!F53</f>
        <v>0.40547306297403551</v>
      </c>
      <c r="S43" s="163">
        <f>'3.8.1.1'!G53</f>
        <v>0.44176195177448441</v>
      </c>
      <c r="T43" s="163">
        <f>'3.8.1.1'!H53</f>
        <v>0.45628831485593929</v>
      </c>
      <c r="U43" s="163">
        <f>'3.8.1.1'!I53</f>
        <v>0.44906025146240064</v>
      </c>
      <c r="V43" s="163">
        <f>'3.8.1.1'!J53</f>
        <v>0.4274552364709624</v>
      </c>
      <c r="W43" s="163">
        <f>'3.8.1.1'!K53</f>
        <v>0.47345096033259887</v>
      </c>
      <c r="X43" s="163">
        <f>'3.8.1.1'!L53</f>
        <v>0.38541419474128863</v>
      </c>
      <c r="Y43" s="146"/>
    </row>
    <row r="44" spans="2:25">
      <c r="B44" s="46" t="str">
        <f>N44</f>
        <v>Prima Promedio</v>
      </c>
      <c r="C44" s="40">
        <f>IFERROR(C21/C38,"")</f>
        <v>18.161591053075064</v>
      </c>
      <c r="D44" s="40">
        <f t="shared" ref="D44:L44" si="9">IFERROR(D21/D38,"")</f>
        <v>13.798153852212375</v>
      </c>
      <c r="E44" s="40">
        <f t="shared" si="9"/>
        <v>14.419953392236378</v>
      </c>
      <c r="F44" s="40">
        <f t="shared" si="9"/>
        <v>15.133889524889106</v>
      </c>
      <c r="G44" s="40">
        <f t="shared" si="9"/>
        <v>29.150352554759952</v>
      </c>
      <c r="H44" s="40">
        <f t="shared" si="9"/>
        <v>37.323468692464672</v>
      </c>
      <c r="I44" s="40">
        <f t="shared" si="9"/>
        <v>39.401672123834402</v>
      </c>
      <c r="J44" s="40">
        <f t="shared" si="9"/>
        <v>27.338724784664656</v>
      </c>
      <c r="K44" s="40">
        <f t="shared" si="9"/>
        <v>30.426693352681379</v>
      </c>
      <c r="L44" s="40">
        <f t="shared" si="9"/>
        <v>32.109282701021378</v>
      </c>
      <c r="N44" s="46" t="str">
        <f>'3.1'!N44</f>
        <v>Prima Promedio</v>
      </c>
      <c r="O44" s="215"/>
      <c r="P44" s="216"/>
      <c r="Q44" s="216"/>
      <c r="R44" s="216"/>
      <c r="S44" s="216"/>
      <c r="T44" s="216"/>
      <c r="U44" s="216"/>
      <c r="V44" s="216"/>
      <c r="W44" s="216"/>
      <c r="X44" s="217"/>
    </row>
    <row r="45" spans="2:25">
      <c r="B45" s="46" t="str">
        <f>N45</f>
        <v>Siniestro Promedio</v>
      </c>
      <c r="C45" s="40">
        <f>IFERROR(C33/C40,"")</f>
        <v>81.960499105473531</v>
      </c>
      <c r="D45" s="40">
        <f t="shared" ref="D45:L45" si="10">IFERROR(D33/D40,"")</f>
        <v>70.34859924706231</v>
      </c>
      <c r="E45" s="40">
        <f t="shared" si="10"/>
        <v>68.636187345014577</v>
      </c>
      <c r="F45" s="40">
        <f t="shared" si="10"/>
        <v>68.401997686734063</v>
      </c>
      <c r="G45" s="40">
        <f t="shared" si="10"/>
        <v>75.583502496355067</v>
      </c>
      <c r="H45" s="40">
        <f t="shared" si="10"/>
        <v>96.318336280543335</v>
      </c>
      <c r="I45" s="40">
        <f t="shared" si="10"/>
        <v>42.845686108997683</v>
      </c>
      <c r="J45" s="40">
        <f t="shared" si="10"/>
        <v>82.932246425134153</v>
      </c>
      <c r="K45" s="40">
        <f t="shared" si="10"/>
        <v>109.2046912200168</v>
      </c>
      <c r="L45" s="40">
        <f t="shared" si="10"/>
        <v>86.094430262862303</v>
      </c>
      <c r="N45" s="46" t="str">
        <f>'3.1'!N45</f>
        <v>Siniestro Promedio</v>
      </c>
      <c r="O45" s="218"/>
      <c r="P45" s="219"/>
      <c r="Q45" s="219"/>
      <c r="R45" s="219"/>
      <c r="S45" s="219"/>
      <c r="T45" s="219"/>
      <c r="U45" s="219"/>
      <c r="V45" s="219"/>
      <c r="W45" s="219"/>
      <c r="X45" s="220"/>
    </row>
    <row r="47" spans="2:25">
      <c r="B47" s="14" t="str">
        <f>'3.1'!B47</f>
        <v>Siniestralidad Retenida = Costo Siniestros / Prima Retenida Neta</v>
      </c>
    </row>
    <row r="48" spans="2:25">
      <c r="B48" s="14" t="str">
        <f>'3.1'!B48</f>
        <v>Siniestralidad Directa = Siniestros Directos / Prima Directa</v>
      </c>
    </row>
    <row r="49" spans="2:2">
      <c r="B49" s="14" t="str">
        <f>'3.1'!B49</f>
        <v>Prima Promedio = Prima Directa / Número de Pólizas Emitidas</v>
      </c>
    </row>
    <row r="50" spans="2:2">
      <c r="B50" s="14" t="str">
        <f>'3.1'!B50</f>
        <v>Siniestro Promedio = Costo Siniestro / Número de Siniestros</v>
      </c>
    </row>
    <row r="51" spans="2:2">
      <c r="B51" s="14" t="str">
        <f>'3.1'!B51</f>
        <v>Costo Exp. Directo = Resultado de Intermediación + Costo de Siniestros</v>
      </c>
    </row>
    <row r="52" spans="2:2">
      <c r="B52" s="14" t="s">
        <v>712</v>
      </c>
    </row>
  </sheetData>
  <mergeCells count="4">
    <mergeCell ref="B15:L15"/>
    <mergeCell ref="N15:X15"/>
    <mergeCell ref="O42:X42"/>
    <mergeCell ref="O44:X45"/>
  </mergeCells>
  <conditionalFormatting sqref="C17:L45">
    <cfRule type="cellIs" dxfId="7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>
  <sheetPr codeName="Hoja112">
    <pageSetUpPr fitToPage="1"/>
  </sheetPr>
  <dimension ref="B3:X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40" style="10" customWidth="1"/>
    <col min="3" max="12" width="15.7109375" style="10" customWidth="1"/>
    <col min="13" max="13" width="11.42578125" style="10"/>
    <col min="14" max="14" width="40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206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1402969.0422667784</v>
      </c>
      <c r="D17" s="33">
        <f>P17*M!$J$60</f>
        <v>1716029.3735224586</v>
      </c>
      <c r="E17" s="33">
        <f>Q17*M!$J$61</f>
        <v>2527163.8645150303</v>
      </c>
      <c r="F17" s="33">
        <f>R17*M!$J$62</f>
        <v>3008186.6233912893</v>
      </c>
      <c r="G17" s="33">
        <f>S17*M!$J$63</f>
        <v>3526883.986915628</v>
      </c>
      <c r="H17" s="33">
        <f>T17*M!$J$64</f>
        <v>3946560.6090101944</v>
      </c>
      <c r="I17" s="33">
        <f>U17*M!$J$65</f>
        <v>4393295.4886057833</v>
      </c>
      <c r="J17" s="33">
        <f>V17*M!$J$66</f>
        <v>3433275.3661387563</v>
      </c>
      <c r="K17" s="33">
        <f>W17*M!$J$67</f>
        <v>4030769.1017009579</v>
      </c>
      <c r="L17" s="33">
        <f>X17*M!$J$68</f>
        <v>4651637.994566258</v>
      </c>
      <c r="N17" s="46" t="str">
        <f>'3.1'!N17</f>
        <v>Margen de Contribución</v>
      </c>
      <c r="O17" s="33">
        <v>31337824.078663077</v>
      </c>
      <c r="P17" s="33">
        <v>38367615.27683045</v>
      </c>
      <c r="Q17" s="33">
        <v>56428667.901440755</v>
      </c>
      <c r="R17" s="33">
        <v>67283053.771336108</v>
      </c>
      <c r="S17" s="33">
        <v>78798097.966807604</v>
      </c>
      <c r="T17" s="33">
        <v>87828476.270142466</v>
      </c>
      <c r="U17" s="33">
        <v>98163690.089113548</v>
      </c>
      <c r="V17" s="33">
        <v>76626389.92120184</v>
      </c>
      <c r="W17" s="33">
        <v>89879135.1652174</v>
      </c>
      <c r="X17" s="33">
        <v>103703757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2">N19</f>
        <v>Ingreso Explotación</v>
      </c>
      <c r="C19" s="33">
        <f>O19*M!$J$59</f>
        <v>6253429.9801960345</v>
      </c>
      <c r="D19" s="33">
        <f>P19*M!$J$60</f>
        <v>7178907.1513002357</v>
      </c>
      <c r="E19" s="33">
        <f>Q19*M!$J$61</f>
        <v>8708791.3934532739</v>
      </c>
      <c r="F19" s="33">
        <f>R19*M!$J$62</f>
        <v>9933890.4834042713</v>
      </c>
      <c r="G19" s="33">
        <f>S19*M!$J$63</f>
        <v>10986476.774586912</v>
      </c>
      <c r="H19" s="33">
        <f>T19*M!$J$64</f>
        <v>11939886.284530228</v>
      </c>
      <c r="I19" s="33">
        <f>U19*M!$J$65</f>
        <v>13157614.495605852</v>
      </c>
      <c r="J19" s="33">
        <f>V19*M!$J$66</f>
        <v>13517799.939645365</v>
      </c>
      <c r="K19" s="33">
        <f>W19*M!$J$67</f>
        <v>15106253.16060413</v>
      </c>
      <c r="L19" s="33">
        <f>X19*M!$J$68</f>
        <v>14121086.542002501</v>
      </c>
      <c r="N19" s="46" t="str">
        <f>'3.1'!N19</f>
        <v>Ingreso Explotación</v>
      </c>
      <c r="O19" s="200">
        <f>O20+O24</f>
        <v>139681548.70402113</v>
      </c>
      <c r="P19" s="200">
        <f t="shared" ref="P19:X19" si="3">P20+P24</f>
        <v>160508643.93060431</v>
      </c>
      <c r="Q19" s="200">
        <f t="shared" si="3"/>
        <v>194457314.09205875</v>
      </c>
      <c r="R19" s="200">
        <f t="shared" si="3"/>
        <v>222187839.79564086</v>
      </c>
      <c r="S19" s="200">
        <f t="shared" si="3"/>
        <v>245461284.35345837</v>
      </c>
      <c r="T19" s="200">
        <f t="shared" si="3"/>
        <v>265715422.38953963</v>
      </c>
      <c r="U19" s="200">
        <f t="shared" si="3"/>
        <v>293993425.89372957</v>
      </c>
      <c r="V19" s="200">
        <f t="shared" si="3"/>
        <v>301700300.3219642</v>
      </c>
      <c r="W19" s="200">
        <f t="shared" si="3"/>
        <v>336843152.11431366</v>
      </c>
      <c r="X19" s="200">
        <f t="shared" si="3"/>
        <v>314815927</v>
      </c>
    </row>
    <row r="20" spans="2:24" s="16" customFormat="1">
      <c r="B20" s="61" t="str">
        <f t="shared" si="2"/>
        <v>Prima Retenida Neta</v>
      </c>
      <c r="C20" s="33">
        <f>O20*M!$J$59</f>
        <v>6753120.3192523727</v>
      </c>
      <c r="D20" s="33">
        <f>P20*M!$J$60</f>
        <v>7794437.0567375887</v>
      </c>
      <c r="E20" s="33">
        <f>Q20*M!$J$61</f>
        <v>9174158.6471136846</v>
      </c>
      <c r="F20" s="33">
        <f>R20*M!$J$62</f>
        <v>10447198.329217384</v>
      </c>
      <c r="G20" s="33">
        <f>S20*M!$J$63</f>
        <v>11640297.539645227</v>
      </c>
      <c r="H20" s="33">
        <f>T20*M!$J$64</f>
        <v>12357406.641097583</v>
      </c>
      <c r="I20" s="33">
        <f>U20*M!$J$65</f>
        <v>13454367.51867022</v>
      </c>
      <c r="J20" s="33">
        <f>V20*M!$J$66</f>
        <v>13846271.811708806</v>
      </c>
      <c r="K20" s="33">
        <f>W20*M!$J$67</f>
        <v>15095514.866782719</v>
      </c>
      <c r="L20" s="33">
        <f>X20*M!$J$68</f>
        <v>14294888.541910099</v>
      </c>
      <c r="N20" s="46" t="str">
        <f>'3.1'!N20</f>
        <v>Prima Retenida Neta</v>
      </c>
      <c r="O20" s="33">
        <v>150843026.58941653</v>
      </c>
      <c r="P20" s="33">
        <v>174270887.72875518</v>
      </c>
      <c r="Q20" s="33">
        <v>204848430.62301952</v>
      </c>
      <c r="R20" s="33">
        <v>233668816.11623797</v>
      </c>
      <c r="S20" s="33">
        <v>260069032.40781215</v>
      </c>
      <c r="T20" s="33">
        <v>275007101.99667847</v>
      </c>
      <c r="U20" s="33">
        <v>300624068.39538902</v>
      </c>
      <c r="V20" s="33">
        <v>309031379.55758852</v>
      </c>
      <c r="W20" s="33">
        <v>336603706.8527602</v>
      </c>
      <c r="X20" s="33">
        <v>318690674</v>
      </c>
    </row>
    <row r="21" spans="2:24" s="16" customFormat="1">
      <c r="B21" s="61" t="str">
        <f t="shared" si="2"/>
        <v>Prima Directa</v>
      </c>
      <c r="C21" s="33">
        <f>O21*M!$J$59</f>
        <v>7389729.230320856</v>
      </c>
      <c r="D21" s="33">
        <f>P21*M!$J$60</f>
        <v>8571769.7990543731</v>
      </c>
      <c r="E21" s="33">
        <f>Q21*M!$J$61</f>
        <v>10263230.400097016</v>
      </c>
      <c r="F21" s="33">
        <f>R21*M!$J$62</f>
        <v>11424121.868325723</v>
      </c>
      <c r="G21" s="33">
        <f>S21*M!$J$63</f>
        <v>12569380.433869714</v>
      </c>
      <c r="H21" s="33">
        <f>T21*M!$J$64</f>
        <v>13545221.595848877</v>
      </c>
      <c r="I21" s="33">
        <f>U21*M!$J$65</f>
        <v>14748087.385334216</v>
      </c>
      <c r="J21" s="33">
        <f>V21*M!$J$66</f>
        <v>15102290.659164362</v>
      </c>
      <c r="K21" s="33">
        <f>W21*M!$J$67</f>
        <v>16443801.860124765</v>
      </c>
      <c r="L21" s="33">
        <f>X21*M!$J$68</f>
        <v>18355437.26280085</v>
      </c>
      <c r="N21" s="46" t="str">
        <f>'3.1'!N21</f>
        <v>Prima Directa</v>
      </c>
      <c r="O21" s="33">
        <v>165062825.78736624</v>
      </c>
      <c r="P21" s="33">
        <v>191650778.80723599</v>
      </c>
      <c r="Q21" s="33">
        <v>229166152.60885903</v>
      </c>
      <c r="R21" s="33">
        <v>255519321.83326992</v>
      </c>
      <c r="S21" s="33">
        <v>280826722.53597844</v>
      </c>
      <c r="T21" s="33">
        <v>301441252.61595881</v>
      </c>
      <c r="U21" s="33">
        <v>329530914.37984526</v>
      </c>
      <c r="V21" s="33">
        <v>337064141.18886697</v>
      </c>
      <c r="W21" s="33">
        <v>366668160.02745479</v>
      </c>
      <c r="X21" s="33">
        <v>409216669</v>
      </c>
    </row>
    <row r="22" spans="2:24" s="16" customFormat="1">
      <c r="B22" s="61" t="str">
        <f t="shared" si="2"/>
        <v>Prima Aceptada</v>
      </c>
      <c r="C22" s="33">
        <f>O22*M!$J$59</f>
        <v>43763.004565184689</v>
      </c>
      <c r="D22" s="33">
        <f>P22*M!$J$60</f>
        <v>69979.550827423154</v>
      </c>
      <c r="E22" s="33">
        <f>Q22*M!$J$61</f>
        <v>56832.370409509705</v>
      </c>
      <c r="F22" s="33">
        <f>R22*M!$J$62</f>
        <v>74528.687646767852</v>
      </c>
      <c r="G22" s="33">
        <f>S22*M!$J$63</f>
        <v>100793.28635204984</v>
      </c>
      <c r="H22" s="33">
        <f>T22*M!$J$64</f>
        <v>44452.332150687005</v>
      </c>
      <c r="I22" s="33">
        <f>U22*M!$J$65</f>
        <v>87300.44931679494</v>
      </c>
      <c r="J22" s="33">
        <f>V22*M!$J$66</f>
        <v>93582.401274323347</v>
      </c>
      <c r="K22" s="33">
        <f>W22*M!$J$67</f>
        <v>88936.242603895007</v>
      </c>
      <c r="L22" s="33">
        <f>X22*M!$J$68</f>
        <v>81032.141788631299</v>
      </c>
      <c r="N22" s="46" t="str">
        <f>'3.1'!N22</f>
        <v>Prima Aceptada</v>
      </c>
      <c r="O22" s="33">
        <v>977525.01794455445</v>
      </c>
      <c r="P22" s="33">
        <v>1564628.5109214853</v>
      </c>
      <c r="Q22" s="33">
        <v>1269001.5874792982</v>
      </c>
      <c r="R22" s="33">
        <v>1666956.9831380546</v>
      </c>
      <c r="S22" s="33">
        <v>2251936.6335355774</v>
      </c>
      <c r="T22" s="33">
        <v>989261.53332997486</v>
      </c>
      <c r="U22" s="33">
        <v>1950639.1667940905</v>
      </c>
      <c r="V22" s="33">
        <v>2088641.5463591055</v>
      </c>
      <c r="W22" s="33">
        <v>1983123.4110405473</v>
      </c>
      <c r="X22" s="33">
        <v>1806533</v>
      </c>
    </row>
    <row r="23" spans="2:24">
      <c r="B23" s="61" t="str">
        <f t="shared" si="2"/>
        <v>Prima Cedida</v>
      </c>
      <c r="C23" s="33">
        <f>O23*M!$J$59</f>
        <v>-680371.91563366749</v>
      </c>
      <c r="D23" s="33">
        <f>P23*M!$J$60</f>
        <v>-847312.29314420803</v>
      </c>
      <c r="E23" s="33">
        <f>Q23*M!$J$61</f>
        <v>-1145904.1233928408</v>
      </c>
      <c r="F23" s="33">
        <f>R23*M!$J$62</f>
        <v>-1051452.2267551082</v>
      </c>
      <c r="G23" s="33">
        <f>S23*M!$J$63</f>
        <v>-1029876.1805765368</v>
      </c>
      <c r="H23" s="33">
        <f>T23*M!$J$64</f>
        <v>-1232267.2869019792</v>
      </c>
      <c r="I23" s="33">
        <f>U23*M!$J$65</f>
        <v>-1381020.3159807855</v>
      </c>
      <c r="J23" s="33">
        <f>V23*M!$J$66</f>
        <v>-1349601.248729879</v>
      </c>
      <c r="K23" s="33">
        <f>W23*M!$J$67</f>
        <v>-1437223.235945944</v>
      </c>
      <c r="L23" s="33">
        <f>X23*M!$J$68</f>
        <v>-1371487.4340798859</v>
      </c>
      <c r="N23" s="46" t="str">
        <f>'3.1'!N23</f>
        <v>Prima Cedida</v>
      </c>
      <c r="O23" s="50">
        <v>-15197324.215894246</v>
      </c>
      <c r="P23" s="50">
        <v>-18944519.589402288</v>
      </c>
      <c r="Q23" s="50">
        <v>-25586723.573318817</v>
      </c>
      <c r="R23" s="50">
        <v>-23517462.700170018</v>
      </c>
      <c r="S23" s="50">
        <v>-23009626.76170186</v>
      </c>
      <c r="T23" s="50">
        <v>-27423412.152610313</v>
      </c>
      <c r="U23" s="50">
        <v>-30857485.15125021</v>
      </c>
      <c r="V23" s="50">
        <v>-30121403.17763754</v>
      </c>
      <c r="W23" s="50">
        <v>-32047576.585735228</v>
      </c>
      <c r="X23" s="50">
        <v>-30575982</v>
      </c>
    </row>
    <row r="24" spans="2:24">
      <c r="B24" s="61" t="str">
        <f t="shared" si="2"/>
        <v>Ajuste Res. Técnica</v>
      </c>
      <c r="C24" s="33">
        <f>O24*M!$J$59</f>
        <v>-499690.33905633737</v>
      </c>
      <c r="D24" s="33">
        <f>P24*M!$J$60</f>
        <v>-615529.90543735237</v>
      </c>
      <c r="E24" s="33">
        <f>Q24*M!$J$61</f>
        <v>-465367.25366040983</v>
      </c>
      <c r="F24" s="33">
        <f>R24*M!$J$62</f>
        <v>-513307.84581311292</v>
      </c>
      <c r="G24" s="33">
        <f>S24*M!$J$63</f>
        <v>-653820.76505831582</v>
      </c>
      <c r="H24" s="33">
        <f>T24*M!$J$64</f>
        <v>-417520.35656735621</v>
      </c>
      <c r="I24" s="33">
        <f>U24*M!$J$65</f>
        <v>-296753.02306436939</v>
      </c>
      <c r="J24" s="33">
        <f>V24*M!$J$66</f>
        <v>-328471.87206344103</v>
      </c>
      <c r="K24" s="33">
        <f>W24*M!$J$67</f>
        <v>10738.293821412197</v>
      </c>
      <c r="L24" s="33">
        <f>X24*M!$J$68</f>
        <v>-173801.99990759857</v>
      </c>
      <c r="N24" s="46" t="str">
        <f>'3.1'!N24</f>
        <v>Ajuste Res. Técnica</v>
      </c>
      <c r="O24" s="198">
        <v>-11161477.885395397</v>
      </c>
      <c r="P24" s="198">
        <v>-13762243.79815086</v>
      </c>
      <c r="Q24" s="198">
        <v>-10391116.530960757</v>
      </c>
      <c r="R24" s="198">
        <v>-11480976.320597114</v>
      </c>
      <c r="S24" s="198">
        <v>-14607748.054353781</v>
      </c>
      <c r="T24" s="198">
        <v>-9291679.6071388405</v>
      </c>
      <c r="U24" s="198">
        <v>-6630642.5016594715</v>
      </c>
      <c r="V24" s="198">
        <v>-7331079.235624331</v>
      </c>
      <c r="W24" s="198">
        <v>239445.26155349347</v>
      </c>
      <c r="X24" s="198">
        <v>-3874747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ref="B26:B31" si="4">N26</f>
        <v>Costo Exp. Directo</v>
      </c>
      <c r="C26" s="33">
        <f>O26*M!$J$59</f>
        <v>-4850460.9379292578</v>
      </c>
      <c r="D26" s="33">
        <f>P26*M!$J$60</f>
        <v>-5462877.7777777771</v>
      </c>
      <c r="E26" s="33">
        <f>Q26*M!$J$61</f>
        <v>-6181627.5289382413</v>
      </c>
      <c r="F26" s="33">
        <f>R26*M!$J$62</f>
        <v>-6925703.8600129811</v>
      </c>
      <c r="G26" s="33">
        <f>S26*M!$J$63</f>
        <v>-7459592.7876712838</v>
      </c>
      <c r="H26" s="33">
        <f>T26*M!$J$64</f>
        <v>-7993325.6755200326</v>
      </c>
      <c r="I26" s="33">
        <f>U26*M!$J$65</f>
        <v>-8764319.0070000719</v>
      </c>
      <c r="J26" s="33">
        <f>V26*M!$J$66</f>
        <v>-10084524.57350661</v>
      </c>
      <c r="K26" s="33">
        <f>W26*M!$J$67</f>
        <v>-11075484.058903173</v>
      </c>
      <c r="L26" s="33">
        <f>X26*M!$J$68</f>
        <v>-9469448.5474362411</v>
      </c>
      <c r="N26" s="46" t="str">
        <f>'3.1'!N26</f>
        <v>Costo Exp. Directo</v>
      </c>
      <c r="O26" s="50">
        <v>-108343724.62535807</v>
      </c>
      <c r="P26" s="50">
        <v>-122141028.65377386</v>
      </c>
      <c r="Q26" s="50">
        <v>-138028646.19061795</v>
      </c>
      <c r="R26" s="50">
        <v>-154904786.02430475</v>
      </c>
      <c r="S26" s="50">
        <v>-166663186.38665077</v>
      </c>
      <c r="T26" s="50">
        <v>-177886946.11939716</v>
      </c>
      <c r="U26" s="50">
        <v>-195829735.80461612</v>
      </c>
      <c r="V26" s="50">
        <v>-225073910.40076241</v>
      </c>
      <c r="W26" s="50">
        <v>-246964016.94909626</v>
      </c>
      <c r="X26" s="50">
        <v>-211112170</v>
      </c>
    </row>
    <row r="27" spans="2:24">
      <c r="B27" s="46" t="str">
        <f t="shared" si="4"/>
        <v>Resultado de Intermediación</v>
      </c>
      <c r="C27" s="33">
        <f>O27*M!$J$59</f>
        <v>-633424.80823118833</v>
      </c>
      <c r="D27" s="33">
        <f>P27*M!$J$60</f>
        <v>-739534.75177304959</v>
      </c>
      <c r="E27" s="33">
        <f>Q27*M!$J$61</f>
        <v>-898426.23310552316</v>
      </c>
      <c r="F27" s="33">
        <f>R27*M!$J$62</f>
        <v>-1110838.7237472879</v>
      </c>
      <c r="G27" s="33">
        <f>S27*M!$J$63</f>
        <v>-1021570.2881375712</v>
      </c>
      <c r="H27" s="33">
        <f>T27*M!$J$64</f>
        <v>-1089211.1467048808</v>
      </c>
      <c r="I27" s="33">
        <f>U27*M!$J$65</f>
        <v>-1294629.2215804416</v>
      </c>
      <c r="J27" s="33">
        <f>V27*M!$J$66</f>
        <v>-1135978.2895189207</v>
      </c>
      <c r="K27" s="33">
        <f>W27*M!$J$67</f>
        <v>-1354697.5957269797</v>
      </c>
      <c r="L27" s="33">
        <f>X27*M!$J$68</f>
        <v>-1176680.0798240604</v>
      </c>
      <c r="N27" s="46" t="str">
        <f>'3.1'!N27</f>
        <v>Resultado de Intermediación</v>
      </c>
      <c r="O27" s="50">
        <v>-14148676.563338818</v>
      </c>
      <c r="P27" s="50">
        <v>-16534789.717282962</v>
      </c>
      <c r="Q27" s="50">
        <v>-20060826.388708614</v>
      </c>
      <c r="R27" s="50">
        <v>-24845739.622667447</v>
      </c>
      <c r="S27" s="50">
        <v>-22824055.439102232</v>
      </c>
      <c r="T27" s="50">
        <v>-24239778.589270659</v>
      </c>
      <c r="U27" s="50">
        <v>-28927164.589118838</v>
      </c>
      <c r="V27" s="50">
        <v>-25353607.290927317</v>
      </c>
      <c r="W27" s="50">
        <v>-30207398.449829023</v>
      </c>
      <c r="X27" s="50">
        <v>-26232941</v>
      </c>
    </row>
    <row r="28" spans="2:24">
      <c r="B28" s="61" t="str">
        <f t="shared" si="4"/>
        <v>Comisiones Seguro Directo Corredores</v>
      </c>
      <c r="C28" s="33">
        <f>O28*M!$J$59</f>
        <v>-707405.76393384638</v>
      </c>
      <c r="D28" s="33">
        <f>P28*M!$J$60</f>
        <v>-812301.71394799056</v>
      </c>
      <c r="E28" s="33">
        <f>Q28*M!$J$61</f>
        <v>-1124070.3237560668</v>
      </c>
      <c r="F28" s="33">
        <f>R28*M!$J$62</f>
        <v>-1265541.0543977935</v>
      </c>
      <c r="G28" s="33">
        <f>S28*M!$J$63</f>
        <v>-1273656.0324338828</v>
      </c>
      <c r="H28" s="33">
        <f>T28*M!$J$64</f>
        <v>-1359545.3419668891</v>
      </c>
      <c r="I28" s="33">
        <f>U28*M!$J$65</f>
        <v>-1594817.9169209097</v>
      </c>
      <c r="J28" s="33">
        <f>V28*M!$J$66</f>
        <v>-1487032.3947804696</v>
      </c>
      <c r="K28" s="33">
        <f>W28*M!$J$67</f>
        <v>-1703183.6051744192</v>
      </c>
      <c r="L28" s="33">
        <f>X28*M!$J$68</f>
        <v>-1530172.6067471874</v>
      </c>
      <c r="N28" s="46" t="str">
        <f>'3.1'!N28</f>
        <v>Comisiones Seguro Directo Corredores</v>
      </c>
      <c r="O28" s="198">
        <v>-15801173.592949266</v>
      </c>
      <c r="P28" s="198">
        <v>-18161740.195328068</v>
      </c>
      <c r="Q28" s="198">
        <v>-25099199.892709941</v>
      </c>
      <c r="R28" s="198">
        <v>-28305912.322981674</v>
      </c>
      <c r="S28" s="198">
        <v>-28456187.726069793</v>
      </c>
      <c r="T28" s="198">
        <v>-30255913.347057179</v>
      </c>
      <c r="U28" s="198">
        <v>-35634573.670543641</v>
      </c>
      <c r="V28" s="198">
        <v>-33188693.581562739</v>
      </c>
      <c r="W28" s="198">
        <v>-37978029.899071835</v>
      </c>
      <c r="X28" s="198">
        <v>-34113714</v>
      </c>
    </row>
    <row r="29" spans="2:24">
      <c r="B29" s="61" t="str">
        <f t="shared" si="4"/>
        <v>Comisiones Reaseguro Aceptado</v>
      </c>
      <c r="C29" s="33">
        <f>O29*M!$J$59</f>
        <v>-17015.107392923612</v>
      </c>
      <c r="D29" s="33">
        <f>P29*M!$J$60</f>
        <v>-30252.42316784869</v>
      </c>
      <c r="E29" s="33">
        <f>Q29*M!$J$61</f>
        <v>-23801.6290303487</v>
      </c>
      <c r="F29" s="33">
        <f>R29*M!$J$62</f>
        <v>-13466.011601791613</v>
      </c>
      <c r="G29" s="33">
        <f>S29*M!$J$63</f>
        <v>-10690.168942833861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'3.1'!N29</f>
        <v>Comisiones Reaseguro Aceptado</v>
      </c>
      <c r="O29" s="50">
        <v>-380062.87102207291</v>
      </c>
      <c r="P29" s="50">
        <v>-676394.79323906801</v>
      </c>
      <c r="Q29" s="50">
        <v>-531463.05189219757</v>
      </c>
      <c r="R29" s="50">
        <v>-301189.55241791485</v>
      </c>
      <c r="S29" s="50">
        <v>-238841.13647180711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 t="shared" si="4"/>
        <v>Comisiones Reaseguro Cedido</v>
      </c>
      <c r="C30" s="33">
        <f>O30*M!$J$59</f>
        <v>90996.063095582271</v>
      </c>
      <c r="D30" s="33">
        <f>P30*M!$J$60</f>
        <v>103019.38534278957</v>
      </c>
      <c r="E30" s="33">
        <f>Q30*M!$J$61</f>
        <v>249445.71968089251</v>
      </c>
      <c r="F30" s="33">
        <f>R30*M!$J$62</f>
        <v>168168.34225229634</v>
      </c>
      <c r="G30" s="33">
        <f>S30*M!$J$63</f>
        <v>262775.91323914524</v>
      </c>
      <c r="H30" s="33">
        <f>T30*M!$J$64</f>
        <v>270334.19526200823</v>
      </c>
      <c r="I30" s="33">
        <f>U30*M!$J$65</f>
        <v>300188.6953404643</v>
      </c>
      <c r="J30" s="33">
        <f>V30*M!$J$66</f>
        <v>351054.10526154964</v>
      </c>
      <c r="K30" s="33">
        <f>W30*M!$J$67</f>
        <v>348486.00944743893</v>
      </c>
      <c r="L30" s="33">
        <f>X30*M!$J$68</f>
        <v>353492.52692312695</v>
      </c>
      <c r="N30" s="46" t="str">
        <f>'3.1'!N30</f>
        <v>Comisiones Reaseguro Cedido</v>
      </c>
      <c r="O30" s="50">
        <v>2032559.9006325328</v>
      </c>
      <c r="P30" s="50">
        <v>2303345.2712841723</v>
      </c>
      <c r="Q30" s="50">
        <v>5569836.5558935245</v>
      </c>
      <c r="R30" s="50">
        <v>3761362.2527321265</v>
      </c>
      <c r="S30" s="50">
        <v>5870973.4234393602</v>
      </c>
      <c r="T30" s="50">
        <v>6016134.7577865152</v>
      </c>
      <c r="U30" s="50">
        <v>6707409.081424715</v>
      </c>
      <c r="V30" s="50">
        <v>7835086.2906354386</v>
      </c>
      <c r="W30" s="50">
        <v>7770631.4492427949</v>
      </c>
      <c r="X30" s="50">
        <v>7880773</v>
      </c>
    </row>
    <row r="31" spans="2:24">
      <c r="B31" s="61" t="str">
        <f t="shared" si="4"/>
        <v>Cto. Sin. + Gtos. Médicos + Reaseg. no Prop.</v>
      </c>
      <c r="C31" s="33">
        <f>O31*M!$J$59</f>
        <v>-4217036.1296980698</v>
      </c>
      <c r="D31" s="33">
        <f>P31*M!$J$60</f>
        <v>-4723343.0260047279</v>
      </c>
      <c r="E31" s="33">
        <f>Q31*M!$J$61</f>
        <v>-5283201.2958327187</v>
      </c>
      <c r="F31" s="33">
        <f>R31*M!$J$62</f>
        <v>-5814865.1362656942</v>
      </c>
      <c r="G31" s="33">
        <f>S31*M!$J$63</f>
        <v>-6438022.4995337129</v>
      </c>
      <c r="H31" s="33">
        <f>T31*M!$J$64</f>
        <v>-6904114.5288151531</v>
      </c>
      <c r="I31" s="33">
        <f>U31*M!$J$65</f>
        <v>-7469689.7854196308</v>
      </c>
      <c r="J31" s="33">
        <f>V31*M!$J$66</f>
        <v>-8948546.2839876898</v>
      </c>
      <c r="K31" s="33">
        <f>W31*M!$J$67</f>
        <v>-9720786.4631761927</v>
      </c>
      <c r="L31" s="33">
        <f>X31*M!$J$68</f>
        <v>-8292768.4676121818</v>
      </c>
      <c r="N31" s="46" t="str">
        <f>'3.1'!N31</f>
        <v>Cto. Sin. + Gtos. Médicos + Reaseg. no Prop.</v>
      </c>
      <c r="O31" s="50">
        <v>-94195048.062019259</v>
      </c>
      <c r="P31" s="50">
        <v>-105606238.93649089</v>
      </c>
      <c r="Q31" s="50">
        <v>-117967819.80190934</v>
      </c>
      <c r="R31" s="50">
        <v>-130059046.40163732</v>
      </c>
      <c r="S31" s="50">
        <v>-143839130.94754854</v>
      </c>
      <c r="T31" s="50">
        <v>-153647167.53012651</v>
      </c>
      <c r="U31" s="50">
        <v>-166902571.21549729</v>
      </c>
      <c r="V31" s="50">
        <v>-199720303.10983509</v>
      </c>
      <c r="W31" s="50">
        <v>-216756618.49926725</v>
      </c>
      <c r="X31" s="50">
        <v>-184879229</v>
      </c>
    </row>
    <row r="32" spans="2:24">
      <c r="B32" s="46"/>
      <c r="C32" s="33"/>
      <c r="D32" s="33"/>
      <c r="E32" s="33"/>
      <c r="F32" s="33"/>
      <c r="G32" s="33"/>
      <c r="H32" s="33"/>
      <c r="I32" s="33"/>
      <c r="J32" s="33"/>
      <c r="K32" s="33"/>
      <c r="L32" s="33"/>
      <c r="N32" s="46"/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>N33</f>
        <v>Costo de Siniestros</v>
      </c>
      <c r="C33" s="33">
        <f>O33*M!$J$59</f>
        <v>4206942.1384939924</v>
      </c>
      <c r="D33" s="33">
        <f>P33*M!$J$60</f>
        <v>4699191.3711583922</v>
      </c>
      <c r="E33" s="33">
        <f>Q33*M!$J$61</f>
        <v>5251606.6535581974</v>
      </c>
      <c r="F33" s="33">
        <f>R33*M!$J$62</f>
        <v>5781548.0664329669</v>
      </c>
      <c r="G33" s="33">
        <f>S33*M!$J$63</f>
        <v>6428115.9094652254</v>
      </c>
      <c r="H33" s="33">
        <f>T33*M!$J$64</f>
        <v>6880544.7375636101</v>
      </c>
      <c r="I33" s="33">
        <f>U33*M!$J$65</f>
        <v>7452910.0709145628</v>
      </c>
      <c r="J33" s="33">
        <f>V33*M!$J$66</f>
        <v>8892228.4327656999</v>
      </c>
      <c r="K33" s="33">
        <f>W33*M!$J$67</f>
        <v>9678853.6299465634</v>
      </c>
      <c r="L33" s="33">
        <f>X33*M!$J$68</f>
        <v>8217325.0865814751</v>
      </c>
      <c r="N33" s="46" t="str">
        <f>'3.1'!N33</f>
        <v>Costo de Siniestros</v>
      </c>
      <c r="O33" s="50">
        <v>93969580.705951408</v>
      </c>
      <c r="P33" s="50">
        <v>105066247.36307108</v>
      </c>
      <c r="Q33" s="50">
        <v>117262347.71068193</v>
      </c>
      <c r="R33" s="50">
        <v>129313855.20118859</v>
      </c>
      <c r="S33" s="50">
        <v>143617796.63158303</v>
      </c>
      <c r="T33" s="50">
        <v>153122635.14440763</v>
      </c>
      <c r="U33" s="50">
        <v>166527645.67299023</v>
      </c>
      <c r="V33" s="50">
        <v>198463359.4723331</v>
      </c>
      <c r="W33" s="50">
        <v>215821589.30493408</v>
      </c>
      <c r="X33" s="50">
        <v>183197292</v>
      </c>
    </row>
    <row r="34" spans="2:24">
      <c r="B34" s="61" t="str">
        <f>N34</f>
        <v>Siniestros Pagados</v>
      </c>
      <c r="C34" s="33">
        <f>O34*M!$J$59</f>
        <v>4116162.3901405409</v>
      </c>
      <c r="D34" s="33">
        <f>P34*M!$J$60</f>
        <v>4490436.9976359326</v>
      </c>
      <c r="E34" s="33">
        <f>Q34*M!$J$61</f>
        <v>5070733.3523896961</v>
      </c>
      <c r="F34" s="33">
        <f>R34*M!$J$62</f>
        <v>5498135.6131163528</v>
      </c>
      <c r="G34" s="33">
        <f>S34*M!$J$63</f>
        <v>6281223.9384218669</v>
      </c>
      <c r="H34" s="33">
        <f>T34*M!$J$64</f>
        <v>6542375.5494922688</v>
      </c>
      <c r="I34" s="33">
        <f>U34*M!$J$65</f>
        <v>7381597.5428584833</v>
      </c>
      <c r="J34" s="33">
        <f>V34*M!$J$66</f>
        <v>8650005.109134946</v>
      </c>
      <c r="K34" s="33">
        <f>W34*M!$J$67</f>
        <v>9518918.8811286576</v>
      </c>
      <c r="L34" s="33">
        <f>X34*M!$J$68</f>
        <v>8100475.239335374</v>
      </c>
      <c r="N34" s="46" t="str">
        <f>'3.1'!N34</f>
        <v>Siniestros Pagados</v>
      </c>
      <c r="O34" s="50">
        <v>91941852.582165182</v>
      </c>
      <c r="P34" s="50">
        <v>100398840.37444551</v>
      </c>
      <c r="Q34" s="50">
        <v>113223654.53878771</v>
      </c>
      <c r="R34" s="50">
        <v>122974868.3884387</v>
      </c>
      <c r="S34" s="50">
        <v>140335917.22535551</v>
      </c>
      <c r="T34" s="50">
        <v>145596870.95317525</v>
      </c>
      <c r="U34" s="50">
        <v>164934240.2392506</v>
      </c>
      <c r="V34" s="50">
        <v>193057239.40762824</v>
      </c>
      <c r="W34" s="50">
        <v>212255322.78260872</v>
      </c>
      <c r="X34" s="50">
        <v>180592238</v>
      </c>
    </row>
    <row r="35" spans="2:24">
      <c r="B35" s="61" t="str">
        <f>N35</f>
        <v>Siniestros por Pagar</v>
      </c>
      <c r="C35" s="33">
        <f>O35*M!$J$59</f>
        <v>1023560.8679345351</v>
      </c>
      <c r="D35" s="33">
        <f>P35*M!$J$60</f>
        <v>1188665.2482269502</v>
      </c>
      <c r="E35" s="33">
        <f>Q35*M!$J$61</f>
        <v>1367867.9105274861</v>
      </c>
      <c r="F35" s="33">
        <f>R35*M!$J$62</f>
        <v>1646959.6062489664</v>
      </c>
      <c r="G35" s="33">
        <f>S35*M!$J$63</f>
        <v>1789605.0910812272</v>
      </c>
      <c r="H35" s="33">
        <f>T35*M!$J$64</f>
        <v>2119656.1016702112</v>
      </c>
      <c r="I35" s="33">
        <f>U35*M!$J$65</f>
        <v>2219079.066051288</v>
      </c>
      <c r="J35" s="33">
        <f>V35*M!$J$66</f>
        <v>2462886.1455540038</v>
      </c>
      <c r="K35" s="33">
        <f>W35*M!$J$67</f>
        <v>2626491.7468906636</v>
      </c>
      <c r="L35" s="33">
        <f>X35*M!$J$68</f>
        <v>2764974.7488453188</v>
      </c>
      <c r="N35" s="46" t="str">
        <f>'3.1'!N35</f>
        <v>Siniestros por Pagar</v>
      </c>
      <c r="O35" s="50">
        <v>22863063.579300836</v>
      </c>
      <c r="P35" s="50">
        <v>26576614.387022272</v>
      </c>
      <c r="Q35" s="50">
        <v>30542920.124811765</v>
      </c>
      <c r="R35" s="50">
        <v>36836967.123250797</v>
      </c>
      <c r="S35" s="50">
        <v>39983588.292690188</v>
      </c>
      <c r="T35" s="50">
        <v>47171748.788395189</v>
      </c>
      <c r="U35" s="50">
        <v>49583049.965124853</v>
      </c>
      <c r="V35" s="50">
        <v>54968522.47333537</v>
      </c>
      <c r="W35" s="50">
        <v>58566194.384465069</v>
      </c>
      <c r="X35" s="50">
        <v>61642430</v>
      </c>
    </row>
    <row r="36" spans="2:24">
      <c r="B36" s="61" t="str">
        <f>N36</f>
        <v>Siniestros por Pagar Período Anterior</v>
      </c>
      <c r="C36" s="33">
        <f>O36*M!$J$59</f>
        <v>-932781.1195810833</v>
      </c>
      <c r="D36" s="33">
        <f>P36*M!$J$60</f>
        <v>-979910.8747044917</v>
      </c>
      <c r="E36" s="33">
        <f>Q36*M!$J$61</f>
        <v>-1186994.6093589847</v>
      </c>
      <c r="F36" s="33">
        <f>R36*M!$J$62</f>
        <v>-1363547.1529323529</v>
      </c>
      <c r="G36" s="33">
        <f>S36*M!$J$63</f>
        <v>-1642713.12003787</v>
      </c>
      <c r="H36" s="33">
        <f>T36*M!$J$64</f>
        <v>-1781486.9135988692</v>
      </c>
      <c r="I36" s="33">
        <f>U36*M!$J$65</f>
        <v>-2147766.5379952095</v>
      </c>
      <c r="J36" s="33">
        <f>V36*M!$J$66</f>
        <v>-2220662.8219232517</v>
      </c>
      <c r="K36" s="33">
        <f>W36*M!$J$67</f>
        <v>-2466556.9980727592</v>
      </c>
      <c r="L36" s="33">
        <f>X36*M!$J$68</f>
        <v>-2648124.9015992172</v>
      </c>
      <c r="N36" s="46" t="str">
        <f>'3.1'!N36</f>
        <v>Siniestros por Pagar Período Anterior</v>
      </c>
      <c r="O36" s="50">
        <v>-20835335.455514606</v>
      </c>
      <c r="P36" s="50">
        <v>-21909207.398396723</v>
      </c>
      <c r="Q36" s="50">
        <v>-26504226.95291755</v>
      </c>
      <c r="R36" s="50">
        <v>-30497980.310500912</v>
      </c>
      <c r="S36" s="50">
        <v>-36701708.886462688</v>
      </c>
      <c r="T36" s="50">
        <v>-39645984.597162805</v>
      </c>
      <c r="U36" s="50">
        <v>-47989644.531385258</v>
      </c>
      <c r="V36" s="50">
        <v>-49562402.408630565</v>
      </c>
      <c r="W36" s="50">
        <v>-54999927.862139717</v>
      </c>
      <c r="X36" s="50">
        <v>-59037376</v>
      </c>
    </row>
    <row r="37" spans="2:24">
      <c r="B37" s="46"/>
      <c r="C37" s="33"/>
      <c r="D37" s="33"/>
      <c r="E37" s="33"/>
      <c r="F37" s="33"/>
      <c r="G37" s="33"/>
      <c r="H37" s="33"/>
      <c r="I37" s="33"/>
      <c r="J37" s="33"/>
      <c r="K37" s="33"/>
      <c r="L37" s="33"/>
      <c r="N37" s="46"/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ref="B38:C40" si="5">N38</f>
        <v>Número de Pólizas Emitidas</v>
      </c>
      <c r="C38" s="33">
        <f t="shared" si="5"/>
        <v>20341</v>
      </c>
      <c r="D38" s="33">
        <f t="shared" ref="D38:L40" si="6">P38</f>
        <v>32857</v>
      </c>
      <c r="E38" s="33">
        <f t="shared" si="6"/>
        <v>33526</v>
      </c>
      <c r="F38" s="33">
        <f t="shared" si="6"/>
        <v>15102</v>
      </c>
      <c r="G38" s="33">
        <f t="shared" si="6"/>
        <v>20338</v>
      </c>
      <c r="H38" s="33">
        <f t="shared" si="6"/>
        <v>38939</v>
      </c>
      <c r="I38" s="33">
        <f t="shared" si="6"/>
        <v>609129</v>
      </c>
      <c r="J38" s="33">
        <f t="shared" si="6"/>
        <v>207625</v>
      </c>
      <c r="K38" s="33">
        <f t="shared" si="6"/>
        <v>89314</v>
      </c>
      <c r="L38" s="33">
        <f t="shared" si="6"/>
        <v>102589</v>
      </c>
      <c r="N38" s="46" t="str">
        <f>'3.1'!N38</f>
        <v>Número de Pólizas Emitidas</v>
      </c>
      <c r="O38" s="50">
        <v>20341</v>
      </c>
      <c r="P38" s="50">
        <v>32857</v>
      </c>
      <c r="Q38" s="50">
        <v>33526</v>
      </c>
      <c r="R38" s="50">
        <v>15102</v>
      </c>
      <c r="S38" s="50">
        <v>20338</v>
      </c>
      <c r="T38" s="50">
        <v>38939</v>
      </c>
      <c r="U38" s="50">
        <v>609129</v>
      </c>
      <c r="V38" s="50">
        <v>207625</v>
      </c>
      <c r="W38" s="50">
        <v>89314</v>
      </c>
      <c r="X38" s="50">
        <v>102589</v>
      </c>
    </row>
    <row r="39" spans="2:24">
      <c r="B39" s="46" t="str">
        <f t="shared" si="5"/>
        <v>Número de Pólizas Vigentes</v>
      </c>
      <c r="C39" s="33">
        <f t="shared" si="5"/>
        <v>398255</v>
      </c>
      <c r="D39" s="33">
        <f t="shared" si="6"/>
        <v>421840</v>
      </c>
      <c r="E39" s="33">
        <f t="shared" si="6"/>
        <v>443333</v>
      </c>
      <c r="F39" s="33">
        <f t="shared" si="6"/>
        <v>430888</v>
      </c>
      <c r="G39" s="33">
        <f t="shared" si="6"/>
        <v>436074</v>
      </c>
      <c r="H39" s="33">
        <f t="shared" si="6"/>
        <v>451782</v>
      </c>
      <c r="I39" s="33">
        <f t="shared" si="6"/>
        <v>1164606</v>
      </c>
      <c r="J39" s="33">
        <f t="shared" si="6"/>
        <v>988793</v>
      </c>
      <c r="K39" s="33">
        <f t="shared" si="6"/>
        <v>734884</v>
      </c>
      <c r="L39" s="33">
        <f t="shared" si="6"/>
        <v>674802</v>
      </c>
      <c r="N39" s="46" t="str">
        <f>'3.1'!N39</f>
        <v>Número de Pólizas Vigentes</v>
      </c>
      <c r="O39" s="50">
        <v>398255</v>
      </c>
      <c r="P39" s="50">
        <v>421840</v>
      </c>
      <c r="Q39" s="50">
        <v>443333</v>
      </c>
      <c r="R39" s="50">
        <v>430888</v>
      </c>
      <c r="S39" s="50">
        <v>436074</v>
      </c>
      <c r="T39" s="50">
        <v>451782</v>
      </c>
      <c r="U39" s="50">
        <v>1164606</v>
      </c>
      <c r="V39" s="50">
        <v>988793</v>
      </c>
      <c r="W39" s="50">
        <v>734884</v>
      </c>
      <c r="X39" s="50">
        <v>674802</v>
      </c>
    </row>
    <row r="40" spans="2:24">
      <c r="B40" s="46" t="str">
        <f t="shared" si="5"/>
        <v>Número de Siniestros</v>
      </c>
      <c r="C40" s="33">
        <f t="shared" si="5"/>
        <v>1617266</v>
      </c>
      <c r="D40" s="33">
        <f t="shared" si="6"/>
        <v>1425534</v>
      </c>
      <c r="E40" s="33">
        <f t="shared" si="6"/>
        <v>1854479</v>
      </c>
      <c r="F40" s="33">
        <f t="shared" si="6"/>
        <v>2190325</v>
      </c>
      <c r="G40" s="33">
        <f t="shared" si="6"/>
        <v>3000451</v>
      </c>
      <c r="H40" s="33">
        <f t="shared" si="6"/>
        <v>4451968</v>
      </c>
      <c r="I40" s="33">
        <f t="shared" si="6"/>
        <v>5230035</v>
      </c>
      <c r="J40" s="33">
        <f t="shared" si="6"/>
        <v>6653084</v>
      </c>
      <c r="K40" s="33">
        <f t="shared" si="6"/>
        <v>8217474</v>
      </c>
      <c r="L40" s="33">
        <f t="shared" si="6"/>
        <v>9706700</v>
      </c>
      <c r="N40" s="46" t="str">
        <f>'3.1'!N40</f>
        <v>Número de Siniestros</v>
      </c>
      <c r="O40" s="50">
        <v>1617266</v>
      </c>
      <c r="P40" s="50">
        <v>1425534</v>
      </c>
      <c r="Q40" s="50">
        <v>1854479</v>
      </c>
      <c r="R40" s="50">
        <v>2190325</v>
      </c>
      <c r="S40" s="50">
        <v>3000451</v>
      </c>
      <c r="T40" s="50">
        <v>4451968</v>
      </c>
      <c r="U40" s="50">
        <v>5230035</v>
      </c>
      <c r="V40" s="50">
        <v>6653084</v>
      </c>
      <c r="W40" s="50">
        <v>8217474</v>
      </c>
      <c r="X40" s="50">
        <v>9706700</v>
      </c>
    </row>
    <row r="41" spans="2:24">
      <c r="B41" s="46"/>
      <c r="C41" s="33"/>
      <c r="D41" s="33"/>
      <c r="E41" s="33"/>
      <c r="F41" s="33"/>
      <c r="G41" s="33"/>
      <c r="H41" s="33"/>
      <c r="I41" s="33"/>
      <c r="J41" s="33"/>
      <c r="K41" s="33"/>
      <c r="L41" s="33"/>
      <c r="N41" s="46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>N42</f>
        <v>Siniestralidad Retenida (%)</v>
      </c>
      <c r="C42" s="192">
        <f>IFERROR(C33/C20,"")</f>
        <v>0.62296271051183294</v>
      </c>
      <c r="D42" s="192">
        <f t="shared" ref="D42:L42" si="7">IFERROR(D33/D20,"")</f>
        <v>0.60289041234817142</v>
      </c>
      <c r="E42" s="192">
        <f t="shared" si="7"/>
        <v>0.57243468917015339</v>
      </c>
      <c r="F42" s="192">
        <f t="shared" si="7"/>
        <v>0.55340655783894477</v>
      </c>
      <c r="G42" s="192">
        <f t="shared" si="7"/>
        <v>0.55222951883935623</v>
      </c>
      <c r="H42" s="192">
        <f t="shared" si="7"/>
        <v>0.55679520286082296</v>
      </c>
      <c r="I42" s="192">
        <f t="shared" si="7"/>
        <v>0.55393983110483525</v>
      </c>
      <c r="J42" s="192">
        <f t="shared" si="7"/>
        <v>0.64221102645451289</v>
      </c>
      <c r="K42" s="192">
        <f t="shared" si="7"/>
        <v>0.64117413121460498</v>
      </c>
      <c r="L42" s="192">
        <f t="shared" si="7"/>
        <v>0.57484359269327101</v>
      </c>
      <c r="N42" s="46" t="str">
        <f>'3.1'!N42</f>
        <v>Siniestralidad Retenida (%)</v>
      </c>
      <c r="O42" s="221"/>
      <c r="P42" s="222"/>
      <c r="Q42" s="222"/>
      <c r="R42" s="222"/>
      <c r="S42" s="222"/>
      <c r="T42" s="222"/>
      <c r="U42" s="222"/>
      <c r="V42" s="222"/>
      <c r="W42" s="222"/>
      <c r="X42" s="223"/>
    </row>
    <row r="43" spans="2:24">
      <c r="B43" s="46" t="str">
        <f>N43</f>
        <v>Siniestralidad Directa (%)</v>
      </c>
      <c r="C43" s="192">
        <f>IFERROR(O43,"")</f>
        <v>0.63484166297240008</v>
      </c>
      <c r="D43" s="192">
        <f t="shared" ref="D43:L43" si="8">IFERROR(P43,"")</f>
        <v>0.61489615442466394</v>
      </c>
      <c r="E43" s="192">
        <f t="shared" si="8"/>
        <v>0.58735915358356472</v>
      </c>
      <c r="F43" s="192">
        <f t="shared" si="8"/>
        <v>0.56380404878740953</v>
      </c>
      <c r="G43" s="192">
        <f t="shared" si="8"/>
        <v>0.55676284242168139</v>
      </c>
      <c r="H43" s="192">
        <f t="shared" si="8"/>
        <v>0.57046367064256642</v>
      </c>
      <c r="I43" s="192">
        <f t="shared" si="8"/>
        <v>0.56799003068346798</v>
      </c>
      <c r="J43" s="192">
        <f t="shared" si="8"/>
        <v>0.64212284800533392</v>
      </c>
      <c r="K43" s="192">
        <f t="shared" si="8"/>
        <v>0.63778798922469593</v>
      </c>
      <c r="L43" s="192">
        <f t="shared" si="8"/>
        <v>0.49168502468798542</v>
      </c>
      <c r="N43" s="46" t="str">
        <f>'3.1'!N43</f>
        <v>Siniestralidad Directa (%)</v>
      </c>
      <c r="O43" s="163">
        <f>'3.8.1'!C17</f>
        <v>0.63484166297240008</v>
      </c>
      <c r="P43" s="163">
        <f>'3.8.1'!D17</f>
        <v>0.61489615442466394</v>
      </c>
      <c r="Q43" s="163">
        <f>'3.8.1'!E17</f>
        <v>0.58735915358356472</v>
      </c>
      <c r="R43" s="163">
        <f>'3.8.1'!F17</f>
        <v>0.56380404878740953</v>
      </c>
      <c r="S43" s="163">
        <f>'3.8.1'!G17</f>
        <v>0.55676284242168139</v>
      </c>
      <c r="T43" s="163">
        <f>'3.8.1'!H17</f>
        <v>0.57046367064256642</v>
      </c>
      <c r="U43" s="163">
        <f>'3.8.1'!I17</f>
        <v>0.56799003068346798</v>
      </c>
      <c r="V43" s="163">
        <f>'3.8.1'!J17</f>
        <v>0.64212284800533392</v>
      </c>
      <c r="W43" s="163">
        <f>'3.8.1'!K17</f>
        <v>0.63778798922469593</v>
      </c>
      <c r="X43" s="163">
        <f>'3.8.1'!L17</f>
        <v>0.49168502468798542</v>
      </c>
    </row>
    <row r="44" spans="2:24">
      <c r="B44" s="46" t="str">
        <f>N44</f>
        <v>Prima Promedio</v>
      </c>
      <c r="C44" s="40">
        <f>IFERROR(C21/C38,"")</f>
        <v>363.29232733498139</v>
      </c>
      <c r="D44" s="40">
        <f t="shared" ref="D44:L44" si="9">IFERROR(D21/D38,"")</f>
        <v>260.88108467158821</v>
      </c>
      <c r="E44" s="40">
        <f t="shared" si="9"/>
        <v>306.12749508134033</v>
      </c>
      <c r="F44" s="40">
        <f t="shared" si="9"/>
        <v>756.46416821121193</v>
      </c>
      <c r="G44" s="40">
        <f t="shared" si="9"/>
        <v>618.02440917837123</v>
      </c>
      <c r="H44" s="40">
        <f t="shared" si="9"/>
        <v>347.85745899609327</v>
      </c>
      <c r="I44" s="40">
        <f t="shared" si="9"/>
        <v>24.211763658164717</v>
      </c>
      <c r="J44" s="40">
        <f t="shared" si="9"/>
        <v>72.738305402356943</v>
      </c>
      <c r="K44" s="40">
        <f t="shared" si="9"/>
        <v>184.11225407130758</v>
      </c>
      <c r="L44" s="40">
        <f t="shared" si="9"/>
        <v>178.92207997739376</v>
      </c>
      <c r="N44" s="46" t="str">
        <f>'3.1'!N44</f>
        <v>Prima Promedio</v>
      </c>
      <c r="O44" s="215"/>
      <c r="P44" s="216"/>
      <c r="Q44" s="216"/>
      <c r="R44" s="216"/>
      <c r="S44" s="216"/>
      <c r="T44" s="216"/>
      <c r="U44" s="216"/>
      <c r="V44" s="216"/>
      <c r="W44" s="216"/>
      <c r="X44" s="217"/>
    </row>
    <row r="45" spans="2:24">
      <c r="B45" s="46" t="str">
        <f>N45</f>
        <v>Siniestro Promedio</v>
      </c>
      <c r="C45" s="40">
        <f>IFERROR(C33/C40,"")</f>
        <v>2.6012679042866123</v>
      </c>
      <c r="D45" s="40">
        <f t="shared" ref="D45:L45" si="10">IFERROR(D33/D40,"")</f>
        <v>3.2964428566126043</v>
      </c>
      <c r="E45" s="40">
        <f t="shared" si="10"/>
        <v>2.831850160372912</v>
      </c>
      <c r="F45" s="40">
        <f t="shared" si="10"/>
        <v>2.6395845668715681</v>
      </c>
      <c r="G45" s="40">
        <f t="shared" si="10"/>
        <v>2.1423832315425999</v>
      </c>
      <c r="H45" s="40">
        <f t="shared" si="10"/>
        <v>1.545506332831595</v>
      </c>
      <c r="I45" s="40">
        <f t="shared" si="10"/>
        <v>1.4250210698235408</v>
      </c>
      <c r="J45" s="40">
        <f t="shared" si="10"/>
        <v>1.3365573668941653</v>
      </c>
      <c r="K45" s="40">
        <f t="shared" si="10"/>
        <v>1.1778380594750362</v>
      </c>
      <c r="L45" s="40">
        <f t="shared" si="10"/>
        <v>0.84656217731891115</v>
      </c>
      <c r="N45" s="46" t="str">
        <f>'3.1'!N45</f>
        <v>Siniestro Promedio</v>
      </c>
      <c r="O45" s="218"/>
      <c r="P45" s="219"/>
      <c r="Q45" s="219"/>
      <c r="R45" s="219"/>
      <c r="S45" s="219"/>
      <c r="T45" s="219"/>
      <c r="U45" s="219"/>
      <c r="V45" s="219"/>
      <c r="W45" s="219"/>
      <c r="X45" s="220"/>
    </row>
    <row r="47" spans="2:24">
      <c r="B47" s="14" t="str">
        <f>'3.1'!B47</f>
        <v>Siniestralidad Retenida = Costo Siniestros / Prima Retenida Neta</v>
      </c>
    </row>
    <row r="48" spans="2:24">
      <c r="B48" s="14" t="str">
        <f>'3.1'!B48</f>
        <v>Siniestralidad Directa = Siniestros Directos / Prima Directa</v>
      </c>
    </row>
    <row r="49" spans="2:2">
      <c r="B49" s="14" t="str">
        <f>'3.1'!B49</f>
        <v>Prima Promedio = Prima Directa / Número de Pólizas Emitidas</v>
      </c>
    </row>
    <row r="50" spans="2:2">
      <c r="B50" s="14" t="str">
        <f>'3.1'!B50</f>
        <v>Siniestro Promedio = Costo Siniestro / Número de Siniestros</v>
      </c>
    </row>
    <row r="51" spans="2:2">
      <c r="B51" s="14" t="str">
        <f>'3.1'!B51</f>
        <v>Costo Exp. Directo = Resultado de Intermediación + Costo de Siniestros</v>
      </c>
    </row>
    <row r="52" spans="2:2">
      <c r="B52" s="14" t="s">
        <v>713</v>
      </c>
    </row>
  </sheetData>
  <mergeCells count="4">
    <mergeCell ref="B15:L15"/>
    <mergeCell ref="N15:X15"/>
    <mergeCell ref="O42:X42"/>
    <mergeCell ref="O44:X45"/>
  </mergeCells>
  <conditionalFormatting sqref="C17:L45">
    <cfRule type="cellIs" dxfId="7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>
  <sheetPr codeName="Hoja113">
    <pageSetUpPr fitToPage="1"/>
  </sheetPr>
  <dimension ref="B3:X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40" style="10" customWidth="1"/>
    <col min="3" max="12" width="15.7109375" style="10" customWidth="1"/>
    <col min="13" max="13" width="11.42578125" style="10"/>
    <col min="14" max="14" width="40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207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2088545.829819663</v>
      </c>
      <c r="D17" s="33">
        <f>P17*M!$J$60</f>
        <v>2685220.1536643021</v>
      </c>
      <c r="E17" s="33">
        <f>Q17*M!$J$61</f>
        <v>3603528.4300732515</v>
      </c>
      <c r="F17" s="33">
        <f>R17*M!$J$62</f>
        <v>5441006.8312265854</v>
      </c>
      <c r="G17" s="33">
        <f>S17*M!$J$63</f>
        <v>6901160.6980221802</v>
      </c>
      <c r="H17" s="33">
        <f>T17*M!$J$64</f>
        <v>7893360.023564592</v>
      </c>
      <c r="I17" s="33">
        <f>U17*M!$J$65</f>
        <v>8573916.7381809987</v>
      </c>
      <c r="J17" s="33">
        <f>V17*M!$J$66</f>
        <v>9803104.0143476017</v>
      </c>
      <c r="K17" s="33">
        <f>W17*M!$J$67</f>
        <v>9720136.4215785637</v>
      </c>
      <c r="L17" s="33">
        <f>X17*M!$J$68</f>
        <v>10262638.876865244</v>
      </c>
      <c r="N17" s="46" t="str">
        <f>'3.1'!N17</f>
        <v>Margen de Contribución</v>
      </c>
      <c r="O17" s="33">
        <v>46651408.422644585</v>
      </c>
      <c r="P17" s="33">
        <v>60037138.861967809</v>
      </c>
      <c r="Q17" s="33">
        <v>80462652.9799743</v>
      </c>
      <c r="R17" s="33">
        <v>121697088.98675822</v>
      </c>
      <c r="S17" s="33">
        <v>154186624.44947702</v>
      </c>
      <c r="T17" s="33">
        <v>175662267.02272931</v>
      </c>
      <c r="U17" s="33">
        <v>191575392.03076923</v>
      </c>
      <c r="V17" s="33">
        <v>218792957.31711471</v>
      </c>
      <c r="W17" s="33">
        <v>216742123.7030777</v>
      </c>
      <c r="X17" s="33">
        <v>228795579.00000003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2">N19</f>
        <v>Ingreso Explotación</v>
      </c>
      <c r="C19" s="33">
        <f>O19*M!$J$59</f>
        <v>3867943.1346645891</v>
      </c>
      <c r="D19" s="33">
        <f>P19*M!$J$60</f>
        <v>4625845.3309692666</v>
      </c>
      <c r="E19" s="33">
        <f>Q19*M!$J$61</f>
        <v>6257405.2162464159</v>
      </c>
      <c r="F19" s="33">
        <f>R19*M!$J$62</f>
        <v>8725223.3542385101</v>
      </c>
      <c r="G19" s="33">
        <f>S19*M!$J$63</f>
        <v>10957566.924332935</v>
      </c>
      <c r="H19" s="33">
        <f>T19*M!$J$64</f>
        <v>12526923.770783367</v>
      </c>
      <c r="I19" s="33">
        <f>U19*M!$J$65</f>
        <v>13551698.561058149</v>
      </c>
      <c r="J19" s="33">
        <f>V19*M!$J$66</f>
        <v>15068476.589657206</v>
      </c>
      <c r="K19" s="33">
        <f>W19*M!$J$67</f>
        <v>16260164.199938942</v>
      </c>
      <c r="L19" s="33">
        <f>X19*M!$J$68</f>
        <v>15980506.619933678</v>
      </c>
      <c r="N19" s="46" t="str">
        <f>'3.1'!N19</f>
        <v>Ingreso Explotación</v>
      </c>
      <c r="O19" s="200">
        <f>O20+O24</f>
        <v>86397431.339288622</v>
      </c>
      <c r="P19" s="200">
        <f t="shared" ref="P19:X19" si="3">P20+P24</f>
        <v>103426349.64600646</v>
      </c>
      <c r="Q19" s="200">
        <f t="shared" si="3"/>
        <v>139720674.95515269</v>
      </c>
      <c r="R19" s="200">
        <f t="shared" si="3"/>
        <v>195154006.58497828</v>
      </c>
      <c r="S19" s="200">
        <f t="shared" si="3"/>
        <v>244815376.74181879</v>
      </c>
      <c r="T19" s="200">
        <f t="shared" si="3"/>
        <v>278779609.92877495</v>
      </c>
      <c r="U19" s="200">
        <f t="shared" si="3"/>
        <v>302798830.89561206</v>
      </c>
      <c r="V19" s="200">
        <f t="shared" si="3"/>
        <v>336309453.66789716</v>
      </c>
      <c r="W19" s="200">
        <f t="shared" si="3"/>
        <v>362573359.83800691</v>
      </c>
      <c r="X19" s="200">
        <f t="shared" si="3"/>
        <v>356269894</v>
      </c>
    </row>
    <row r="20" spans="2:24" s="16" customFormat="1">
      <c r="B20" s="61" t="str">
        <f t="shared" si="2"/>
        <v>Prima Retenida Neta</v>
      </c>
      <c r="C20" s="33">
        <f>O20*M!$J$59</f>
        <v>4110052.1257611648</v>
      </c>
      <c r="D20" s="33">
        <f>P20*M!$J$60</f>
        <v>5104646.5721040182</v>
      </c>
      <c r="E20" s="33">
        <f>Q20*M!$J$61</f>
        <v>7144931.209414999</v>
      </c>
      <c r="F20" s="33">
        <f>R20*M!$J$62</f>
        <v>9724820.8465068564</v>
      </c>
      <c r="G20" s="33">
        <f>S20*M!$J$63</f>
        <v>12083186.86676432</v>
      </c>
      <c r="H20" s="33">
        <f>T20*M!$J$64</f>
        <v>14073717.171881894</v>
      </c>
      <c r="I20" s="33">
        <f>U20*M!$J$65</f>
        <v>15026574.298557198</v>
      </c>
      <c r="J20" s="33">
        <f>V20*M!$J$66</f>
        <v>16198952.388592213</v>
      </c>
      <c r="K20" s="33">
        <f>W20*M!$J$67</f>
        <v>17799276.084742639</v>
      </c>
      <c r="L20" s="33">
        <f>X20*M!$J$68</f>
        <v>17400005.786302432</v>
      </c>
      <c r="N20" s="46" t="str">
        <f>'3.1'!N20</f>
        <v>Prima Retenida Neta</v>
      </c>
      <c r="O20" s="33">
        <v>91805368.893340781</v>
      </c>
      <c r="P20" s="33">
        <v>114131563.72763865</v>
      </c>
      <c r="Q20" s="33">
        <v>159538111.49958396</v>
      </c>
      <c r="R20" s="33">
        <v>217511652.64955744</v>
      </c>
      <c r="S20" s="33">
        <v>269964123.00797218</v>
      </c>
      <c r="T20" s="33">
        <v>313202623.0235281</v>
      </c>
      <c r="U20" s="33">
        <v>335753419.35689384</v>
      </c>
      <c r="V20" s="33">
        <v>361540252.28662211</v>
      </c>
      <c r="W20" s="33">
        <v>396892875.94978023</v>
      </c>
      <c r="X20" s="33">
        <v>387916251</v>
      </c>
    </row>
    <row r="21" spans="2:24" s="16" customFormat="1">
      <c r="B21" s="61" t="str">
        <f t="shared" si="2"/>
        <v>Prima Directa</v>
      </c>
      <c r="C21" s="33">
        <f>O21*M!$J$59</f>
        <v>4715487.1083102627</v>
      </c>
      <c r="D21" s="33">
        <f>P21*M!$J$60</f>
        <v>5727249.3498817962</v>
      </c>
      <c r="E21" s="33">
        <f>Q21*M!$J$61</f>
        <v>7766154.281474039</v>
      </c>
      <c r="F21" s="33">
        <f>R21*M!$J$62</f>
        <v>10397706.290080391</v>
      </c>
      <c r="G21" s="33">
        <f>S21*M!$J$63</f>
        <v>12992280.755525352</v>
      </c>
      <c r="H21" s="33">
        <f>T21*M!$J$64</f>
        <v>14750963.172169315</v>
      </c>
      <c r="I21" s="33">
        <f>U21*M!$J$65</f>
        <v>15839222.713176051</v>
      </c>
      <c r="J21" s="33">
        <f>V21*M!$J$66</f>
        <v>17331679.644824408</v>
      </c>
      <c r="K21" s="33">
        <f>W21*M!$J$67</f>
        <v>18954856.901827265</v>
      </c>
      <c r="L21" s="33">
        <f>X21*M!$J$68</f>
        <v>20547542.368966043</v>
      </c>
      <c r="N21" s="46" t="str">
        <f>'3.1'!N21</f>
        <v>Prima Directa</v>
      </c>
      <c r="O21" s="33">
        <v>105328842.61414175</v>
      </c>
      <c r="P21" s="33">
        <v>128051945.40445678</v>
      </c>
      <c r="Q21" s="33">
        <v>173409309.53234765</v>
      </c>
      <c r="R21" s="33">
        <v>232561845.05778906</v>
      </c>
      <c r="S21" s="33">
        <v>290275216.19203377</v>
      </c>
      <c r="T21" s="33">
        <v>328274350.06846273</v>
      </c>
      <c r="U21" s="33">
        <v>353911216.2387445</v>
      </c>
      <c r="V21" s="33">
        <v>386821300.60172927</v>
      </c>
      <c r="W21" s="33">
        <v>422660316.81094289</v>
      </c>
      <c r="X21" s="33">
        <v>458087526.00000006</v>
      </c>
    </row>
    <row r="22" spans="2:24" s="16" customFormat="1">
      <c r="B22" s="61" t="str">
        <f t="shared" si="2"/>
        <v>Prima Aceptada</v>
      </c>
      <c r="C22" s="33">
        <f>O22*M!$J$59</f>
        <v>0</v>
      </c>
      <c r="D22" s="33">
        <f>P22*M!$J$60</f>
        <v>751.59574468085088</v>
      </c>
      <c r="E22" s="33">
        <f>Q22*M!$J$61</f>
        <v>0</v>
      </c>
      <c r="F22" s="33">
        <f>R22*M!$J$62</f>
        <v>0</v>
      </c>
      <c r="G22" s="33">
        <f>S22*M!$J$63</f>
        <v>0</v>
      </c>
      <c r="H22" s="33">
        <f>T22*M!$J$64</f>
        <v>0</v>
      </c>
      <c r="I22" s="33">
        <f>U22*M!$J$65</f>
        <v>9727.5990708805275</v>
      </c>
      <c r="J22" s="33">
        <f>V22*M!$J$66</f>
        <v>57388.525360408916</v>
      </c>
      <c r="K22" s="33">
        <f>W22*M!$J$67</f>
        <v>56640.496281847809</v>
      </c>
      <c r="L22" s="33">
        <f>X22*M!$J$68</f>
        <v>0</v>
      </c>
      <c r="N22" s="46" t="str">
        <f>'3.1'!N22</f>
        <v>Prima Aceptada</v>
      </c>
      <c r="O22" s="33">
        <v>0</v>
      </c>
      <c r="P22" s="33">
        <v>16804.453828447458</v>
      </c>
      <c r="Q22" s="33">
        <v>0</v>
      </c>
      <c r="R22" s="33">
        <v>0</v>
      </c>
      <c r="S22" s="33">
        <v>0</v>
      </c>
      <c r="T22" s="33">
        <v>0</v>
      </c>
      <c r="U22" s="33">
        <v>217353.24268117975</v>
      </c>
      <c r="V22" s="33">
        <v>1280839.738239554</v>
      </c>
      <c r="W22" s="33">
        <v>1262984.4808011726</v>
      </c>
      <c r="X22" s="33">
        <v>0</v>
      </c>
    </row>
    <row r="23" spans="2:24">
      <c r="B23" s="61" t="str">
        <f t="shared" si="2"/>
        <v>Prima Cedida</v>
      </c>
      <c r="C23" s="33">
        <f>O23*M!$J$59</f>
        <v>-605434.98254909809</v>
      </c>
      <c r="D23" s="33">
        <f>P23*M!$J$60</f>
        <v>-623354.37352245848</v>
      </c>
      <c r="E23" s="33">
        <f>Q23*M!$J$61</f>
        <v>-621223.07205904007</v>
      </c>
      <c r="F23" s="33">
        <f>R23*M!$J$62</f>
        <v>-672885.44357353402</v>
      </c>
      <c r="G23" s="33">
        <f>S23*M!$J$63</f>
        <v>-909093.88876103109</v>
      </c>
      <c r="H23" s="33">
        <f>T23*M!$J$64</f>
        <v>-677246.00028742256</v>
      </c>
      <c r="I23" s="33">
        <f>U23*M!$J$65</f>
        <v>-822376.01368973299</v>
      </c>
      <c r="J23" s="33">
        <f>V23*M!$J$66</f>
        <v>-1190115.7815925989</v>
      </c>
      <c r="K23" s="33">
        <f>W23*M!$J$67</f>
        <v>-1212221.3133664713</v>
      </c>
      <c r="L23" s="33">
        <f>X23*M!$J$68</f>
        <v>-1237874.8032545035</v>
      </c>
      <c r="N23" s="46" t="str">
        <f>'3.1'!N23</f>
        <v>Prima Cedida</v>
      </c>
      <c r="O23" s="50">
        <v>-13523473.720800973</v>
      </c>
      <c r="P23" s="50">
        <v>-13937186.130646581</v>
      </c>
      <c r="Q23" s="50">
        <v>-13871198.03276369</v>
      </c>
      <c r="R23" s="50">
        <v>-15050192.408231601</v>
      </c>
      <c r="S23" s="50">
        <v>-20311093.184061546</v>
      </c>
      <c r="T23" s="50">
        <v>-15071727.04493467</v>
      </c>
      <c r="U23" s="50">
        <v>-18375150.124531798</v>
      </c>
      <c r="V23" s="50">
        <v>-26561888.053346649</v>
      </c>
      <c r="W23" s="50">
        <v>-27030425.34196385</v>
      </c>
      <c r="X23" s="50">
        <v>-27597218</v>
      </c>
    </row>
    <row r="24" spans="2:24">
      <c r="B24" s="61" t="str">
        <f t="shared" si="2"/>
        <v>Ajuste Res. Técnica</v>
      </c>
      <c r="C24" s="33">
        <f>O24*M!$J$59</f>
        <v>-242108.99109657592</v>
      </c>
      <c r="D24" s="33">
        <f>P24*M!$J$60</f>
        <v>-478801.24113475188</v>
      </c>
      <c r="E24" s="33">
        <f>Q24*M!$J$61</f>
        <v>-887525.99316858232</v>
      </c>
      <c r="F24" s="33">
        <f>R24*M!$J$62</f>
        <v>-999597.4922683466</v>
      </c>
      <c r="G24" s="33">
        <f>S24*M!$J$63</f>
        <v>-1125619.9424313849</v>
      </c>
      <c r="H24" s="33">
        <f>T24*M!$J$64</f>
        <v>-1546793.4010985254</v>
      </c>
      <c r="I24" s="33">
        <f>U24*M!$J$65</f>
        <v>-1474875.7374990503</v>
      </c>
      <c r="J24" s="33">
        <f>V24*M!$J$66</f>
        <v>-1130475.7989350078</v>
      </c>
      <c r="K24" s="33">
        <f>W24*M!$J$67</f>
        <v>-1539111.8848036986</v>
      </c>
      <c r="L24" s="33">
        <f>X24*M!$J$68</f>
        <v>-1419499.1663687543</v>
      </c>
      <c r="N24" s="46" t="str">
        <f>'3.1'!N24</f>
        <v>Ajuste Res. Técnica</v>
      </c>
      <c r="O24" s="198">
        <v>-5407937.5540521592</v>
      </c>
      <c r="P24" s="198">
        <v>-10705214.081632188</v>
      </c>
      <c r="Q24" s="198">
        <v>-19817436.544431265</v>
      </c>
      <c r="R24" s="198">
        <v>-22357646.064579148</v>
      </c>
      <c r="S24" s="198">
        <v>-25148746.266153399</v>
      </c>
      <c r="T24" s="198">
        <v>-34423013.094753124</v>
      </c>
      <c r="U24" s="198">
        <v>-32954588.461281803</v>
      </c>
      <c r="V24" s="198">
        <v>-25230798.618724935</v>
      </c>
      <c r="W24" s="198">
        <v>-34319516.111773334</v>
      </c>
      <c r="X24" s="198">
        <v>-31646357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ref="B26:B31" si="4">N26</f>
        <v>Costo Exp. Directo</v>
      </c>
      <c r="C26" s="33">
        <f>O26*M!$J$59</f>
        <v>-1779397.3048449254</v>
      </c>
      <c r="D26" s="33">
        <f>P26*M!$J$60</f>
        <v>-1940625.1773049643</v>
      </c>
      <c r="E26" s="33">
        <f>Q26*M!$J$61</f>
        <v>-2653876.7861731648</v>
      </c>
      <c r="F26" s="33">
        <f>R26*M!$J$62</f>
        <v>-3284216.5230119247</v>
      </c>
      <c r="G26" s="33">
        <f>S26*M!$J$63</f>
        <v>-4056406.2263107533</v>
      </c>
      <c r="H26" s="33">
        <f>T26*M!$J$64</f>
        <v>-4633604.1087192036</v>
      </c>
      <c r="I26" s="33">
        <f>U26*M!$J$65</f>
        <v>-4977781.8228771538</v>
      </c>
      <c r="J26" s="33">
        <f>V26*M!$J$66</f>
        <v>-5265372.5753096072</v>
      </c>
      <c r="K26" s="33">
        <f>W26*M!$J$67</f>
        <v>-6540027.7783603761</v>
      </c>
      <c r="L26" s="33">
        <f>X26*M!$J$68</f>
        <v>-5717867.7430684362</v>
      </c>
      <c r="N26" s="46" t="str">
        <f>'3.1'!N26</f>
        <v>Costo Exp. Directo</v>
      </c>
      <c r="O26" s="50">
        <v>-39746022.916644022</v>
      </c>
      <c r="P26" s="50">
        <v>-43389210.784038648</v>
      </c>
      <c r="Q26" s="50">
        <v>-59258021.975178391</v>
      </c>
      <c r="R26" s="50">
        <v>-73456917.59822008</v>
      </c>
      <c r="S26" s="50">
        <v>-90628752.292341739</v>
      </c>
      <c r="T26" s="50">
        <v>-103118241.1284306</v>
      </c>
      <c r="U26" s="50">
        <v>-111223438.86484292</v>
      </c>
      <c r="V26" s="50">
        <v>-117516496.35078251</v>
      </c>
      <c r="W26" s="50">
        <v>-145831236.13492918</v>
      </c>
      <c r="X26" s="50">
        <v>-127474315</v>
      </c>
    </row>
    <row r="27" spans="2:24">
      <c r="B27" s="46" t="str">
        <f t="shared" si="4"/>
        <v>Resultado de Intermediación</v>
      </c>
      <c r="C27" s="33">
        <f>O27*M!$J$59</f>
        <v>-670217.66446967691</v>
      </c>
      <c r="D27" s="33">
        <f>P27*M!$J$60</f>
        <v>-752474.1134751772</v>
      </c>
      <c r="E27" s="33">
        <f>Q27*M!$J$61</f>
        <v>-1099337.647001077</v>
      </c>
      <c r="F27" s="33">
        <f>R27*M!$J$62</f>
        <v>-1355348.3458239608</v>
      </c>
      <c r="G27" s="33">
        <f>S27*M!$J$63</f>
        <v>-1807244.7233314314</v>
      </c>
      <c r="H27" s="33">
        <f>T27*M!$J$64</f>
        <v>-1942745.1222209416</v>
      </c>
      <c r="I27" s="33">
        <f>U27*M!$J$65</f>
        <v>-2114513.3659976348</v>
      </c>
      <c r="J27" s="33">
        <f>V27*M!$J$66</f>
        <v>-2135109.3068384109</v>
      </c>
      <c r="K27" s="33">
        <f>W27*M!$J$67</f>
        <v>-2798987.7677337565</v>
      </c>
      <c r="L27" s="33">
        <f>X27*M!$J$68</f>
        <v>-2657108.8762327856</v>
      </c>
      <c r="N27" s="46" t="str">
        <f>'3.1'!N27</f>
        <v>Resultado de Intermediación</v>
      </c>
      <c r="O27" s="50">
        <v>-14970510.845790541</v>
      </c>
      <c r="P27" s="50">
        <v>-16824092.720701795</v>
      </c>
      <c r="Q27" s="50">
        <v>-24546947.61397263</v>
      </c>
      <c r="R27" s="50">
        <v>-30314600.471216585</v>
      </c>
      <c r="S27" s="50">
        <v>-40377695.236753754</v>
      </c>
      <c r="T27" s="50">
        <v>-43234694.907855712</v>
      </c>
      <c r="U27" s="50">
        <v>-47246636.445788488</v>
      </c>
      <c r="V27" s="50">
        <v>-47652955.508251794</v>
      </c>
      <c r="W27" s="50">
        <v>-62412555.409281887</v>
      </c>
      <c r="X27" s="50">
        <v>-59237665.000000007</v>
      </c>
    </row>
    <row r="28" spans="2:24">
      <c r="B28" s="61" t="str">
        <f t="shared" si="4"/>
        <v>Comisiones Seguro Directo Corredores</v>
      </c>
      <c r="C28" s="33">
        <f>O28*M!$J$59</f>
        <v>-693546.68982305424</v>
      </c>
      <c r="D28" s="33">
        <f>P28*M!$J$60</f>
        <v>-779260.6382978725</v>
      </c>
      <c r="E28" s="33">
        <f>Q28*M!$J$61</f>
        <v>-1126289.4661619614</v>
      </c>
      <c r="F28" s="33">
        <f>R28*M!$J$62</f>
        <v>-1411734.4773046281</v>
      </c>
      <c r="G28" s="33">
        <f>S28*M!$J$63</f>
        <v>-1859361.2261525991</v>
      </c>
      <c r="H28" s="33">
        <f>T28*M!$J$64</f>
        <v>-2007120.7980977092</v>
      </c>
      <c r="I28" s="33">
        <f>U28*M!$J$65</f>
        <v>-2193918.910414929</v>
      </c>
      <c r="J28" s="33">
        <f>V28*M!$J$66</f>
        <v>-2329425.4658385091</v>
      </c>
      <c r="K28" s="33">
        <f>W28*M!$J$67</f>
        <v>-2983261.3006890994</v>
      </c>
      <c r="L28" s="33">
        <f>X28*M!$J$68</f>
        <v>-2725581.0187749816</v>
      </c>
      <c r="N28" s="46" t="str">
        <f>'3.1'!N28</f>
        <v>Comisiones Seguro Directo Corredores</v>
      </c>
      <c r="O28" s="198">
        <v>-15491606.3727949</v>
      </c>
      <c r="P28" s="198">
        <v>-17422995.685218558</v>
      </c>
      <c r="Q28" s="198">
        <v>-25148750.795050126</v>
      </c>
      <c r="R28" s="198">
        <v>-31575769.272005405</v>
      </c>
      <c r="S28" s="198">
        <v>-41542088.88004487</v>
      </c>
      <c r="T28" s="198">
        <v>-44667339.197723873</v>
      </c>
      <c r="U28" s="198">
        <v>-49020872.044953771</v>
      </c>
      <c r="V28" s="198">
        <v>-51989847.886411831</v>
      </c>
      <c r="W28" s="198">
        <v>-66521534.454714239</v>
      </c>
      <c r="X28" s="198">
        <v>-60764185</v>
      </c>
    </row>
    <row r="29" spans="2:24">
      <c r="B29" s="61" t="str">
        <f t="shared" si="4"/>
        <v>Comisiones Reaseguro Aceptado</v>
      </c>
      <c r="C29" s="33">
        <f>O29*M!$J$59</f>
        <v>0</v>
      </c>
      <c r="D29" s="33">
        <f>P29*M!$J$60</f>
        <v>-37.174940898345149</v>
      </c>
      <c r="E29" s="33">
        <f>Q29*M!$J$61</f>
        <v>0</v>
      </c>
      <c r="F29" s="33">
        <f>R29*M!$J$62</f>
        <v>0</v>
      </c>
      <c r="G29" s="33">
        <f>S29*M!$J$63</f>
        <v>0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'3.1'!N29</f>
        <v>Comisiones Reaseguro Aceptado</v>
      </c>
      <c r="O29" s="50">
        <v>0</v>
      </c>
      <c r="P29" s="50">
        <v>-831.17098829074871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 t="shared" si="4"/>
        <v>Comisiones Reaseguro Cedido</v>
      </c>
      <c r="C30" s="33">
        <f>O30*M!$J$59</f>
        <v>23329.025353377794</v>
      </c>
      <c r="D30" s="33">
        <f>P30*M!$J$60</f>
        <v>26823.699763593377</v>
      </c>
      <c r="E30" s="33">
        <f>Q30*M!$J$61</f>
        <v>26951.819160884792</v>
      </c>
      <c r="F30" s="33">
        <f>R30*M!$J$62</f>
        <v>56386.131480666525</v>
      </c>
      <c r="G30" s="33">
        <f>S30*M!$J$63</f>
        <v>52116.502821167524</v>
      </c>
      <c r="H30" s="33">
        <f>T30*M!$J$64</f>
        <v>64375.675876766938</v>
      </c>
      <c r="I30" s="33">
        <f>U30*M!$J$65</f>
        <v>79405.544417288736</v>
      </c>
      <c r="J30" s="33">
        <f>V30*M!$J$66</f>
        <v>194316.15900009943</v>
      </c>
      <c r="K30" s="33">
        <f>W30*M!$J$67</f>
        <v>184273.53295534253</v>
      </c>
      <c r="L30" s="33">
        <f>X30*M!$J$68</f>
        <v>68472.142542196278</v>
      </c>
      <c r="N30" s="46" t="str">
        <f>'3.1'!N30</f>
        <v>Comisiones Reaseguro Cedido</v>
      </c>
      <c r="O30" s="50">
        <v>521095.5270043707</v>
      </c>
      <c r="P30" s="50">
        <v>599734.1355050467</v>
      </c>
      <c r="Q30" s="50">
        <v>601803.18107750081</v>
      </c>
      <c r="R30" s="50">
        <v>1261168.800788804</v>
      </c>
      <c r="S30" s="50">
        <v>1164393.6432911099</v>
      </c>
      <c r="T30" s="50">
        <v>1432644.2898681459</v>
      </c>
      <c r="U30" s="50">
        <v>1774235.5991651588</v>
      </c>
      <c r="V30" s="50">
        <v>4336892.3781600632</v>
      </c>
      <c r="W30" s="50">
        <v>4108979.0454323404</v>
      </c>
      <c r="X30" s="50">
        <v>1526520</v>
      </c>
    </row>
    <row r="31" spans="2:24">
      <c r="B31" s="61" t="str">
        <f t="shared" si="4"/>
        <v>Cto. Sin. + Gtos. Médicos + Reaseg. no Prop.</v>
      </c>
      <c r="C31" s="33">
        <f>O31*M!$J$59</f>
        <v>-1109179.6403752486</v>
      </c>
      <c r="D31" s="33">
        <f>P31*M!$J$60</f>
        <v>-1188151.0638297871</v>
      </c>
      <c r="E31" s="33">
        <f>Q31*M!$J$61</f>
        <v>-1554539.1391720877</v>
      </c>
      <c r="F31" s="33">
        <f>R31*M!$J$62</f>
        <v>-1928868.1771879639</v>
      </c>
      <c r="G31" s="33">
        <f>S31*M!$J$63</f>
        <v>-2249161.5029793223</v>
      </c>
      <c r="H31" s="33">
        <f>T31*M!$J$64</f>
        <v>-2690858.9864982618</v>
      </c>
      <c r="I31" s="33">
        <f>U31*M!$J$65</f>
        <v>-2863268.4568795185</v>
      </c>
      <c r="J31" s="33">
        <f>V31*M!$J$66</f>
        <v>-3130263.2684711963</v>
      </c>
      <c r="K31" s="33">
        <f>W31*M!$J$67</f>
        <v>-3741040.0106266206</v>
      </c>
      <c r="L31" s="33">
        <f>X31*M!$J$68</f>
        <v>-3060758.8668356505</v>
      </c>
      <c r="N31" s="46" t="str">
        <f>'3.1'!N31</f>
        <v>Cto. Sin. + Gtos. Médicos + Reaseg. no Prop.</v>
      </c>
      <c r="O31" s="50">
        <v>-24775512.070853483</v>
      </c>
      <c r="P31" s="50">
        <v>-26565118.063336853</v>
      </c>
      <c r="Q31" s="50">
        <v>-34711074.361205757</v>
      </c>
      <c r="R31" s="50">
        <v>-43142317.127003498</v>
      </c>
      <c r="S31" s="50">
        <v>-50251057.055587992</v>
      </c>
      <c r="T31" s="50">
        <v>-59883546.220574901</v>
      </c>
      <c r="U31" s="50">
        <v>-63976802.419054434</v>
      </c>
      <c r="V31" s="50">
        <v>-69863540.842530712</v>
      </c>
      <c r="W31" s="50">
        <v>-83418680.7256473</v>
      </c>
      <c r="X31" s="50">
        <v>-68236650</v>
      </c>
    </row>
    <row r="32" spans="2:24">
      <c r="B32" s="46"/>
      <c r="C32" s="33"/>
      <c r="D32" s="33"/>
      <c r="E32" s="33"/>
      <c r="F32" s="33"/>
      <c r="G32" s="33"/>
      <c r="H32" s="33"/>
      <c r="I32" s="33"/>
      <c r="J32" s="33"/>
      <c r="K32" s="33"/>
      <c r="L32" s="33"/>
      <c r="N32" s="46"/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>N33</f>
        <v>Costo de Siniestros</v>
      </c>
      <c r="C33" s="33">
        <f>O33*M!$J$59</f>
        <v>1092408.1408876674</v>
      </c>
      <c r="D33" s="33">
        <f>P33*M!$J$60</f>
        <v>1166958.4515366429</v>
      </c>
      <c r="E33" s="33">
        <f>Q33*M!$J$61</f>
        <v>1498266.1019053475</v>
      </c>
      <c r="F33" s="33">
        <f>R33*M!$J$62</f>
        <v>1903833.976548291</v>
      </c>
      <c r="G33" s="33">
        <f>S33*M!$J$63</f>
        <v>2138271.0218701828</v>
      </c>
      <c r="H33" s="33">
        <f>T33*M!$J$64</f>
        <v>2697260.6670043706</v>
      </c>
      <c r="I33" s="33">
        <f>U33*M!$J$65</f>
        <v>2799820.0215638429</v>
      </c>
      <c r="J33" s="33">
        <f>V33*M!$J$66</f>
        <v>3158574.9428922879</v>
      </c>
      <c r="K33" s="33">
        <f>W33*M!$J$67</f>
        <v>3652839.754748771</v>
      </c>
      <c r="L33" s="33">
        <f>X33*M!$J$68</f>
        <v>3015715.7319695004</v>
      </c>
      <c r="N33" s="46" t="str">
        <f>'3.1'!N33</f>
        <v>Costo de Siniestros</v>
      </c>
      <c r="O33" s="50">
        <v>24400890.618317351</v>
      </c>
      <c r="P33" s="50">
        <v>26091285.850601863</v>
      </c>
      <c r="Q33" s="50">
        <v>33454562.040688049</v>
      </c>
      <c r="R33" s="50">
        <v>42582385.952965289</v>
      </c>
      <c r="S33" s="50">
        <v>47773527.591494106</v>
      </c>
      <c r="T33" s="50">
        <v>60026012.002840139</v>
      </c>
      <c r="U33" s="50">
        <v>62559112.086792327</v>
      </c>
      <c r="V33" s="50">
        <v>70495421.822690055</v>
      </c>
      <c r="W33" s="50">
        <v>81451968.537567183</v>
      </c>
      <c r="X33" s="50">
        <v>67232457</v>
      </c>
    </row>
    <row r="34" spans="2:24">
      <c r="B34" s="61" t="str">
        <f>N34</f>
        <v>Siniestros Pagados</v>
      </c>
      <c r="C34" s="33">
        <f>O34*M!$J$59</f>
        <v>1075530.3951476703</v>
      </c>
      <c r="D34" s="33">
        <f>P34*M!$J$60</f>
        <v>1202761.2293144206</v>
      </c>
      <c r="E34" s="33">
        <f>Q34*M!$J$61</f>
        <v>1369410.6097747593</v>
      </c>
      <c r="F34" s="33">
        <f>R34*M!$J$62</f>
        <v>1676998.6442137631</v>
      </c>
      <c r="G34" s="33">
        <f>S34*M!$J$63</f>
        <v>2011915.3835162658</v>
      </c>
      <c r="H34" s="33">
        <f>T34*M!$J$64</f>
        <v>2435520.3626827342</v>
      </c>
      <c r="I34" s="33">
        <f>U34*M!$J$65</f>
        <v>2724942.7924020225</v>
      </c>
      <c r="J34" s="33">
        <f>V34*M!$J$66</f>
        <v>3227218.2240455956</v>
      </c>
      <c r="K34" s="33">
        <f>W34*M!$J$67</f>
        <v>3553291.7124007531</v>
      </c>
      <c r="L34" s="33">
        <f>X34*M!$J$68</f>
        <v>2947587.6277191695</v>
      </c>
      <c r="N34" s="46" t="str">
        <f>'3.1'!N34</f>
        <v>Siniestros Pagados</v>
      </c>
      <c r="O34" s="50">
        <v>24023895.965612918</v>
      </c>
      <c r="P34" s="50">
        <v>26891777.511650722</v>
      </c>
      <c r="Q34" s="50">
        <v>30577366.827979106</v>
      </c>
      <c r="R34" s="50">
        <v>37508839.73610954</v>
      </c>
      <c r="S34" s="50">
        <v>44950473.585008956</v>
      </c>
      <c r="T34" s="50">
        <v>54201129.431780823</v>
      </c>
      <c r="U34" s="50">
        <v>60886057.056181334</v>
      </c>
      <c r="V34" s="50">
        <v>72027453.560953915</v>
      </c>
      <c r="W34" s="50">
        <v>79232220.462725937</v>
      </c>
      <c r="X34" s="50">
        <v>65713607</v>
      </c>
    </row>
    <row r="35" spans="2:24">
      <c r="B35" s="61" t="str">
        <f>N35</f>
        <v>Siniestros por Pagar</v>
      </c>
      <c r="C35" s="33">
        <f>O35*M!$J$59</f>
        <v>438364.69160517264</v>
      </c>
      <c r="D35" s="33">
        <f>P35*M!$J$60</f>
        <v>417016.31205673754</v>
      </c>
      <c r="E35" s="33">
        <f>Q35*M!$J$61</f>
        <v>543883.62914006715</v>
      </c>
      <c r="F35" s="33">
        <f>R35*M!$J$62</f>
        <v>765710.79193604784</v>
      </c>
      <c r="G35" s="33">
        <f>S35*M!$J$63</f>
        <v>891249.6905059776</v>
      </c>
      <c r="H35" s="33">
        <f>T35*M!$J$64</f>
        <v>1154735.0868842448</v>
      </c>
      <c r="I35" s="33">
        <f>U35*M!$J$65</f>
        <v>1224747.7574947868</v>
      </c>
      <c r="J35" s="33">
        <f>V35*M!$J$66</f>
        <v>1155715.1165455759</v>
      </c>
      <c r="K35" s="33">
        <f>W35*M!$J$67</f>
        <v>1258896.3694708361</v>
      </c>
      <c r="L35" s="33">
        <f>X35*M!$J$68</f>
        <v>1302917.6869323312</v>
      </c>
      <c r="N35" s="46" t="str">
        <f>'3.1'!N35</f>
        <v>Siniestros por Pagar</v>
      </c>
      <c r="O35" s="50">
        <v>9791659.8114130665</v>
      </c>
      <c r="P35" s="50">
        <v>9323803.9348434135</v>
      </c>
      <c r="Q35" s="50">
        <v>12144297.058340864</v>
      </c>
      <c r="R35" s="50">
        <v>17126384.376061395</v>
      </c>
      <c r="S35" s="50">
        <v>19912415.79987276</v>
      </c>
      <c r="T35" s="50">
        <v>25697976.852343284</v>
      </c>
      <c r="U35" s="50">
        <v>27365734.814757202</v>
      </c>
      <c r="V35" s="50">
        <v>25794108.457384199</v>
      </c>
      <c r="W35" s="50">
        <v>28071197.85227162</v>
      </c>
      <c r="X35" s="50">
        <v>29047286</v>
      </c>
    </row>
    <row r="36" spans="2:24">
      <c r="B36" s="61" t="str">
        <f>N36</f>
        <v>Siniestros por Pagar Período Anterior</v>
      </c>
      <c r="C36" s="33">
        <f>O36*M!$J$59</f>
        <v>-421486.94586517551</v>
      </c>
      <c r="D36" s="33">
        <f>P36*M!$J$60</f>
        <v>-452819.08983451524</v>
      </c>
      <c r="E36" s="33">
        <f>Q36*M!$J$61</f>
        <v>-415028.13700947916</v>
      </c>
      <c r="F36" s="33">
        <f>R36*M!$J$62</f>
        <v>-538875.45960151986</v>
      </c>
      <c r="G36" s="33">
        <f>S36*M!$J$63</f>
        <v>-764894.05215206021</v>
      </c>
      <c r="H36" s="33">
        <f>T36*M!$J$64</f>
        <v>-892994.78256260836</v>
      </c>
      <c r="I36" s="33">
        <f>U36*M!$J$65</f>
        <v>-1149870.5283329661</v>
      </c>
      <c r="J36" s="33">
        <f>V36*M!$J$66</f>
        <v>-1224358.3976988844</v>
      </c>
      <c r="K36" s="33">
        <f>W36*M!$J$67</f>
        <v>-1159348.3271228189</v>
      </c>
      <c r="L36" s="33">
        <f>X36*M!$J$68</f>
        <v>-1234789.5826820005</v>
      </c>
      <c r="N36" s="46" t="str">
        <f>'3.1'!N36</f>
        <v>Siniestros por Pagar Período Anterior</v>
      </c>
      <c r="O36" s="50">
        <v>-9414665.1587086339</v>
      </c>
      <c r="P36" s="50">
        <v>-10124295.595892275</v>
      </c>
      <c r="Q36" s="50">
        <v>-9267101.8456319273</v>
      </c>
      <c r="R36" s="50">
        <v>-12052838.159205647</v>
      </c>
      <c r="S36" s="50">
        <v>-17089361.793387607</v>
      </c>
      <c r="T36" s="50">
        <v>-19873094.281283971</v>
      </c>
      <c r="U36" s="50">
        <v>-25692679.784146205</v>
      </c>
      <c r="V36" s="50">
        <v>-27326140.19564807</v>
      </c>
      <c r="W36" s="50">
        <v>-25851449.777430389</v>
      </c>
      <c r="X36" s="50">
        <v>-27528436</v>
      </c>
    </row>
    <row r="37" spans="2:24">
      <c r="B37" s="46"/>
      <c r="C37" s="33"/>
      <c r="D37" s="33"/>
      <c r="E37" s="33"/>
      <c r="F37" s="33"/>
      <c r="G37" s="33"/>
      <c r="H37" s="33"/>
      <c r="I37" s="33"/>
      <c r="J37" s="33"/>
      <c r="K37" s="33"/>
      <c r="L37" s="33"/>
      <c r="N37" s="46"/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ref="B38:C40" si="5">N38</f>
        <v>Número de Pólizas Emitidas</v>
      </c>
      <c r="C38" s="33">
        <f t="shared" si="5"/>
        <v>39726</v>
      </c>
      <c r="D38" s="33">
        <f t="shared" ref="D38:L40" si="6">P38</f>
        <v>37129</v>
      </c>
      <c r="E38" s="33">
        <f t="shared" si="6"/>
        <v>39749</v>
      </c>
      <c r="F38" s="33">
        <f t="shared" si="6"/>
        <v>17083</v>
      </c>
      <c r="G38" s="33">
        <f t="shared" si="6"/>
        <v>4793</v>
      </c>
      <c r="H38" s="33">
        <f t="shared" si="6"/>
        <v>6945</v>
      </c>
      <c r="I38" s="33">
        <f t="shared" si="6"/>
        <v>286515</v>
      </c>
      <c r="J38" s="33">
        <f t="shared" si="6"/>
        <v>294495</v>
      </c>
      <c r="K38" s="33">
        <f t="shared" si="6"/>
        <v>10059</v>
      </c>
      <c r="L38" s="33">
        <f t="shared" si="6"/>
        <v>34423</v>
      </c>
      <c r="N38" s="46" t="str">
        <f>'3.1'!N38</f>
        <v>Número de Pólizas Emitidas</v>
      </c>
      <c r="O38" s="50">
        <v>39726</v>
      </c>
      <c r="P38" s="50">
        <v>37129</v>
      </c>
      <c r="Q38" s="50">
        <v>39749</v>
      </c>
      <c r="R38" s="50">
        <v>17083</v>
      </c>
      <c r="S38" s="50">
        <v>4793</v>
      </c>
      <c r="T38" s="50">
        <v>6945</v>
      </c>
      <c r="U38" s="50">
        <v>286515</v>
      </c>
      <c r="V38" s="50">
        <v>294495</v>
      </c>
      <c r="W38" s="50">
        <v>10059</v>
      </c>
      <c r="X38" s="50">
        <v>34423</v>
      </c>
    </row>
    <row r="39" spans="2:24">
      <c r="B39" s="46" t="str">
        <f t="shared" si="5"/>
        <v>Número de Pólizas Vigentes</v>
      </c>
      <c r="C39" s="33">
        <f t="shared" si="5"/>
        <v>96978</v>
      </c>
      <c r="D39" s="33">
        <f t="shared" si="6"/>
        <v>111227</v>
      </c>
      <c r="E39" s="33">
        <f t="shared" si="6"/>
        <v>106582</v>
      </c>
      <c r="F39" s="33">
        <f t="shared" si="6"/>
        <v>104839</v>
      </c>
      <c r="G39" s="33">
        <f t="shared" si="6"/>
        <v>57902</v>
      </c>
      <c r="H39" s="33">
        <f t="shared" si="6"/>
        <v>59343</v>
      </c>
      <c r="I39" s="33">
        <f t="shared" si="6"/>
        <v>343400</v>
      </c>
      <c r="J39" s="33">
        <f t="shared" si="6"/>
        <v>343741</v>
      </c>
      <c r="K39" s="33">
        <f t="shared" si="6"/>
        <v>9747</v>
      </c>
      <c r="L39" s="33">
        <f t="shared" si="6"/>
        <v>59684</v>
      </c>
      <c r="N39" s="46" t="str">
        <f>'3.1'!N39</f>
        <v>Número de Pólizas Vigentes</v>
      </c>
      <c r="O39" s="50">
        <v>96978</v>
      </c>
      <c r="P39" s="50">
        <v>111227</v>
      </c>
      <c r="Q39" s="50">
        <v>106582</v>
      </c>
      <c r="R39" s="50">
        <v>104839</v>
      </c>
      <c r="S39" s="50">
        <v>57902</v>
      </c>
      <c r="T39" s="50">
        <v>59343</v>
      </c>
      <c r="U39" s="50">
        <v>343400</v>
      </c>
      <c r="V39" s="50">
        <v>343741</v>
      </c>
      <c r="W39" s="50">
        <v>9747</v>
      </c>
      <c r="X39" s="50">
        <v>59684</v>
      </c>
    </row>
    <row r="40" spans="2:24">
      <c r="B40" s="46" t="str">
        <f t="shared" si="5"/>
        <v>Número de Siniestros</v>
      </c>
      <c r="C40" s="33">
        <f t="shared" si="5"/>
        <v>26153</v>
      </c>
      <c r="D40" s="33">
        <f t="shared" si="6"/>
        <v>25322</v>
      </c>
      <c r="E40" s="33">
        <f t="shared" si="6"/>
        <v>35265</v>
      </c>
      <c r="F40" s="33">
        <f t="shared" si="6"/>
        <v>242779</v>
      </c>
      <c r="G40" s="33">
        <f t="shared" si="6"/>
        <v>37819</v>
      </c>
      <c r="H40" s="33">
        <f t="shared" si="6"/>
        <v>56254</v>
      </c>
      <c r="I40" s="33">
        <f t="shared" si="6"/>
        <v>57556</v>
      </c>
      <c r="J40" s="33">
        <f t="shared" si="6"/>
        <v>59916</v>
      </c>
      <c r="K40" s="33">
        <f t="shared" si="6"/>
        <v>66124</v>
      </c>
      <c r="L40" s="33">
        <f t="shared" si="6"/>
        <v>64904</v>
      </c>
      <c r="N40" s="46" t="str">
        <f>'3.1'!N40</f>
        <v>Número de Siniestros</v>
      </c>
      <c r="O40" s="50">
        <v>26153</v>
      </c>
      <c r="P40" s="50">
        <v>25322</v>
      </c>
      <c r="Q40" s="50">
        <v>35265</v>
      </c>
      <c r="R40" s="50">
        <v>242779</v>
      </c>
      <c r="S40" s="50">
        <v>37819</v>
      </c>
      <c r="T40" s="50">
        <v>56254</v>
      </c>
      <c r="U40" s="50">
        <v>57556</v>
      </c>
      <c r="V40" s="50">
        <v>59916</v>
      </c>
      <c r="W40" s="50">
        <v>66124</v>
      </c>
      <c r="X40" s="50">
        <v>64904</v>
      </c>
    </row>
    <row r="41" spans="2:24">
      <c r="B41" s="46"/>
      <c r="C41" s="33"/>
      <c r="D41" s="33"/>
      <c r="E41" s="33"/>
      <c r="F41" s="33"/>
      <c r="G41" s="33"/>
      <c r="H41" s="33"/>
      <c r="I41" s="33"/>
      <c r="J41" s="33"/>
      <c r="K41" s="33"/>
      <c r="L41" s="33"/>
      <c r="N41" s="46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>N42</f>
        <v>Siniestralidad Retenida (%)</v>
      </c>
      <c r="C42" s="192">
        <f>IFERROR(C33/C20,"")</f>
        <v>0.2657893640911812</v>
      </c>
      <c r="D42" s="192">
        <f t="shared" ref="D42:L42" si="7">IFERROR(D33/D20,"")</f>
        <v>0.22860710042373206</v>
      </c>
      <c r="E42" s="192">
        <f t="shared" si="7"/>
        <v>0.20969636487627152</v>
      </c>
      <c r="F42" s="192">
        <f t="shared" si="7"/>
        <v>0.19577059635316016</v>
      </c>
      <c r="G42" s="192">
        <f t="shared" si="7"/>
        <v>0.17696250545885805</v>
      </c>
      <c r="H42" s="192">
        <f t="shared" si="7"/>
        <v>0.19165232852577649</v>
      </c>
      <c r="I42" s="192">
        <f t="shared" si="7"/>
        <v>0.18632457178431364</v>
      </c>
      <c r="J42" s="192">
        <f t="shared" si="7"/>
        <v>0.19498637116290624</v>
      </c>
      <c r="K42" s="192">
        <f t="shared" si="7"/>
        <v>0.20522406289770112</v>
      </c>
      <c r="L42" s="192">
        <f t="shared" si="7"/>
        <v>0.1733169384543263</v>
      </c>
      <c r="N42" s="46" t="str">
        <f>'3.1'!N42</f>
        <v>Siniestralidad Retenida (%)</v>
      </c>
      <c r="O42" s="221"/>
      <c r="P42" s="222"/>
      <c r="Q42" s="222"/>
      <c r="R42" s="222"/>
      <c r="S42" s="222"/>
      <c r="T42" s="222"/>
      <c r="U42" s="222"/>
      <c r="V42" s="222"/>
      <c r="W42" s="222"/>
      <c r="X42" s="223"/>
    </row>
    <row r="43" spans="2:24">
      <c r="B43" s="46" t="str">
        <f>N43</f>
        <v>Siniestralidad Directa (%)</v>
      </c>
      <c r="C43" s="192">
        <f>IFERROR(O43,"")</f>
        <v>0.3372771287425686</v>
      </c>
      <c r="D43" s="192">
        <f t="shared" ref="D43:L43" si="8">IFERROR(P43,"")</f>
        <v>0.27881411227457104</v>
      </c>
      <c r="E43" s="192">
        <f t="shared" si="8"/>
        <v>0.24698937551396241</v>
      </c>
      <c r="F43" s="192">
        <f t="shared" si="8"/>
        <v>0.22111798653368997</v>
      </c>
      <c r="G43" s="192">
        <f t="shared" si="8"/>
        <v>0.21412204538262436</v>
      </c>
      <c r="H43" s="192">
        <f t="shared" si="8"/>
        <v>0.21610441013188575</v>
      </c>
      <c r="I43" s="192">
        <f t="shared" si="8"/>
        <v>0.21396438034212395</v>
      </c>
      <c r="J43" s="192">
        <f t="shared" si="8"/>
        <v>0.21448839573477538</v>
      </c>
      <c r="K43" s="192">
        <f t="shared" si="8"/>
        <v>0.22829244454603534</v>
      </c>
      <c r="L43" s="192">
        <f t="shared" si="8"/>
        <v>0.18569529657963213</v>
      </c>
      <c r="N43" s="46" t="str">
        <f>'3.1'!N43</f>
        <v>Siniestralidad Directa (%)</v>
      </c>
      <c r="O43" s="163">
        <f>'3.8.1'!C18</f>
        <v>0.3372771287425686</v>
      </c>
      <c r="P43" s="163">
        <f>'3.8.1'!D18</f>
        <v>0.27881411227457104</v>
      </c>
      <c r="Q43" s="163">
        <f>'3.8.1'!E18</f>
        <v>0.24698937551396241</v>
      </c>
      <c r="R43" s="163">
        <f>'3.8.1'!F18</f>
        <v>0.22111798653368997</v>
      </c>
      <c r="S43" s="163">
        <f>'3.8.1'!G18</f>
        <v>0.21412204538262436</v>
      </c>
      <c r="T43" s="163">
        <f>'3.8.1'!H18</f>
        <v>0.21610441013188575</v>
      </c>
      <c r="U43" s="163">
        <f>'3.8.1'!I18</f>
        <v>0.21396438034212395</v>
      </c>
      <c r="V43" s="163">
        <f>'3.8.1'!J18</f>
        <v>0.21448839573477538</v>
      </c>
      <c r="W43" s="163">
        <f>'3.8.1'!K18</f>
        <v>0.22829244454603534</v>
      </c>
      <c r="X43" s="163">
        <f>'3.8.1'!L18</f>
        <v>0.18569529657963213</v>
      </c>
    </row>
    <row r="44" spans="2:24">
      <c r="B44" s="46" t="str">
        <f>N44</f>
        <v>Prima Promedio</v>
      </c>
      <c r="C44" s="40">
        <f>IFERROR(C21/C38,"")</f>
        <v>118.70027458868908</v>
      </c>
      <c r="D44" s="40">
        <f t="shared" ref="D44:L44" si="9">IFERROR(D21/D38,"")</f>
        <v>154.25272293575901</v>
      </c>
      <c r="E44" s="40">
        <f t="shared" si="9"/>
        <v>195.37986569408133</v>
      </c>
      <c r="F44" s="40">
        <f t="shared" si="9"/>
        <v>608.65809811393729</v>
      </c>
      <c r="G44" s="40">
        <f t="shared" si="9"/>
        <v>2710.6782298196022</v>
      </c>
      <c r="H44" s="40">
        <f t="shared" si="9"/>
        <v>2123.9687792900381</v>
      </c>
      <c r="I44" s="40">
        <f t="shared" si="9"/>
        <v>55.282350708256288</v>
      </c>
      <c r="J44" s="40">
        <f t="shared" si="9"/>
        <v>58.852203415421002</v>
      </c>
      <c r="K44" s="40">
        <f t="shared" si="9"/>
        <v>1884.3679194579247</v>
      </c>
      <c r="L44" s="40">
        <f t="shared" si="9"/>
        <v>596.91317923963754</v>
      </c>
      <c r="N44" s="46" t="str">
        <f>'3.1'!N44</f>
        <v>Prima Promedio</v>
      </c>
      <c r="O44" s="215"/>
      <c r="P44" s="216"/>
      <c r="Q44" s="216"/>
      <c r="R44" s="216"/>
      <c r="S44" s="216"/>
      <c r="T44" s="216"/>
      <c r="U44" s="216"/>
      <c r="V44" s="216"/>
      <c r="W44" s="216"/>
      <c r="X44" s="217"/>
    </row>
    <row r="45" spans="2:24">
      <c r="B45" s="46" t="str">
        <f>N45</f>
        <v>Siniestro Promedio</v>
      </c>
      <c r="C45" s="40">
        <f>IFERROR(C33/C40,"")</f>
        <v>41.76989794240307</v>
      </c>
      <c r="D45" s="40">
        <f t="shared" ref="D45:L45" si="10">IFERROR(D33/D40,"")</f>
        <v>46.084766271883851</v>
      </c>
      <c r="E45" s="40">
        <f t="shared" si="10"/>
        <v>42.485923774432088</v>
      </c>
      <c r="F45" s="40">
        <f t="shared" si="10"/>
        <v>7.8418396012352432</v>
      </c>
      <c r="G45" s="40">
        <f t="shared" si="10"/>
        <v>56.539597077399797</v>
      </c>
      <c r="H45" s="40">
        <f t="shared" si="10"/>
        <v>47.947891118931466</v>
      </c>
      <c r="I45" s="40">
        <f t="shared" si="10"/>
        <v>48.645145971989763</v>
      </c>
      <c r="J45" s="40">
        <f t="shared" si="10"/>
        <v>52.716719121641759</v>
      </c>
      <c r="K45" s="40">
        <f t="shared" si="10"/>
        <v>55.242268385892729</v>
      </c>
      <c r="L45" s="40">
        <f t="shared" si="10"/>
        <v>46.464250769898626</v>
      </c>
      <c r="N45" s="46" t="str">
        <f>'3.1'!N45</f>
        <v>Siniestro Promedio</v>
      </c>
      <c r="O45" s="218"/>
      <c r="P45" s="219"/>
      <c r="Q45" s="219"/>
      <c r="R45" s="219"/>
      <c r="S45" s="219"/>
      <c r="T45" s="219"/>
      <c r="U45" s="219"/>
      <c r="V45" s="219"/>
      <c r="W45" s="219"/>
      <c r="X45" s="220"/>
    </row>
    <row r="47" spans="2:24">
      <c r="B47" s="14" t="str">
        <f>'3.1'!B47</f>
        <v>Siniestralidad Retenida = Costo Siniestros / Prima Retenida Neta</v>
      </c>
    </row>
    <row r="48" spans="2:24">
      <c r="B48" s="14" t="str">
        <f>'3.1'!B48</f>
        <v>Siniestralidad Directa = Siniestros Directos / Prima Directa</v>
      </c>
    </row>
    <row r="49" spans="2:2">
      <c r="B49" s="14" t="str">
        <f>'3.1'!B49</f>
        <v>Prima Promedio = Prima Directa / Número de Pólizas Emitidas</v>
      </c>
    </row>
    <row r="50" spans="2:2">
      <c r="B50" s="14" t="str">
        <f>'3.1'!B50</f>
        <v>Siniestro Promedio = Costo Siniestro / Número de Siniestros</v>
      </c>
    </row>
    <row r="51" spans="2:2">
      <c r="B51" s="14" t="str">
        <f>'3.1'!B51</f>
        <v>Costo Exp. Directo = Resultado de Intermediación + Costo de Siniestros</v>
      </c>
    </row>
    <row r="52" spans="2:2">
      <c r="B52" s="14" t="s">
        <v>256</v>
      </c>
    </row>
  </sheetData>
  <mergeCells count="4">
    <mergeCell ref="B15:L15"/>
    <mergeCell ref="N15:X15"/>
    <mergeCell ref="O42:X42"/>
    <mergeCell ref="O44:X45"/>
  </mergeCells>
  <conditionalFormatting sqref="C17:L45">
    <cfRule type="cellIs" dxfId="7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>
  <sheetPr codeName="Hoja114">
    <pageSetUpPr fitToPage="1"/>
  </sheetPr>
  <dimension ref="B3:X52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40" style="10" customWidth="1"/>
    <col min="3" max="12" width="15.7109375" style="10" customWidth="1"/>
    <col min="13" max="13" width="11.42578125" style="10"/>
    <col min="14" max="14" width="40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208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-25149189.088468086</v>
      </c>
      <c r="D17" s="33">
        <f>P17*M!$J$60</f>
        <v>-25101682.210401889</v>
      </c>
      <c r="E17" s="33">
        <f>Q17*M!$J$61</f>
        <v>-25180986.657658204</v>
      </c>
      <c r="F17" s="33">
        <f>R17*M!$J$62</f>
        <v>-23145713.028399173</v>
      </c>
      <c r="G17" s="33">
        <f>S17*M!$J$63</f>
        <v>-25004408.994577989</v>
      </c>
      <c r="H17" s="33">
        <f>T17*M!$J$64</f>
        <v>-24388628.503984671</v>
      </c>
      <c r="I17" s="33">
        <f>U17*M!$J$65</f>
        <v>-27889491.189167477</v>
      </c>
      <c r="J17" s="33">
        <f>V17*M!$J$66</f>
        <v>-28669041.745929893</v>
      </c>
      <c r="K17" s="33">
        <f>W17*M!$J$67</f>
        <v>-28616722.106867447</v>
      </c>
      <c r="L17" s="33">
        <f>X17*M!$J$68</f>
        <v>-25470100.515698597</v>
      </c>
      <c r="N17" s="46" t="str">
        <f>'3.1'!N17</f>
        <v>Margen de Contribución</v>
      </c>
      <c r="O17" s="33">
        <v>-561752141.08935595</v>
      </c>
      <c r="P17" s="33">
        <v>-561232634.30685914</v>
      </c>
      <c r="Q17" s="33">
        <v>-562262524.20251572</v>
      </c>
      <c r="R17" s="33">
        <v>-517692034.84790879</v>
      </c>
      <c r="S17" s="33">
        <v>-558651738.15370417</v>
      </c>
      <c r="T17" s="33">
        <v>-542755146.07154608</v>
      </c>
      <c r="U17" s="33">
        <v>-623162128.96149218</v>
      </c>
      <c r="V17" s="33">
        <v>-639856969.57406616</v>
      </c>
      <c r="W17" s="33">
        <v>-638103093.8098681</v>
      </c>
      <c r="X17" s="33">
        <v>-567831185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2">N19</f>
        <v>Ingreso Explotación</v>
      </c>
      <c r="C19" s="33">
        <f>O19*M!$J$59</f>
        <v>43406632.119215608</v>
      </c>
      <c r="D19" s="33">
        <f>P19*M!$J$60</f>
        <v>46619507.151300229</v>
      </c>
      <c r="E19" s="33">
        <f>Q19*M!$J$61</f>
        <v>49313699.735232033</v>
      </c>
      <c r="F19" s="33">
        <f>R19*M!$J$62</f>
        <v>42081093.040760912</v>
      </c>
      <c r="G19" s="33">
        <f>S19*M!$J$63</f>
        <v>38935829.700300701</v>
      </c>
      <c r="H19" s="33">
        <f>T19*M!$J$64</f>
        <v>46047618.97724364</v>
      </c>
      <c r="I19" s="33">
        <f>U19*M!$J$65</f>
        <v>46909488.933027484</v>
      </c>
      <c r="J19" s="33">
        <f>V19*M!$J$66</f>
        <v>38593000.485129088</v>
      </c>
      <c r="K19" s="33">
        <f>W19*M!$J$67</f>
        <v>49770425.32118728</v>
      </c>
      <c r="L19" s="33">
        <f>X19*M!$J$68</f>
        <v>49575249.472616658</v>
      </c>
      <c r="N19" s="46" t="str">
        <f>'3.1'!N19</f>
        <v>Ingreso Explotación</v>
      </c>
      <c r="O19" s="200">
        <f>O20+O24</f>
        <v>969564801.65908468</v>
      </c>
      <c r="P19" s="200">
        <f t="shared" ref="P19:X19" si="3">P20+P24</f>
        <v>1042336070.9175668</v>
      </c>
      <c r="Q19" s="200">
        <f t="shared" si="3"/>
        <v>1101118302.7835767</v>
      </c>
      <c r="R19" s="200">
        <f t="shared" si="3"/>
        <v>941213029.73755944</v>
      </c>
      <c r="S19" s="200">
        <f t="shared" si="3"/>
        <v>869909340.51855671</v>
      </c>
      <c r="T19" s="200">
        <f t="shared" si="3"/>
        <v>1024763740.2061137</v>
      </c>
      <c r="U19" s="200">
        <f t="shared" si="3"/>
        <v>1048144506.9659432</v>
      </c>
      <c r="V19" s="200">
        <f t="shared" si="3"/>
        <v>861347252.41351819</v>
      </c>
      <c r="W19" s="200">
        <f t="shared" si="3"/>
        <v>1109793856.1615047</v>
      </c>
      <c r="X19" s="200">
        <f t="shared" si="3"/>
        <v>1105232099</v>
      </c>
    </row>
    <row r="20" spans="2:24" s="16" customFormat="1">
      <c r="B20" s="61" t="str">
        <f t="shared" si="2"/>
        <v>Prima Retenida Neta</v>
      </c>
      <c r="C20" s="33">
        <f>O20*M!$J$59</f>
        <v>43406632.119215608</v>
      </c>
      <c r="D20" s="33">
        <f>P20*M!$J$60</f>
        <v>46619507.151300229</v>
      </c>
      <c r="E20" s="33">
        <f>Q20*M!$J$61</f>
        <v>49313699.735232033</v>
      </c>
      <c r="F20" s="33">
        <f>R20*M!$J$62</f>
        <v>42081093.040760912</v>
      </c>
      <c r="G20" s="33">
        <f>S20*M!$J$63</f>
        <v>38935829.700300701</v>
      </c>
      <c r="H20" s="33">
        <f>T20*M!$J$64</f>
        <v>46048364.187118344</v>
      </c>
      <c r="I20" s="33">
        <f>U20*M!$J$65</f>
        <v>46905330.643368013</v>
      </c>
      <c r="J20" s="33">
        <f>V20*M!$J$66</f>
        <v>38592985.396468885</v>
      </c>
      <c r="K20" s="33">
        <f>W20*M!$J$67</f>
        <v>49769901.773666941</v>
      </c>
      <c r="L20" s="33">
        <f>X20*M!$J$68</f>
        <v>49575437.460163102</v>
      </c>
      <c r="N20" s="46" t="str">
        <f>'3.1'!N20</f>
        <v>Prima Retenida Neta</v>
      </c>
      <c r="O20" s="33">
        <v>969564801.65908468</v>
      </c>
      <c r="P20" s="33">
        <v>1042336070.9175668</v>
      </c>
      <c r="Q20" s="33">
        <v>1101118302.7835767</v>
      </c>
      <c r="R20" s="33">
        <v>941213029.73755944</v>
      </c>
      <c r="S20" s="33">
        <v>869909340.51855671</v>
      </c>
      <c r="T20" s="33">
        <v>1024780324.4307795</v>
      </c>
      <c r="U20" s="33">
        <v>1048051594.2405207</v>
      </c>
      <c r="V20" s="33">
        <v>861346915.65359163</v>
      </c>
      <c r="W20" s="33">
        <v>1109782181.963068</v>
      </c>
      <c r="X20" s="33">
        <v>1105236290</v>
      </c>
    </row>
    <row r="21" spans="2:24" s="16" customFormat="1">
      <c r="B21" s="61" t="str">
        <f t="shared" si="2"/>
        <v>Prima Directa</v>
      </c>
      <c r="C21" s="33">
        <f>O21*M!$J$59</f>
        <v>43356900.273051098</v>
      </c>
      <c r="D21" s="33">
        <f>P21*M!$J$60</f>
        <v>46619507.151300229</v>
      </c>
      <c r="E21" s="33">
        <f>Q21*M!$J$61</f>
        <v>49313699.735232033</v>
      </c>
      <c r="F21" s="33">
        <f>R21*M!$J$62</f>
        <v>42081093.040760912</v>
      </c>
      <c r="G21" s="33">
        <f>S21*M!$J$63</f>
        <v>38935829.700300701</v>
      </c>
      <c r="H21" s="33">
        <f>T21*M!$J$64</f>
        <v>46508694.64180696</v>
      </c>
      <c r="I21" s="33">
        <f>U21*M!$J$65</f>
        <v>46905330.643368013</v>
      </c>
      <c r="J21" s="33">
        <f>V21*M!$J$66</f>
        <v>38592985.396468885</v>
      </c>
      <c r="K21" s="33">
        <f>W21*M!$J$67</f>
        <v>49769901.773666941</v>
      </c>
      <c r="L21" s="33">
        <f>X21*M!$J$68</f>
        <v>58956091.967221715</v>
      </c>
      <c r="N21" s="46" t="str">
        <f>'3.1'!N21</f>
        <v>Prima Directa</v>
      </c>
      <c r="O21" s="33">
        <v>968453951.8831749</v>
      </c>
      <c r="P21" s="33">
        <v>1042336070.9175668</v>
      </c>
      <c r="Q21" s="33">
        <v>1101118302.7835767</v>
      </c>
      <c r="R21" s="33">
        <v>941213029.73755944</v>
      </c>
      <c r="S21" s="33">
        <v>869909340.51855671</v>
      </c>
      <c r="T21" s="33">
        <v>1035024718.5809007</v>
      </c>
      <c r="U21" s="33">
        <v>1048051594.2405207</v>
      </c>
      <c r="V21" s="33">
        <v>861346915.65359163</v>
      </c>
      <c r="W21" s="33">
        <v>1109782181.963068</v>
      </c>
      <c r="X21" s="33">
        <v>1314368883</v>
      </c>
    </row>
    <row r="22" spans="2:24" s="16" customFormat="1">
      <c r="B22" s="61" t="str">
        <f t="shared" si="2"/>
        <v>Prima Aceptada</v>
      </c>
      <c r="C22" s="33">
        <f>O22*M!$J$59</f>
        <v>49731.846164504335</v>
      </c>
      <c r="D22" s="33">
        <f>P22*M!$J$60</f>
        <v>0</v>
      </c>
      <c r="E22" s="33">
        <f>Q22*M!$J$61</f>
        <v>0</v>
      </c>
      <c r="F22" s="33">
        <f>R22*M!$J$62</f>
        <v>0</v>
      </c>
      <c r="G22" s="33">
        <f>S22*M!$J$63</f>
        <v>0</v>
      </c>
      <c r="H22" s="33">
        <f>T22*M!$J$64</f>
        <v>-460330.45468860987</v>
      </c>
      <c r="I22" s="33">
        <f>U22*M!$J$65</f>
        <v>0</v>
      </c>
      <c r="J22" s="33">
        <f>V22*M!$J$66</f>
        <v>0</v>
      </c>
      <c r="K22" s="33">
        <f>W22*M!$J$67</f>
        <v>0</v>
      </c>
      <c r="L22" s="33">
        <f>X22*M!$J$68</f>
        <v>0</v>
      </c>
      <c r="N22" s="46" t="str">
        <f>'3.1'!N22</f>
        <v>Prima Aceptada</v>
      </c>
      <c r="O22" s="33">
        <v>1110849.7759097533</v>
      </c>
      <c r="P22" s="33">
        <v>0</v>
      </c>
      <c r="Q22" s="33">
        <v>0</v>
      </c>
      <c r="R22" s="33">
        <v>0</v>
      </c>
      <c r="S22" s="33">
        <v>0</v>
      </c>
      <c r="T22" s="33">
        <v>-10244394.150121115</v>
      </c>
      <c r="U22" s="33">
        <v>0</v>
      </c>
      <c r="V22" s="33">
        <v>0</v>
      </c>
      <c r="W22" s="33">
        <v>0</v>
      </c>
      <c r="X22" s="33">
        <v>0</v>
      </c>
    </row>
    <row r="23" spans="2:24">
      <c r="B23" s="61" t="str">
        <f t="shared" si="2"/>
        <v>Prima Cedida</v>
      </c>
      <c r="C23" s="33">
        <f>O23*M!$J$59</f>
        <v>0</v>
      </c>
      <c r="D23" s="33">
        <f>P23*M!$J$60</f>
        <v>0</v>
      </c>
      <c r="E23" s="33">
        <f>Q23*M!$J$61</f>
        <v>0</v>
      </c>
      <c r="F23" s="33">
        <f>R23*M!$J$62</f>
        <v>0</v>
      </c>
      <c r="G23" s="33">
        <f>S23*M!$J$63</f>
        <v>0</v>
      </c>
      <c r="H23" s="33">
        <f>T23*M!$J$64</f>
        <v>0</v>
      </c>
      <c r="I23" s="33">
        <f>U23*M!$J$65</f>
        <v>0</v>
      </c>
      <c r="J23" s="33">
        <f>V23*M!$J$66</f>
        <v>0</v>
      </c>
      <c r="K23" s="33">
        <f>W23*M!$J$67</f>
        <v>0</v>
      </c>
      <c r="L23" s="33">
        <f>X23*M!$J$68</f>
        <v>0</v>
      </c>
      <c r="N23" s="46" t="str">
        <f>'3.1'!N23</f>
        <v>Prima Cedida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61" t="str">
        <f t="shared" si="2"/>
        <v>Ajuste Res. Técnica</v>
      </c>
      <c r="C24" s="33">
        <f>O24*M!$J$59</f>
        <v>0</v>
      </c>
      <c r="D24" s="33">
        <f>P24*M!$J$60</f>
        <v>0</v>
      </c>
      <c r="E24" s="33">
        <f>Q24*M!$J$61</f>
        <v>0</v>
      </c>
      <c r="F24" s="33">
        <f>R24*M!$J$62</f>
        <v>0</v>
      </c>
      <c r="G24" s="33">
        <f>S24*M!$J$63</f>
        <v>0</v>
      </c>
      <c r="H24" s="33">
        <f>T24*M!$J$64</f>
        <v>-745.2098747060794</v>
      </c>
      <c r="I24" s="33">
        <f>U24*M!$J$65</f>
        <v>4158.2896594673739</v>
      </c>
      <c r="J24" s="33">
        <f>V24*M!$J$66</f>
        <v>15.088660203372175</v>
      </c>
      <c r="K24" s="33">
        <f>W24*M!$J$67</f>
        <v>523.54752033856039</v>
      </c>
      <c r="L24" s="33">
        <f>X24*M!$J$68</f>
        <v>-187.98754644180528</v>
      </c>
      <c r="N24" s="46" t="str">
        <f>'3.1'!N24</f>
        <v>Ajuste Res. Técnica</v>
      </c>
      <c r="O24" s="198">
        <v>0</v>
      </c>
      <c r="P24" s="198">
        <v>0</v>
      </c>
      <c r="Q24" s="198">
        <v>0</v>
      </c>
      <c r="R24" s="198">
        <v>0</v>
      </c>
      <c r="S24" s="198">
        <v>0</v>
      </c>
      <c r="T24" s="198">
        <v>-16584.224665768885</v>
      </c>
      <c r="U24" s="198">
        <v>92912.725422496282</v>
      </c>
      <c r="V24" s="198">
        <v>336.75992655154516</v>
      </c>
      <c r="W24" s="198">
        <v>11674.198436736691</v>
      </c>
      <c r="X24" s="198">
        <v>-4191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ref="B26:B31" si="4">N26</f>
        <v>Costo Exp. Directo</v>
      </c>
      <c r="C26" s="33">
        <f>O26*M!$J$59</f>
        <v>-68555821.207683697</v>
      </c>
      <c r="D26" s="33">
        <f>P26*M!$J$60</f>
        <v>-71721189.361702114</v>
      </c>
      <c r="E26" s="33">
        <f>Q26*M!$J$61</f>
        <v>-74494686.392890245</v>
      </c>
      <c r="F26" s="33">
        <f>R26*M!$J$62</f>
        <v>-65226806.069160089</v>
      </c>
      <c r="G26" s="33">
        <f>S26*M!$J$63</f>
        <v>-63940238.694878697</v>
      </c>
      <c r="H26" s="33">
        <f>T26*M!$J$64</f>
        <v>-70436247.481228322</v>
      </c>
      <c r="I26" s="33">
        <f>U26*M!$J$65</f>
        <v>-74798980.122194976</v>
      </c>
      <c r="J26" s="33">
        <f>V26*M!$J$66</f>
        <v>-67262042.23105897</v>
      </c>
      <c r="K26" s="33">
        <f>W26*M!$J$67</f>
        <v>-78387147.428054735</v>
      </c>
      <c r="L26" s="33">
        <f>X26*M!$J$68</f>
        <v>-75045349.988315254</v>
      </c>
      <c r="N26" s="46" t="str">
        <f>'3.1'!N26</f>
        <v>Costo Exp. Directo</v>
      </c>
      <c r="O26" s="50">
        <v>-1531316942.7484407</v>
      </c>
      <c r="P26" s="50">
        <v>-1603568705.2244258</v>
      </c>
      <c r="Q26" s="50">
        <v>-1663380826.9860928</v>
      </c>
      <c r="R26" s="50">
        <v>-1458905064.5854683</v>
      </c>
      <c r="S26" s="50">
        <v>-1428561078.672261</v>
      </c>
      <c r="T26" s="50">
        <v>-1567518886.2776601</v>
      </c>
      <c r="U26" s="50">
        <v>-1671306635.9274356</v>
      </c>
      <c r="V26" s="50">
        <v>-1501204221.9875841</v>
      </c>
      <c r="W26" s="50">
        <v>-1747896949.9713731</v>
      </c>
      <c r="X26" s="50">
        <v>-1673063284</v>
      </c>
    </row>
    <row r="27" spans="2:24">
      <c r="B27" s="46" t="str">
        <f t="shared" si="4"/>
        <v>Resultado de Intermediación</v>
      </c>
      <c r="C27" s="33">
        <f>O27*M!$J$59</f>
        <v>-1234444.0914183611</v>
      </c>
      <c r="D27" s="33">
        <f>P27*M!$J$60</f>
        <v>-1387924.1725768319</v>
      </c>
      <c r="E27" s="33">
        <f>Q27*M!$J$61</f>
        <v>-1340023.964820798</v>
      </c>
      <c r="F27" s="33">
        <f>R27*M!$J$62</f>
        <v>-990732.30815791618</v>
      </c>
      <c r="G27" s="33">
        <f>S27*M!$J$63</f>
        <v>-930020.53840507206</v>
      </c>
      <c r="H27" s="33">
        <f>T27*M!$J$64</f>
        <v>-1160260.0259088215</v>
      </c>
      <c r="I27" s="33">
        <f>U27*M!$J$65</f>
        <v>-1058291.1045156801</v>
      </c>
      <c r="J27" s="33">
        <f>V27*M!$J$66</f>
        <v>-659149.64894990588</v>
      </c>
      <c r="K27" s="33">
        <f>W27*M!$J$67</f>
        <v>-830024.30606533028</v>
      </c>
      <c r="L27" s="33">
        <f>X27*M!$J$68</f>
        <v>-720260.40155144676</v>
      </c>
      <c r="N27" s="46" t="str">
        <f>'3.1'!N27</f>
        <v>Resultado de Intermediación</v>
      </c>
      <c r="O27" s="50">
        <v>-27573517.737291358</v>
      </c>
      <c r="P27" s="50">
        <v>-31031718.634007514</v>
      </c>
      <c r="Q27" s="50">
        <v>-29921196.782130949</v>
      </c>
      <c r="R27" s="50">
        <v>-22159361.604912732</v>
      </c>
      <c r="S27" s="50">
        <v>-20778639.095661063</v>
      </c>
      <c r="T27" s="50">
        <v>-25820931.248357419</v>
      </c>
      <c r="U27" s="50">
        <v>-23646431.312707156</v>
      </c>
      <c r="V27" s="50">
        <v>-14711391.493675344</v>
      </c>
      <c r="W27" s="50">
        <v>-18508097.316658527</v>
      </c>
      <c r="X27" s="50">
        <v>-16057507</v>
      </c>
    </row>
    <row r="28" spans="2:24">
      <c r="B28" s="61" t="str">
        <f t="shared" si="4"/>
        <v>Comisiones Seguro Directo Corredores</v>
      </c>
      <c r="C28" s="33">
        <f>O28*M!$J$59</f>
        <v>-1234444.0914183604</v>
      </c>
      <c r="D28" s="33">
        <f>P28*M!$J$60</f>
        <v>-1387924.1725768321</v>
      </c>
      <c r="E28" s="33">
        <f>Q28*M!$J$61</f>
        <v>-1340023.9648207976</v>
      </c>
      <c r="F28" s="33">
        <f>R28*M!$J$62</f>
        <v>-990732.30815791665</v>
      </c>
      <c r="G28" s="33">
        <f>S28*M!$J$63</f>
        <v>-930020.53840507241</v>
      </c>
      <c r="H28" s="33">
        <f>T28*M!$J$64</f>
        <v>-1160260.0259088215</v>
      </c>
      <c r="I28" s="33">
        <f>U28*M!$J$65</f>
        <v>-1058291.1045156829</v>
      </c>
      <c r="J28" s="33">
        <f>V28*M!$J$66</f>
        <v>-659149.64894990565</v>
      </c>
      <c r="K28" s="33">
        <f>W28*M!$J$67</f>
        <v>-830024.3060653304</v>
      </c>
      <c r="L28" s="33">
        <f>X28*M!$J$68</f>
        <v>-720260.40155144676</v>
      </c>
      <c r="N28" s="46" t="str">
        <f>'3.1'!N28</f>
        <v>Comisiones Seguro Directo Corredores</v>
      </c>
      <c r="O28" s="198">
        <v>-27573517.737291344</v>
      </c>
      <c r="P28" s="198">
        <v>-31031718.634007517</v>
      </c>
      <c r="Q28" s="198">
        <v>-29921196.782130938</v>
      </c>
      <c r="R28" s="198">
        <v>-22159361.604912743</v>
      </c>
      <c r="S28" s="198">
        <v>-20778639.09566107</v>
      </c>
      <c r="T28" s="198">
        <v>-25820931.248357419</v>
      </c>
      <c r="U28" s="198">
        <v>-23646431.312707223</v>
      </c>
      <c r="V28" s="198">
        <v>-14711391.493675336</v>
      </c>
      <c r="W28" s="198">
        <v>-18508097.31665853</v>
      </c>
      <c r="X28" s="198">
        <v>-16057507</v>
      </c>
    </row>
    <row r="29" spans="2:24">
      <c r="B29" s="61" t="str">
        <f t="shared" si="4"/>
        <v>Comisiones Reaseguro Aceptado</v>
      </c>
      <c r="C29" s="33">
        <f>O29*M!$J$59</f>
        <v>0</v>
      </c>
      <c r="D29" s="33">
        <f>P29*M!$J$60</f>
        <v>0</v>
      </c>
      <c r="E29" s="33">
        <f>Q29*M!$J$61</f>
        <v>0</v>
      </c>
      <c r="F29" s="33">
        <f>R29*M!$J$62</f>
        <v>0</v>
      </c>
      <c r="G29" s="33">
        <f>S29*M!$J$63</f>
        <v>0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'3.1'!N29</f>
        <v>Comisiones Reaseguro Aceptado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 t="shared" si="4"/>
        <v>Comisiones Reaseguro Cedido</v>
      </c>
      <c r="C30" s="33">
        <f>O30*M!$J$59</f>
        <v>0</v>
      </c>
      <c r="D30" s="33">
        <f>P30*M!$J$60</f>
        <v>0</v>
      </c>
      <c r="E30" s="33">
        <f>Q30*M!$J$61</f>
        <v>0</v>
      </c>
      <c r="F30" s="33">
        <f>R30*M!$J$62</f>
        <v>0</v>
      </c>
      <c r="G30" s="33">
        <f>S30*M!$J$63</f>
        <v>0</v>
      </c>
      <c r="H30" s="33">
        <f>T30*M!$J$64</f>
        <v>0</v>
      </c>
      <c r="I30" s="33">
        <f>U30*M!$J$65</f>
        <v>0</v>
      </c>
      <c r="J30" s="33">
        <f>V30*M!$J$66</f>
        <v>0</v>
      </c>
      <c r="K30" s="33">
        <f>W30*M!$J$67</f>
        <v>0</v>
      </c>
      <c r="L30" s="33">
        <f>X30*M!$J$68</f>
        <v>0</v>
      </c>
      <c r="N30" s="46" t="str">
        <f>'3.1'!N30</f>
        <v>Comisiones Reaseguro Cedido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61" t="str">
        <f t="shared" si="4"/>
        <v>Cto. Sin. + Gtos. Médicos + Reaseg. no Prop.</v>
      </c>
      <c r="C31" s="33">
        <f>O31*M!$J$59</f>
        <v>-67321377.116265342</v>
      </c>
      <c r="D31" s="33">
        <f>P31*M!$J$60</f>
        <v>-70333265.189125285</v>
      </c>
      <c r="E31" s="33">
        <f>Q31*M!$J$61</f>
        <v>-73154662.428069457</v>
      </c>
      <c r="F31" s="33">
        <f>R31*M!$J$62</f>
        <v>-64236073.761002168</v>
      </c>
      <c r="G31" s="33">
        <f>S31*M!$J$63</f>
        <v>-63010218.156473622</v>
      </c>
      <c r="H31" s="33">
        <f>T31*M!$J$64</f>
        <v>-69275987.455319494</v>
      </c>
      <c r="I31" s="33">
        <f>U31*M!$J$65</f>
        <v>-73740689.017679289</v>
      </c>
      <c r="J31" s="33">
        <f>V31*M!$J$66</f>
        <v>-66602892.582109071</v>
      </c>
      <c r="K31" s="33">
        <f>W31*M!$J$67</f>
        <v>-77557123.121989414</v>
      </c>
      <c r="L31" s="33">
        <f>X31*M!$J$68</f>
        <v>-74325089.586763814</v>
      </c>
      <c r="N31" s="46" t="str">
        <f>'3.1'!N31</f>
        <v>Cto. Sin. + Gtos. Médicos + Reaseg. no Prop.</v>
      </c>
      <c r="O31" s="50">
        <v>-1503743425.0111494</v>
      </c>
      <c r="P31" s="50">
        <v>-1572536986.5904183</v>
      </c>
      <c r="Q31" s="50">
        <v>-1633459630.2039618</v>
      </c>
      <c r="R31" s="50">
        <v>-1436745702.9805555</v>
      </c>
      <c r="S31" s="50">
        <v>-1407782439.5765998</v>
      </c>
      <c r="T31" s="50">
        <v>-1541697955.0293026</v>
      </c>
      <c r="U31" s="50">
        <v>-1647660204.6147285</v>
      </c>
      <c r="V31" s="50">
        <v>-1486492830.4939089</v>
      </c>
      <c r="W31" s="50">
        <v>-1729388852.6547146</v>
      </c>
      <c r="X31" s="50">
        <v>-1657005777</v>
      </c>
    </row>
    <row r="32" spans="2:24">
      <c r="B32" s="46"/>
      <c r="C32" s="33"/>
      <c r="D32" s="33"/>
      <c r="E32" s="33"/>
      <c r="F32" s="33"/>
      <c r="G32" s="33"/>
      <c r="H32" s="33"/>
      <c r="I32" s="33"/>
      <c r="J32" s="33"/>
      <c r="K32" s="33"/>
      <c r="L32" s="33"/>
      <c r="N32" s="46"/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>N33</f>
        <v>Costo de Siniestros</v>
      </c>
      <c r="C33" s="33">
        <f>O33*M!$J$59</f>
        <v>67321377.116265342</v>
      </c>
      <c r="D33" s="33">
        <f>P33*M!$J$60</f>
        <v>70333265.189125285</v>
      </c>
      <c r="E33" s="33">
        <f>Q33*M!$J$61</f>
        <v>73154662.485816017</v>
      </c>
      <c r="F33" s="33">
        <f>R33*M!$J$62</f>
        <v>64236073.705368757</v>
      </c>
      <c r="G33" s="33">
        <f>S33*M!$J$63</f>
        <v>63149422.950440578</v>
      </c>
      <c r="H33" s="33">
        <f>T33*M!$J$64</f>
        <v>69275969.313028902</v>
      </c>
      <c r="I33" s="33">
        <f>U33*M!$J$65</f>
        <v>73740579.007549971</v>
      </c>
      <c r="J33" s="33">
        <f>V33*M!$J$66</f>
        <v>66602865.030979522</v>
      </c>
      <c r="K33" s="33">
        <f>W33*M!$J$67</f>
        <v>77527467.62492688</v>
      </c>
      <c r="L33" s="33">
        <f>X33*M!$J$68</f>
        <v>74324967.670717224</v>
      </c>
      <c r="N33" s="46" t="str">
        <f>'3.1'!N33</f>
        <v>Costo de Siniestros</v>
      </c>
      <c r="O33" s="50">
        <v>1503743425.0111494</v>
      </c>
      <c r="P33" s="50">
        <v>1572536986.5904183</v>
      </c>
      <c r="Q33" s="50">
        <v>1633459631.4933763</v>
      </c>
      <c r="R33" s="50">
        <v>1436745701.7362225</v>
      </c>
      <c r="S33" s="50">
        <v>1410892571.0788414</v>
      </c>
      <c r="T33" s="50">
        <v>1541697551.282877</v>
      </c>
      <c r="U33" s="50">
        <v>1647657746.5510108</v>
      </c>
      <c r="V33" s="50">
        <v>1486492215.5873342</v>
      </c>
      <c r="W33" s="50">
        <v>1728727586.6874454</v>
      </c>
      <c r="X33" s="50">
        <v>1657003059</v>
      </c>
    </row>
    <row r="34" spans="2:24">
      <c r="B34" s="61" t="str">
        <f>N34</f>
        <v>Siniestros Pagados</v>
      </c>
      <c r="C34" s="33">
        <f>O34*M!$J$59</f>
        <v>27199504.243877869</v>
      </c>
      <c r="D34" s="33">
        <f>P34*M!$J$60</f>
        <v>31144988.416075643</v>
      </c>
      <c r="E34" s="33">
        <f>Q34*M!$J$61</f>
        <v>32032065.73867951</v>
      </c>
      <c r="F34" s="33">
        <f>R34*M!$J$62</f>
        <v>33833831.79015521</v>
      </c>
      <c r="G34" s="33">
        <f>S34*M!$J$63</f>
        <v>39051108.015867904</v>
      </c>
      <c r="H34" s="33">
        <f>T34*M!$J$64</f>
        <v>40242576.18488013</v>
      </c>
      <c r="I34" s="33">
        <f>U34*M!$J$65</f>
        <v>42274293.289801538</v>
      </c>
      <c r="J34" s="33">
        <f>V34*M!$J$66</f>
        <v>45915545.426417023</v>
      </c>
      <c r="K34" s="33">
        <f>W34*M!$J$67</f>
        <v>48254497.088165984</v>
      </c>
      <c r="L34" s="33">
        <f>X34*M!$J$68</f>
        <v>44113040.172638148</v>
      </c>
      <c r="N34" s="46" t="str">
        <f>'3.1'!N34</f>
        <v>Siniestros Pagados</v>
      </c>
      <c r="O34" s="50">
        <v>607549598.98781097</v>
      </c>
      <c r="P34" s="50">
        <v>696351095.02610862</v>
      </c>
      <c r="Q34" s="50">
        <v>715239255.01836574</v>
      </c>
      <c r="R34" s="50">
        <v>756749433.67077327</v>
      </c>
      <c r="S34" s="50">
        <v>872484903.54734147</v>
      </c>
      <c r="T34" s="50">
        <v>895575793.11814761</v>
      </c>
      <c r="U34" s="50">
        <v>944575805.56533742</v>
      </c>
      <c r="V34" s="50">
        <v>1024777249.7334523</v>
      </c>
      <c r="W34" s="50">
        <v>1075991295.1319003</v>
      </c>
      <c r="X34" s="50">
        <v>983457441</v>
      </c>
    </row>
    <row r="35" spans="2:24">
      <c r="B35" s="61" t="str">
        <f>N35</f>
        <v>Siniestros por Pagar</v>
      </c>
      <c r="C35" s="33">
        <f>O35*M!$J$59</f>
        <v>408491455.20935124</v>
      </c>
      <c r="D35" s="33">
        <f>P35*M!$J$60</f>
        <v>461163016.0756501</v>
      </c>
      <c r="E35" s="33">
        <f>Q35*M!$J$61</f>
        <v>500410165.01078421</v>
      </c>
      <c r="F35" s="33">
        <f>R35*M!$J$62</f>
        <v>529899702.63941562</v>
      </c>
      <c r="G35" s="33">
        <f>S35*M!$J$63</f>
        <v>554189069.38010657</v>
      </c>
      <c r="H35" s="33">
        <f>T35*M!$J$64</f>
        <v>583591255.26304781</v>
      </c>
      <c r="I35" s="33">
        <f>U35*M!$J$65</f>
        <v>616009548.31985021</v>
      </c>
      <c r="J35" s="33">
        <f>V35*M!$J$66</f>
        <v>636847015.78770483</v>
      </c>
      <c r="K35" s="33">
        <f>W35*M!$J$67</f>
        <v>666399525.06461024</v>
      </c>
      <c r="L35" s="33">
        <f>X35*M!$J$68</f>
        <v>703373655.144449</v>
      </c>
      <c r="N35" s="46" t="str">
        <f>'3.1'!N35</f>
        <v>Siniestros por Pagar</v>
      </c>
      <c r="O35" s="50">
        <v>9124387620.3460369</v>
      </c>
      <c r="P35" s="50">
        <v>10310852164.711941</v>
      </c>
      <c r="Q35" s="50">
        <v>11173584512.026711</v>
      </c>
      <c r="R35" s="50">
        <v>11852080555.397518</v>
      </c>
      <c r="S35" s="50">
        <v>12381763829.815548</v>
      </c>
      <c r="T35" s="50">
        <v>12987493615.912905</v>
      </c>
      <c r="U35" s="50">
        <v>13764102721.985296</v>
      </c>
      <c r="V35" s="50">
        <v>14213624759.957638</v>
      </c>
      <c r="W35" s="50">
        <v>14859549499.385445</v>
      </c>
      <c r="X35" s="50">
        <v>15681033369</v>
      </c>
    </row>
    <row r="36" spans="2:24">
      <c r="B36" s="61" t="str">
        <f>N36</f>
        <v>Siniestros por Pagar Período Anterior</v>
      </c>
      <c r="C36" s="33">
        <f>O36*M!$J$59</f>
        <v>-368369582.33696389</v>
      </c>
      <c r="D36" s="33">
        <f>P36*M!$J$60</f>
        <v>-421974739.30260044</v>
      </c>
      <c r="E36" s="33">
        <f>Q36*M!$J$61</f>
        <v>-459287568.26364768</v>
      </c>
      <c r="F36" s="33">
        <f>R36*M!$J$62</f>
        <v>-499497460.72420216</v>
      </c>
      <c r="G36" s="33">
        <f>S36*M!$J$63</f>
        <v>-530090754.44553369</v>
      </c>
      <c r="H36" s="33">
        <f>T36*M!$J$64</f>
        <v>-554557862.13489902</v>
      </c>
      <c r="I36" s="33">
        <f>U36*M!$J$65</f>
        <v>-584543262.60210168</v>
      </c>
      <c r="J36" s="33">
        <f>V36*M!$J$66</f>
        <v>-616159696.1831423</v>
      </c>
      <c r="K36" s="33">
        <f>W36*M!$J$67</f>
        <v>-637126554.52784932</v>
      </c>
      <c r="L36" s="33">
        <f>X36*M!$J$68</f>
        <v>-673161727.64636993</v>
      </c>
      <c r="N36" s="46" t="str">
        <f>'3.1'!N36</f>
        <v>Siniestros por Pagar Período Anterior</v>
      </c>
      <c r="O36" s="50">
        <v>-8228193794.3227005</v>
      </c>
      <c r="P36" s="50">
        <v>-9434666273.1476307</v>
      </c>
      <c r="Q36" s="50">
        <v>-10255364135.551699</v>
      </c>
      <c r="R36" s="50">
        <v>-11172084287.332071</v>
      </c>
      <c r="S36" s="50">
        <v>-11843356162.284044</v>
      </c>
      <c r="T36" s="50">
        <v>-12341371857.748175</v>
      </c>
      <c r="U36" s="50">
        <v>-13061020780.999622</v>
      </c>
      <c r="V36" s="50">
        <v>-13751909794.103756</v>
      </c>
      <c r="W36" s="50">
        <v>-14206813207.829899</v>
      </c>
      <c r="X36" s="50">
        <v>-15007487751</v>
      </c>
    </row>
    <row r="37" spans="2:24">
      <c r="B37" s="46"/>
      <c r="C37" s="33"/>
      <c r="D37" s="33"/>
      <c r="E37" s="33"/>
      <c r="F37" s="33"/>
      <c r="G37" s="33"/>
      <c r="H37" s="33"/>
      <c r="I37" s="33"/>
      <c r="J37" s="33"/>
      <c r="K37" s="33"/>
      <c r="L37" s="33"/>
      <c r="N37" s="46"/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ref="B38:C40" si="5">N38</f>
        <v>Número de Pólizas Emitidas</v>
      </c>
      <c r="C38" s="33">
        <f t="shared" si="5"/>
        <v>12021</v>
      </c>
      <c r="D38" s="33">
        <f t="shared" ref="D38:L40" si="6">P38</f>
        <v>12749</v>
      </c>
      <c r="E38" s="33">
        <f t="shared" si="6"/>
        <v>14773</v>
      </c>
      <c r="F38" s="33">
        <f t="shared" si="6"/>
        <v>11448</v>
      </c>
      <c r="G38" s="33">
        <f t="shared" si="6"/>
        <v>3155</v>
      </c>
      <c r="H38" s="33">
        <f t="shared" si="6"/>
        <v>6293</v>
      </c>
      <c r="I38" s="33">
        <f t="shared" si="6"/>
        <v>7027</v>
      </c>
      <c r="J38" s="33">
        <f t="shared" si="6"/>
        <v>5189</v>
      </c>
      <c r="K38" s="33">
        <f t="shared" si="6"/>
        <v>4709</v>
      </c>
      <c r="L38" s="33">
        <f t="shared" si="6"/>
        <v>6335</v>
      </c>
      <c r="N38" s="46" t="str">
        <f>'3.1'!N38</f>
        <v>Número de Pólizas Emitidas</v>
      </c>
      <c r="O38" s="50">
        <v>12021</v>
      </c>
      <c r="P38" s="50">
        <v>12749</v>
      </c>
      <c r="Q38" s="50">
        <v>14773</v>
      </c>
      <c r="R38" s="50">
        <v>11448</v>
      </c>
      <c r="S38" s="50">
        <v>3155</v>
      </c>
      <c r="T38" s="50">
        <v>6293</v>
      </c>
      <c r="U38" s="50">
        <v>7027</v>
      </c>
      <c r="V38" s="50">
        <v>5189</v>
      </c>
      <c r="W38" s="50">
        <v>4709</v>
      </c>
      <c r="X38" s="50">
        <v>6335</v>
      </c>
    </row>
    <row r="39" spans="2:24">
      <c r="B39" s="46" t="str">
        <f t="shared" si="5"/>
        <v>Número de Pólizas Vigentes</v>
      </c>
      <c r="C39" s="33">
        <f t="shared" si="5"/>
        <v>264512</v>
      </c>
      <c r="D39" s="33">
        <f t="shared" si="6"/>
        <v>282695</v>
      </c>
      <c r="E39" s="33">
        <f t="shared" si="6"/>
        <v>303391</v>
      </c>
      <c r="F39" s="33">
        <f t="shared" si="6"/>
        <v>319476</v>
      </c>
      <c r="G39" s="33">
        <f t="shared" si="6"/>
        <v>343316</v>
      </c>
      <c r="H39" s="33">
        <f t="shared" si="6"/>
        <v>348923</v>
      </c>
      <c r="I39" s="33">
        <f t="shared" si="6"/>
        <v>368852</v>
      </c>
      <c r="J39" s="33">
        <f t="shared" si="6"/>
        <v>425822</v>
      </c>
      <c r="K39" s="33">
        <f t="shared" si="6"/>
        <v>400422</v>
      </c>
      <c r="L39" s="33">
        <f t="shared" si="6"/>
        <v>423193</v>
      </c>
      <c r="N39" s="46" t="str">
        <f>'3.1'!N39</f>
        <v>Número de Pólizas Vigentes</v>
      </c>
      <c r="O39" s="50">
        <v>264512</v>
      </c>
      <c r="P39" s="50">
        <v>282695</v>
      </c>
      <c r="Q39" s="50">
        <v>303391</v>
      </c>
      <c r="R39" s="50">
        <v>319476</v>
      </c>
      <c r="S39" s="50">
        <v>343316</v>
      </c>
      <c r="T39" s="50">
        <v>348923</v>
      </c>
      <c r="U39" s="50">
        <v>368852</v>
      </c>
      <c r="V39" s="50">
        <v>425822</v>
      </c>
      <c r="W39" s="50">
        <v>400422</v>
      </c>
      <c r="X39" s="50">
        <v>423193</v>
      </c>
    </row>
    <row r="40" spans="2:24">
      <c r="B40" s="46" t="str">
        <f t="shared" si="5"/>
        <v>Número de Siniestros</v>
      </c>
      <c r="C40" s="33">
        <f t="shared" si="5"/>
        <v>18537</v>
      </c>
      <c r="D40" s="33">
        <f t="shared" si="6"/>
        <v>14652</v>
      </c>
      <c r="E40" s="33">
        <f t="shared" si="6"/>
        <v>26047</v>
      </c>
      <c r="F40" s="33">
        <f t="shared" si="6"/>
        <v>12832</v>
      </c>
      <c r="G40" s="33">
        <f t="shared" si="6"/>
        <v>14827</v>
      </c>
      <c r="H40" s="33">
        <f t="shared" si="6"/>
        <v>16522</v>
      </c>
      <c r="I40" s="33">
        <f t="shared" si="6"/>
        <v>18834</v>
      </c>
      <c r="J40" s="33">
        <f t="shared" si="6"/>
        <v>13929</v>
      </c>
      <c r="K40" s="33">
        <f t="shared" si="6"/>
        <v>21225</v>
      </c>
      <c r="L40" s="33">
        <f t="shared" si="6"/>
        <v>24058</v>
      </c>
      <c r="N40" s="46" t="str">
        <f>'3.1'!N40</f>
        <v>Número de Siniestros</v>
      </c>
      <c r="O40" s="50">
        <v>18537</v>
      </c>
      <c r="P40" s="50">
        <v>14652</v>
      </c>
      <c r="Q40" s="50">
        <v>26047</v>
      </c>
      <c r="R40" s="50">
        <v>12832</v>
      </c>
      <c r="S40" s="50">
        <v>14827</v>
      </c>
      <c r="T40" s="50">
        <v>16522</v>
      </c>
      <c r="U40" s="50">
        <v>18834</v>
      </c>
      <c r="V40" s="50">
        <v>13929</v>
      </c>
      <c r="W40" s="50">
        <v>21225</v>
      </c>
      <c r="X40" s="50">
        <v>24058</v>
      </c>
    </row>
    <row r="41" spans="2:24">
      <c r="B41" s="46"/>
      <c r="C41" s="33"/>
      <c r="D41" s="33"/>
      <c r="E41" s="33"/>
      <c r="F41" s="33"/>
      <c r="G41" s="33"/>
      <c r="H41" s="33"/>
      <c r="I41" s="33"/>
      <c r="J41" s="33"/>
      <c r="K41" s="33"/>
      <c r="L41" s="33"/>
      <c r="N41" s="46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>N42</f>
        <v>Siniestralidad Retenida (%)</v>
      </c>
      <c r="C42" s="192">
        <f>IFERROR(C33/C20,"")</f>
        <v>1.550946798437812</v>
      </c>
      <c r="D42" s="192">
        <f t="shared" ref="D42:L42" si="7">IFERROR(D33/D20,"")</f>
        <v>1.5086659959931317</v>
      </c>
      <c r="E42" s="192">
        <f t="shared" si="7"/>
        <v>1.4834551631410222</v>
      </c>
      <c r="F42" s="192">
        <f t="shared" si="7"/>
        <v>1.5264830132417881</v>
      </c>
      <c r="G42" s="192">
        <f t="shared" si="7"/>
        <v>1.6218846095362103</v>
      </c>
      <c r="H42" s="192">
        <f t="shared" si="7"/>
        <v>1.5044175951945822</v>
      </c>
      <c r="I42" s="192">
        <f t="shared" si="7"/>
        <v>1.5721151092232246</v>
      </c>
      <c r="J42" s="192">
        <f t="shared" si="7"/>
        <v>1.7257764421892439</v>
      </c>
      <c r="K42" s="192">
        <f t="shared" si="7"/>
        <v>1.5577179150863094</v>
      </c>
      <c r="L42" s="192">
        <f t="shared" si="7"/>
        <v>1.4992296887030374</v>
      </c>
      <c r="N42" s="46" t="str">
        <f>'3.1'!N42</f>
        <v>Siniestralidad Retenida (%)</v>
      </c>
      <c r="O42" s="221"/>
      <c r="P42" s="222"/>
      <c r="Q42" s="222"/>
      <c r="R42" s="222"/>
      <c r="S42" s="222"/>
      <c r="T42" s="222"/>
      <c r="U42" s="222"/>
      <c r="V42" s="222"/>
      <c r="W42" s="222"/>
      <c r="X42" s="223"/>
    </row>
    <row r="43" spans="2:24">
      <c r="B43" s="46" t="str">
        <f>N43</f>
        <v>Siniestralidad Directa (%)</v>
      </c>
      <c r="C43" s="192">
        <f>IFERROR(O43,"")</f>
        <v>1.5706649621077353</v>
      </c>
      <c r="D43" s="192">
        <f t="shared" ref="D43:L43" si="8">IFERROR(P43,"")</f>
        <v>1.5086580282147628</v>
      </c>
      <c r="E43" s="192">
        <f t="shared" si="8"/>
        <v>1.4874358741046854</v>
      </c>
      <c r="F43" s="192">
        <f t="shared" si="8"/>
        <v>1.5277329318496284</v>
      </c>
      <c r="G43" s="192">
        <f t="shared" si="8"/>
        <v>1.618435261526062</v>
      </c>
      <c r="H43" s="192">
        <f t="shared" si="8"/>
        <v>1.4995691249957535</v>
      </c>
      <c r="I43" s="192">
        <f t="shared" si="8"/>
        <v>1.5745796000738761</v>
      </c>
      <c r="J43" s="192">
        <f t="shared" si="8"/>
        <v>1.7242454645698908</v>
      </c>
      <c r="K43" s="192">
        <f t="shared" si="8"/>
        <v>1.5611367221117185</v>
      </c>
      <c r="L43" s="192">
        <f t="shared" si="8"/>
        <v>1.2615527006507823</v>
      </c>
      <c r="N43" s="46" t="str">
        <f>'3.1'!N43</f>
        <v>Siniestralidad Directa (%)</v>
      </c>
      <c r="O43" s="163">
        <f>'3.8.1'!C19</f>
        <v>1.5706649621077353</v>
      </c>
      <c r="P43" s="163">
        <f>'3.8.1'!D19</f>
        <v>1.5086580282147628</v>
      </c>
      <c r="Q43" s="163">
        <f>'3.8.1'!E19</f>
        <v>1.4874358741046854</v>
      </c>
      <c r="R43" s="163">
        <f>'3.8.1'!F19</f>
        <v>1.5277329318496284</v>
      </c>
      <c r="S43" s="163">
        <f>'3.8.1'!G19</f>
        <v>1.618435261526062</v>
      </c>
      <c r="T43" s="163">
        <f>'3.8.1'!H19</f>
        <v>1.4995691249957535</v>
      </c>
      <c r="U43" s="163">
        <f>'3.8.1'!I19</f>
        <v>1.5745796000738761</v>
      </c>
      <c r="V43" s="163">
        <f>'3.8.1'!J19</f>
        <v>1.7242454645698908</v>
      </c>
      <c r="W43" s="163">
        <f>'3.8.1'!K19</f>
        <v>1.5611367221117185</v>
      </c>
      <c r="X43" s="163">
        <f>'3.8.1'!L19</f>
        <v>1.2615527006507823</v>
      </c>
    </row>
    <row r="44" spans="2:24">
      <c r="B44" s="46" t="str">
        <f>N44</f>
        <v>Prima Promedio</v>
      </c>
      <c r="C44" s="40">
        <f>IFERROR(C21/C38,"")</f>
        <v>3606.7631871766989</v>
      </c>
      <c r="D44" s="40">
        <f t="shared" ref="D44:L44" si="9">IFERROR(D21/D38,"")</f>
        <v>3656.7187349047163</v>
      </c>
      <c r="E44" s="40">
        <f t="shared" si="9"/>
        <v>3338.0965095263</v>
      </c>
      <c r="F44" s="40">
        <f t="shared" si="9"/>
        <v>3675.8467016737345</v>
      </c>
      <c r="G44" s="40">
        <f t="shared" si="9"/>
        <v>12340.991981077877</v>
      </c>
      <c r="H44" s="40">
        <f t="shared" si="9"/>
        <v>7390.5441986027272</v>
      </c>
      <c r="I44" s="40">
        <f t="shared" si="9"/>
        <v>6675.0150339217325</v>
      </c>
      <c r="J44" s="40">
        <f t="shared" si="9"/>
        <v>7437.4610515453624</v>
      </c>
      <c r="K44" s="40">
        <f t="shared" si="9"/>
        <v>10569.102096765118</v>
      </c>
      <c r="L44" s="40">
        <f t="shared" si="9"/>
        <v>9306.4075717792766</v>
      </c>
      <c r="N44" s="46" t="str">
        <f>'3.1'!N44</f>
        <v>Prima Promedio</v>
      </c>
      <c r="O44" s="215"/>
      <c r="P44" s="216"/>
      <c r="Q44" s="216"/>
      <c r="R44" s="216"/>
      <c r="S44" s="216"/>
      <c r="T44" s="216"/>
      <c r="U44" s="216"/>
      <c r="V44" s="216"/>
      <c r="W44" s="216"/>
      <c r="X44" s="217"/>
    </row>
    <row r="45" spans="2:24">
      <c r="B45" s="46" t="str">
        <f>N45</f>
        <v>Siniestro Promedio</v>
      </c>
      <c r="C45" s="40">
        <f>IFERROR(C33/C40,"")</f>
        <v>3631.7298978402837</v>
      </c>
      <c r="D45" s="40">
        <f t="shared" ref="D45:L45" si="10">IFERROR(D33/D40,"")</f>
        <v>4800.2501494079497</v>
      </c>
      <c r="E45" s="40">
        <f t="shared" si="10"/>
        <v>2808.5638455797603</v>
      </c>
      <c r="F45" s="40">
        <f t="shared" si="10"/>
        <v>5005.9284371390868</v>
      </c>
      <c r="G45" s="40">
        <f t="shared" si="10"/>
        <v>4259.0829534255463</v>
      </c>
      <c r="H45" s="40">
        <f t="shared" si="10"/>
        <v>4192.9529907413689</v>
      </c>
      <c r="I45" s="40">
        <f t="shared" si="10"/>
        <v>3915.290379502494</v>
      </c>
      <c r="J45" s="40">
        <f t="shared" si="10"/>
        <v>4781.5970300078625</v>
      </c>
      <c r="K45" s="40">
        <f t="shared" si="10"/>
        <v>3652.6486513510899</v>
      </c>
      <c r="L45" s="40">
        <f t="shared" si="10"/>
        <v>3089.4075846170599</v>
      </c>
      <c r="N45" s="46" t="str">
        <f>'3.1'!N45</f>
        <v>Siniestro Promedio</v>
      </c>
      <c r="O45" s="218"/>
      <c r="P45" s="219"/>
      <c r="Q45" s="219"/>
      <c r="R45" s="219"/>
      <c r="S45" s="219"/>
      <c r="T45" s="219"/>
      <c r="U45" s="219"/>
      <c r="V45" s="219"/>
      <c r="W45" s="219"/>
      <c r="X45" s="220"/>
    </row>
    <row r="47" spans="2:24">
      <c r="B47" s="14" t="str">
        <f>'3.1'!B47</f>
        <v>Siniestralidad Retenida = Costo Siniestros / Prima Retenida Neta</v>
      </c>
    </row>
    <row r="48" spans="2:24">
      <c r="B48" s="14" t="str">
        <f>'3.1'!B48</f>
        <v>Siniestralidad Directa = Siniestros Directos / Prima Directa</v>
      </c>
    </row>
    <row r="49" spans="2:2">
      <c r="B49" s="14" t="str">
        <f>'3.1'!B49</f>
        <v>Prima Promedio = Prima Directa / Número de Pólizas Emitidas</v>
      </c>
    </row>
    <row r="50" spans="2:2">
      <c r="B50" s="14" t="str">
        <f>'3.1'!B50</f>
        <v>Siniestro Promedio = Costo Siniestro / Número de Siniestros</v>
      </c>
    </row>
    <row r="51" spans="2:2">
      <c r="B51" s="14" t="str">
        <f>'3.1'!B51</f>
        <v>Costo Exp. Directo = Resultado de Intermediación + Costo de Siniestros</v>
      </c>
    </row>
    <row r="52" spans="2:2">
      <c r="B52" s="14" t="s">
        <v>283</v>
      </c>
    </row>
  </sheetData>
  <mergeCells count="4">
    <mergeCell ref="B15:L15"/>
    <mergeCell ref="N15:X15"/>
    <mergeCell ref="O42:X42"/>
    <mergeCell ref="O44:X45"/>
  </mergeCells>
  <conditionalFormatting sqref="C17:L45">
    <cfRule type="cellIs" dxfId="7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>
  <sheetPr codeName="Hoja115">
    <pageSetUpPr fitToPage="1"/>
  </sheetPr>
  <dimension ref="B3:X51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40" style="10" customWidth="1"/>
    <col min="3" max="12" width="15.7109375" style="10" customWidth="1"/>
    <col min="13" max="13" width="11.42578125" style="10"/>
    <col min="14" max="14" width="40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209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-72916.283447562528</v>
      </c>
      <c r="D17" s="33">
        <f>P17*M!$J$60</f>
        <v>-664095.50827423157</v>
      </c>
      <c r="E17" s="33">
        <f>Q17*M!$J$61</f>
        <v>-706970.87552441098</v>
      </c>
      <c r="F17" s="33">
        <f>R17*M!$J$62</f>
        <v>-294562.39036740846</v>
      </c>
      <c r="G17" s="33">
        <f>S17*M!$J$63</f>
        <v>-507547.12762279133</v>
      </c>
      <c r="H17" s="33">
        <f>T17*M!$J$64</f>
        <v>-478416.73860730394</v>
      </c>
      <c r="I17" s="33">
        <f>U17*M!$J$65</f>
        <v>-205863.35343504249</v>
      </c>
      <c r="J17" s="33">
        <f>V17*M!$J$66</f>
        <v>1003908.8224733183</v>
      </c>
      <c r="K17" s="33">
        <f>W17*M!$J$67</f>
        <v>5319819.86012943</v>
      </c>
      <c r="L17" s="33">
        <f>X17*M!$J$68</f>
        <v>4459028.2690029573</v>
      </c>
      <c r="N17" s="46" t="str">
        <f>'3.1'!N17</f>
        <v>Margen de Contribución</v>
      </c>
      <c r="O17" s="33">
        <v>-1628715.6696328165</v>
      </c>
      <c r="P17" s="33">
        <v>-14848091.391486559</v>
      </c>
      <c r="Q17" s="33">
        <v>-15785848.045359517</v>
      </c>
      <c r="R17" s="33">
        <v>-6588373.5390594089</v>
      </c>
      <c r="S17" s="33">
        <v>-11339683.537526369</v>
      </c>
      <c r="T17" s="33">
        <v>-10646894.178713474</v>
      </c>
      <c r="U17" s="33">
        <v>-4599805.8814196186</v>
      </c>
      <c r="V17" s="33">
        <v>22405982.821788643</v>
      </c>
      <c r="W17" s="33">
        <v>118622723.40566684</v>
      </c>
      <c r="X17" s="33">
        <v>99409710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2">N19</f>
        <v>Ingreso Explotación</v>
      </c>
      <c r="C19" s="33">
        <f>O19*M!$J$59</f>
        <v>5569069.9182757912</v>
      </c>
      <c r="D19" s="33">
        <f>P19*M!$J$60</f>
        <v>7280031.8557919608</v>
      </c>
      <c r="E19" s="33">
        <f>Q19*M!$J$61</f>
        <v>7395460.4277287414</v>
      </c>
      <c r="F19" s="33">
        <f>R19*M!$J$62</f>
        <v>7490043.9559583636</v>
      </c>
      <c r="G19" s="33">
        <f>S19*M!$J$63</f>
        <v>9799424.8046779111</v>
      </c>
      <c r="H19" s="33">
        <f>T19*M!$J$64</f>
        <v>9592361.6370053776</v>
      </c>
      <c r="I19" s="33">
        <f>U19*M!$J$65</f>
        <v>12371722.269173313</v>
      </c>
      <c r="J19" s="33">
        <f>V19*M!$J$66</f>
        <v>14225376.118279822</v>
      </c>
      <c r="K19" s="33">
        <f>W19*M!$J$67</f>
        <v>17703746.676267907</v>
      </c>
      <c r="L19" s="33">
        <f>X19*M!$J$68</f>
        <v>17838350.311720222</v>
      </c>
      <c r="N19" s="46" t="str">
        <f>'3.1'!N19</f>
        <v>Ingreso Explotación</v>
      </c>
      <c r="O19" s="200">
        <f>O20+O24</f>
        <v>124395142.10429412</v>
      </c>
      <c r="P19" s="200">
        <f t="shared" ref="P19:X19" si="3">P20+P24</f>
        <v>162769627.23123246</v>
      </c>
      <c r="Q19" s="200">
        <f t="shared" si="3"/>
        <v>165132141.33608872</v>
      </c>
      <c r="R19" s="200">
        <f t="shared" si="3"/>
        <v>167527182.76178107</v>
      </c>
      <c r="S19" s="200">
        <f t="shared" si="3"/>
        <v>218940015.78789297</v>
      </c>
      <c r="T19" s="200">
        <f t="shared" si="3"/>
        <v>213472587.87485036</v>
      </c>
      <c r="U19" s="200">
        <f t="shared" si="3"/>
        <v>276433468.64545226</v>
      </c>
      <c r="V19" s="200">
        <f t="shared" si="3"/>
        <v>317492511.07725108</v>
      </c>
      <c r="W19" s="200">
        <f t="shared" si="3"/>
        <v>394762736.41563267</v>
      </c>
      <c r="X19" s="200">
        <f t="shared" si="3"/>
        <v>397688717</v>
      </c>
    </row>
    <row r="20" spans="2:24" s="16" customFormat="1">
      <c r="B20" s="61" t="str">
        <f t="shared" si="2"/>
        <v>Prima Retenida Neta</v>
      </c>
      <c r="C20" s="33">
        <f>O20*M!$J$59</f>
        <v>5617757.0394861028</v>
      </c>
      <c r="D20" s="33">
        <f>P20*M!$J$60</f>
        <v>7242438.1205673749</v>
      </c>
      <c r="E20" s="33">
        <f>Q20*M!$J$61</f>
        <v>7430348.5293395817</v>
      </c>
      <c r="F20" s="33">
        <f>R20*M!$J$62</f>
        <v>6926017.1873861216</v>
      </c>
      <c r="G20" s="33">
        <f>S20*M!$J$63</f>
        <v>9799424.8046779111</v>
      </c>
      <c r="H20" s="33">
        <f>T20*M!$J$64</f>
        <v>9592361.6370053776</v>
      </c>
      <c r="I20" s="33">
        <f>U20*M!$J$65</f>
        <v>12371722.269173313</v>
      </c>
      <c r="J20" s="33">
        <f>V20*M!$J$66</f>
        <v>14501378.606953777</v>
      </c>
      <c r="K20" s="33">
        <f>W20*M!$J$67</f>
        <v>17895270.361281808</v>
      </c>
      <c r="L20" s="33">
        <f>X20*M!$J$68</f>
        <v>17619625.92676156</v>
      </c>
      <c r="N20" s="46" t="str">
        <f>'3.1'!N20</f>
        <v>Prima Retenida Neta</v>
      </c>
      <c r="O20" s="33">
        <v>125482656.07888627</v>
      </c>
      <c r="P20" s="33">
        <v>161929092.68551242</v>
      </c>
      <c r="Q20" s="33">
        <v>165911152.593393</v>
      </c>
      <c r="R20" s="33">
        <v>154911794.10762349</v>
      </c>
      <c r="S20" s="33">
        <v>218940015.78789297</v>
      </c>
      <c r="T20" s="33">
        <v>213472587.87485036</v>
      </c>
      <c r="U20" s="33">
        <v>276433468.64545226</v>
      </c>
      <c r="V20" s="33">
        <v>323652539.63917148</v>
      </c>
      <c r="W20" s="33">
        <v>399033381.23263317</v>
      </c>
      <c r="X20" s="33">
        <v>392812469</v>
      </c>
    </row>
    <row r="21" spans="2:24" s="16" customFormat="1">
      <c r="B21" s="61" t="str">
        <f t="shared" si="2"/>
        <v>Prima Directa</v>
      </c>
      <c r="C21" s="33">
        <f>O21*M!$J$59</f>
        <v>5622178.2333141454</v>
      </c>
      <c r="D21" s="33">
        <f>P21*M!$J$60</f>
        <v>7242569.444444444</v>
      </c>
      <c r="E21" s="33">
        <f>Q21*M!$J$61</f>
        <v>7436787.2703491645</v>
      </c>
      <c r="F21" s="33">
        <f>R21*M!$J$62</f>
        <v>6931617.6916473629</v>
      </c>
      <c r="G21" s="33">
        <f>S21*M!$J$63</f>
        <v>9803196.5415201876</v>
      </c>
      <c r="H21" s="33">
        <f>T21*M!$J$64</f>
        <v>9597157.4699862283</v>
      </c>
      <c r="I21" s="33">
        <f>U21*M!$J$65</f>
        <v>12378729.588109925</v>
      </c>
      <c r="J21" s="33">
        <f>V21*M!$J$66</f>
        <v>15594771.49274599</v>
      </c>
      <c r="K21" s="33">
        <f>W21*M!$J$67</f>
        <v>19917079.962993257</v>
      </c>
      <c r="L21" s="33">
        <f>X21*M!$J$68</f>
        <v>19199073.429074958</v>
      </c>
      <c r="N21" s="46" t="str">
        <f>'3.1'!N21</f>
        <v>Prima Directa</v>
      </c>
      <c r="O21" s="33">
        <v>125581411.35446741</v>
      </c>
      <c r="P21" s="33">
        <v>161932028.87301001</v>
      </c>
      <c r="Q21" s="33">
        <v>166054922.28843921</v>
      </c>
      <c r="R21" s="33">
        <v>155037058.61961406</v>
      </c>
      <c r="S21" s="33">
        <v>219024284.42000714</v>
      </c>
      <c r="T21" s="33">
        <v>213579316.4278574</v>
      </c>
      <c r="U21" s="33">
        <v>276590040.0133999</v>
      </c>
      <c r="V21" s="33">
        <v>348055694.2565096</v>
      </c>
      <c r="W21" s="33">
        <v>444116216.26624334</v>
      </c>
      <c r="X21" s="33">
        <v>428024719</v>
      </c>
    </row>
    <row r="22" spans="2:24" s="16" customFormat="1">
      <c r="B22" s="61" t="str">
        <f t="shared" si="2"/>
        <v>Prima Aceptada</v>
      </c>
      <c r="C22" s="33">
        <f>O22*M!$J$59</f>
        <v>45.269623007957442</v>
      </c>
      <c r="D22" s="33">
        <f>P22*M!$J$60</f>
        <v>36.229314420803782</v>
      </c>
      <c r="E22" s="33">
        <f>Q22*M!$J$61</f>
        <v>32.569057662823631</v>
      </c>
      <c r="F22" s="33">
        <f>R22*M!$J$62</f>
        <v>47.065866064787322</v>
      </c>
      <c r="G22" s="33">
        <f>S22*M!$J$63</f>
        <v>27.759023318670309</v>
      </c>
      <c r="H22" s="33">
        <f>T22*M!$J$64</f>
        <v>16.001907998202071</v>
      </c>
      <c r="I22" s="33">
        <f>U22*M!$J$65</f>
        <v>11.327314163291364</v>
      </c>
      <c r="J22" s="33">
        <f>V22*M!$J$66</f>
        <v>6.5416026831075795</v>
      </c>
      <c r="K22" s="33">
        <f>W22*M!$J$67</f>
        <v>4.6141907338660619</v>
      </c>
      <c r="L22" s="33">
        <f>X22*M!$J$68</f>
        <v>18.525138792762007</v>
      </c>
      <c r="N22" s="46" t="str">
        <f>'3.1'!N22</f>
        <v>Prima Aceptada</v>
      </c>
      <c r="O22" s="33">
        <v>1011.1780368572156</v>
      </c>
      <c r="P22" s="33">
        <v>810.02832404169953</v>
      </c>
      <c r="Q22" s="33">
        <v>727.2296682158493</v>
      </c>
      <c r="R22" s="33">
        <v>1052.7056973817532</v>
      </c>
      <c r="S22" s="33">
        <v>620.19568748003928</v>
      </c>
      <c r="T22" s="33">
        <v>356.11342030030971</v>
      </c>
      <c r="U22" s="33">
        <v>253.09723872459858</v>
      </c>
      <c r="V22" s="33">
        <v>146.00034790367673</v>
      </c>
      <c r="W22" s="33">
        <v>102.88842208109429</v>
      </c>
      <c r="X22" s="33">
        <v>413</v>
      </c>
    </row>
    <row r="23" spans="2:24">
      <c r="B23" s="61" t="str">
        <f t="shared" si="2"/>
        <v>Prima Cedida</v>
      </c>
      <c r="C23" s="33">
        <f>O23*M!$J$59</f>
        <v>-4466.463451050281</v>
      </c>
      <c r="D23" s="33">
        <f>P23*M!$J$60</f>
        <v>-167.55319148936167</v>
      </c>
      <c r="E23" s="33">
        <f>Q23*M!$J$61</f>
        <v>-6471.310067245865</v>
      </c>
      <c r="F23" s="33">
        <f>R23*M!$J$62</f>
        <v>-5647.5701273059331</v>
      </c>
      <c r="G23" s="33">
        <f>S23*M!$J$63</f>
        <v>-3799.4958655961527</v>
      </c>
      <c r="H23" s="33">
        <f>T23*M!$J$64</f>
        <v>-4811.8348888478922</v>
      </c>
      <c r="I23" s="33">
        <f>U23*M!$J$65</f>
        <v>-7018.6462507755314</v>
      </c>
      <c r="J23" s="33">
        <f>V23*M!$J$66</f>
        <v>-1093399.4273948956</v>
      </c>
      <c r="K23" s="33">
        <f>W23*M!$J$67</f>
        <v>-2021814.2159021788</v>
      </c>
      <c r="L23" s="33">
        <f>X23*M!$J$68</f>
        <v>-1579466.0274521923</v>
      </c>
      <c r="N23" s="46" t="str">
        <f>'3.1'!N23</f>
        <v>Prima Cedida</v>
      </c>
      <c r="O23" s="50">
        <v>-99766.453617995488</v>
      </c>
      <c r="P23" s="50">
        <v>-3746.2158216284142</v>
      </c>
      <c r="Q23" s="50">
        <v>-144496.92471443428</v>
      </c>
      <c r="R23" s="50">
        <v>-126317.21768795661</v>
      </c>
      <c r="S23" s="50">
        <v>-84888.827801663763</v>
      </c>
      <c r="T23" s="50">
        <v>-107084.66642731066</v>
      </c>
      <c r="U23" s="50">
        <v>-156824.46518635951</v>
      </c>
      <c r="V23" s="50">
        <v>-24403300.617686015</v>
      </c>
      <c r="W23" s="50">
        <v>-45082937.922032245</v>
      </c>
      <c r="X23" s="50">
        <v>-35212663</v>
      </c>
    </row>
    <row r="24" spans="2:24">
      <c r="B24" s="61" t="str">
        <f t="shared" si="2"/>
        <v>Ajuste Res. Técnica</v>
      </c>
      <c r="C24" s="33">
        <f>O24*M!$J$59</f>
        <v>-48687.121210311445</v>
      </c>
      <c r="D24" s="33">
        <f>P24*M!$J$60</f>
        <v>37593.7352245863</v>
      </c>
      <c r="E24" s="33">
        <f>Q24*M!$J$61</f>
        <v>-34888.101610840182</v>
      </c>
      <c r="F24" s="33">
        <f>R24*M!$J$62</f>
        <v>564026.76857224084</v>
      </c>
      <c r="G24" s="33">
        <f>S24*M!$J$63</f>
        <v>0</v>
      </c>
      <c r="H24" s="33">
        <f>T24*M!$J$64</f>
        <v>0</v>
      </c>
      <c r="I24" s="33">
        <f>U24*M!$J$65</f>
        <v>0</v>
      </c>
      <c r="J24" s="33">
        <f>V24*M!$J$66</f>
        <v>-276002.48867395503</v>
      </c>
      <c r="K24" s="33">
        <f>W24*M!$J$67</f>
        <v>-191523.68501390083</v>
      </c>
      <c r="L24" s="33">
        <f>X24*M!$J$68</f>
        <v>218724.38495866381</v>
      </c>
      <c r="N24" s="46" t="str">
        <f>'3.1'!N24</f>
        <v>Ajuste Res. Técnica</v>
      </c>
      <c r="O24" s="198">
        <v>-1087513.9745921497</v>
      </c>
      <c r="P24" s="198">
        <v>840534.54572004674</v>
      </c>
      <c r="Q24" s="198">
        <v>-779011.25730428938</v>
      </c>
      <c r="R24" s="198">
        <v>12615388.654157566</v>
      </c>
      <c r="S24" s="198">
        <v>0</v>
      </c>
      <c r="T24" s="198">
        <v>0</v>
      </c>
      <c r="U24" s="198">
        <v>0</v>
      </c>
      <c r="V24" s="198">
        <v>-6160028.5619204333</v>
      </c>
      <c r="W24" s="198">
        <v>-4270644.8170004897</v>
      </c>
      <c r="X24" s="198">
        <v>4876248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ref="B26:B31" si="4">N26</f>
        <v>Costo Exp. Directo</v>
      </c>
      <c r="C26" s="33">
        <f>O26*M!$J$59</f>
        <v>-5641986.2017233539</v>
      </c>
      <c r="D26" s="33">
        <f>P26*M!$J$60</f>
        <v>-7944127.3640661929</v>
      </c>
      <c r="E26" s="33">
        <f>Q26*M!$J$61</f>
        <v>-8102431.3032531524</v>
      </c>
      <c r="F26" s="33">
        <f>R26*M!$J$62</f>
        <v>-7784606.34632577</v>
      </c>
      <c r="G26" s="33">
        <f>S26*M!$J$63</f>
        <v>-10306971.932300704</v>
      </c>
      <c r="H26" s="33">
        <f>T26*M!$J$64</f>
        <v>-10070778.375612682</v>
      </c>
      <c r="I26" s="33">
        <f>U26*M!$J$65</f>
        <v>-12577585.622608354</v>
      </c>
      <c r="J26" s="33">
        <f>V26*M!$J$66</f>
        <v>-13221467.295806503</v>
      </c>
      <c r="K26" s="33">
        <f>W26*M!$J$67</f>
        <v>-12383926.816138478</v>
      </c>
      <c r="L26" s="33">
        <f>X26*M!$J$68</f>
        <v>-13379322.042717265</v>
      </c>
      <c r="N26" s="46" t="str">
        <f>'3.1'!N26</f>
        <v>Costo Exp. Directo</v>
      </c>
      <c r="O26" s="50">
        <v>-126023857.77392694</v>
      </c>
      <c r="P26" s="50">
        <v>-177617718.62271902</v>
      </c>
      <c r="Q26" s="50">
        <v>-180917989.38144824</v>
      </c>
      <c r="R26" s="50">
        <v>-174115556.30084044</v>
      </c>
      <c r="S26" s="50">
        <v>-230279699.32541937</v>
      </c>
      <c r="T26" s="50">
        <v>-224119482.05356386</v>
      </c>
      <c r="U26" s="50">
        <v>-281033274.52687186</v>
      </c>
      <c r="V26" s="50">
        <v>-295086528.25546241</v>
      </c>
      <c r="W26" s="50">
        <v>-276140013.00996578</v>
      </c>
      <c r="X26" s="50">
        <v>-298279007</v>
      </c>
    </row>
    <row r="27" spans="2:24">
      <c r="B27" s="46" t="str">
        <f t="shared" si="4"/>
        <v>Resultado de Intermediación</v>
      </c>
      <c r="C27" s="33">
        <f>O27*M!$J$59</f>
        <v>0</v>
      </c>
      <c r="D27" s="33">
        <f>P27*M!$J$60</f>
        <v>-215.1300236406619</v>
      </c>
      <c r="E27" s="33">
        <f>Q27*M!$J$61</f>
        <v>-901.53923445390524</v>
      </c>
      <c r="F27" s="33">
        <f>R27*M!$J$62</f>
        <v>0</v>
      </c>
      <c r="G27" s="33">
        <f>S27*M!$J$63</f>
        <v>0</v>
      </c>
      <c r="H27" s="33">
        <f>T27*M!$J$64</f>
        <v>-4905.0944163533368</v>
      </c>
      <c r="I27" s="33">
        <f>U27*M!$J$65</f>
        <v>0</v>
      </c>
      <c r="J27" s="33">
        <f>V27*M!$J$66</f>
        <v>-1009.2690212616416</v>
      </c>
      <c r="K27" s="33">
        <f>W27*M!$J$67</f>
        <v>2880.9795134592209</v>
      </c>
      <c r="L27" s="33">
        <f>X27*M!$J$68</f>
        <v>3992.683243002723</v>
      </c>
      <c r="N27" s="46" t="str">
        <f>'3.1'!N27</f>
        <v>Resultado de Intermediación</v>
      </c>
      <c r="O27" s="50">
        <v>0</v>
      </c>
      <c r="P27" s="50">
        <v>-4809.9561166587046</v>
      </c>
      <c r="Q27" s="50">
        <v>-20130.336135081274</v>
      </c>
      <c r="R27" s="50">
        <v>0</v>
      </c>
      <c r="S27" s="50">
        <v>0</v>
      </c>
      <c r="T27" s="50">
        <v>-109160.10451377425</v>
      </c>
      <c r="U27" s="50">
        <v>0</v>
      </c>
      <c r="V27" s="50">
        <v>-22525.615720000107</v>
      </c>
      <c r="W27" s="50">
        <v>64240.828627259405</v>
      </c>
      <c r="X27" s="50">
        <v>89013</v>
      </c>
    </row>
    <row r="28" spans="2:24">
      <c r="B28" s="61" t="str">
        <f t="shared" si="4"/>
        <v>Comisiones Seguro Directo Corredores</v>
      </c>
      <c r="C28" s="33">
        <f>O28*M!$J$59</f>
        <v>0</v>
      </c>
      <c r="D28" s="33">
        <f>P28*M!$J$60</f>
        <v>-215.13002364066193</v>
      </c>
      <c r="E28" s="33">
        <f>Q28*M!$J$61</f>
        <v>-901.53923445390512</v>
      </c>
      <c r="F28" s="33">
        <f>R28*M!$J$62</f>
        <v>0</v>
      </c>
      <c r="G28" s="33">
        <f>S28*M!$J$63</f>
        <v>0</v>
      </c>
      <c r="H28" s="33">
        <f>T28*M!$J$64</f>
        <v>-4905.0944163533377</v>
      </c>
      <c r="I28" s="33">
        <f>U28*M!$J$65</f>
        <v>0</v>
      </c>
      <c r="J28" s="33">
        <f>V28*M!$J$66</f>
        <v>-1009.2690212616411</v>
      </c>
      <c r="K28" s="33">
        <f>W28*M!$J$67</f>
        <v>0</v>
      </c>
      <c r="L28" s="33">
        <f>X28*M!$J$68</f>
        <v>-138.10872237993757</v>
      </c>
      <c r="N28" s="46" t="str">
        <f>'3.1'!N28</f>
        <v>Comisiones Seguro Directo Corredores</v>
      </c>
      <c r="O28" s="198">
        <v>0</v>
      </c>
      <c r="P28" s="198">
        <v>-4809.9561166587055</v>
      </c>
      <c r="Q28" s="198">
        <v>-20130.33613508127</v>
      </c>
      <c r="R28" s="198">
        <v>0</v>
      </c>
      <c r="S28" s="198">
        <v>0</v>
      </c>
      <c r="T28" s="198">
        <v>-109160.10451377426</v>
      </c>
      <c r="U28" s="198">
        <v>0</v>
      </c>
      <c r="V28" s="198">
        <v>-22525.615720000096</v>
      </c>
      <c r="W28" s="198">
        <v>0</v>
      </c>
      <c r="X28" s="198">
        <v>-3079</v>
      </c>
    </row>
    <row r="29" spans="2:24">
      <c r="B29" s="61" t="str">
        <f t="shared" si="4"/>
        <v>Comisiones Reaseguro Aceptado</v>
      </c>
      <c r="C29" s="33">
        <f>O29*M!$J$59</f>
        <v>0</v>
      </c>
      <c r="D29" s="33">
        <f>P29*M!$J$60</f>
        <v>0</v>
      </c>
      <c r="E29" s="33">
        <f>Q29*M!$J$61</f>
        <v>0</v>
      </c>
      <c r="F29" s="33">
        <f>R29*M!$J$62</f>
        <v>0</v>
      </c>
      <c r="G29" s="33">
        <f>S29*M!$J$63</f>
        <v>0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'3.1'!N29</f>
        <v>Comisiones Reaseguro Aceptado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 t="shared" si="4"/>
        <v>Comisiones Reaseguro Cedido</v>
      </c>
      <c r="C30" s="33">
        <f>O30*M!$J$59</f>
        <v>0</v>
      </c>
      <c r="D30" s="33">
        <f>P30*M!$J$60</f>
        <v>0</v>
      </c>
      <c r="E30" s="33">
        <f>Q30*M!$J$61</f>
        <v>0</v>
      </c>
      <c r="F30" s="33">
        <f>R30*M!$J$62</f>
        <v>0</v>
      </c>
      <c r="G30" s="33">
        <f>S30*M!$J$63</f>
        <v>0</v>
      </c>
      <c r="H30" s="33">
        <f>T30*M!$J$64</f>
        <v>0</v>
      </c>
      <c r="I30" s="33">
        <f>U30*M!$J$65</f>
        <v>0</v>
      </c>
      <c r="J30" s="33">
        <f>V30*M!$J$66</f>
        <v>0</v>
      </c>
      <c r="K30" s="33">
        <f>W30*M!$J$67</f>
        <v>2880.9795134592209</v>
      </c>
      <c r="L30" s="33">
        <f>X30*M!$J$68</f>
        <v>4130.7919653826611</v>
      </c>
      <c r="N30" s="46" t="str">
        <f>'3.1'!N30</f>
        <v>Comisiones Reaseguro Cedido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64240.828627259405</v>
      </c>
      <c r="X30" s="50">
        <v>92092</v>
      </c>
    </row>
    <row r="31" spans="2:24">
      <c r="B31" s="61" t="str">
        <f t="shared" si="4"/>
        <v>Cto. Sin. + Gtos. Médicos + Reaseg. no Prop.</v>
      </c>
      <c r="C31" s="33">
        <f>O31*M!$J$59</f>
        <v>-5641986.2017233539</v>
      </c>
      <c r="D31" s="33">
        <f>P31*M!$J$60</f>
        <v>-7943912.2340425523</v>
      </c>
      <c r="E31" s="33">
        <f>Q31*M!$J$61</f>
        <v>-8101529.7640186986</v>
      </c>
      <c r="F31" s="33">
        <f>R31*M!$J$62</f>
        <v>-7784606.34632577</v>
      </c>
      <c r="G31" s="33">
        <f>S31*M!$J$63</f>
        <v>-10306971.932300704</v>
      </c>
      <c r="H31" s="33">
        <f>T31*M!$J$64</f>
        <v>-10065873.28119633</v>
      </c>
      <c r="I31" s="33">
        <f>U31*M!$J$65</f>
        <v>-12577585.622608354</v>
      </c>
      <c r="J31" s="33">
        <f>V31*M!$J$66</f>
        <v>-13220458.026785243</v>
      </c>
      <c r="K31" s="33">
        <f>W31*M!$J$67</f>
        <v>-12386807.795651937</v>
      </c>
      <c r="L31" s="33">
        <f>X31*M!$J$68</f>
        <v>-13383314.725960268</v>
      </c>
      <c r="N31" s="46" t="str">
        <f>'3.1'!N31</f>
        <v>Cto. Sin. + Gtos. Médicos + Reaseg. no Prop.</v>
      </c>
      <c r="O31" s="50">
        <v>-126023857.77392694</v>
      </c>
      <c r="P31" s="50">
        <v>-177612908.66660237</v>
      </c>
      <c r="Q31" s="50">
        <v>-180897859.04531315</v>
      </c>
      <c r="R31" s="50">
        <v>-174115556.30084044</v>
      </c>
      <c r="S31" s="50">
        <v>-230279699.32541937</v>
      </c>
      <c r="T31" s="50">
        <v>-224010321.9490501</v>
      </c>
      <c r="U31" s="50">
        <v>-281033274.52687186</v>
      </c>
      <c r="V31" s="50">
        <v>-295064002.63974243</v>
      </c>
      <c r="W31" s="50">
        <v>-276204253.83859307</v>
      </c>
      <c r="X31" s="50">
        <v>-298368020</v>
      </c>
    </row>
    <row r="32" spans="2:24">
      <c r="B32" s="46"/>
      <c r="C32" s="33"/>
      <c r="D32" s="33"/>
      <c r="E32" s="33"/>
      <c r="F32" s="33"/>
      <c r="G32" s="33"/>
      <c r="H32" s="33"/>
      <c r="I32" s="33"/>
      <c r="J32" s="33"/>
      <c r="K32" s="33"/>
      <c r="L32" s="33"/>
      <c r="N32" s="46"/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>N33</f>
        <v>Costo de Siniestros</v>
      </c>
      <c r="C33" s="33">
        <f>O33*M!$J$59</f>
        <v>5633534.5781086162</v>
      </c>
      <c r="D33" s="33">
        <f>P33*M!$J$60</f>
        <v>7921286.5839243494</v>
      </c>
      <c r="E33" s="33">
        <f>Q33*M!$J$61</f>
        <v>8074078.7836265424</v>
      </c>
      <c r="F33" s="33">
        <f>R33*M!$J$62</f>
        <v>7779496.4731198782</v>
      </c>
      <c r="G33" s="33">
        <f>S33*M!$J$63</f>
        <v>10299193.025013659</v>
      </c>
      <c r="H33" s="33">
        <f>T33*M!$J$64</f>
        <v>10043305.239962367</v>
      </c>
      <c r="I33" s="33">
        <f>U33*M!$J$65</f>
        <v>12551431.506807778</v>
      </c>
      <c r="J33" s="33">
        <f>V33*M!$J$66</f>
        <v>13204080.814100074</v>
      </c>
      <c r="K33" s="33">
        <f>W33*M!$J$67</f>
        <v>12328074.973608224</v>
      </c>
      <c r="L33" s="33">
        <f>X33*M!$J$68</f>
        <v>13255579.408478413</v>
      </c>
      <c r="N33" s="46" t="str">
        <f>'3.1'!N33</f>
        <v>Costo de Siniestros</v>
      </c>
      <c r="O33" s="50">
        <v>125835075.63687436</v>
      </c>
      <c r="P33" s="50">
        <v>177107036.06761447</v>
      </c>
      <c r="Q33" s="50">
        <v>180284910.16698024</v>
      </c>
      <c r="R33" s="50">
        <v>174001265.56136194</v>
      </c>
      <c r="S33" s="50">
        <v>230105901.97320896</v>
      </c>
      <c r="T33" s="50">
        <v>223508082.94391349</v>
      </c>
      <c r="U33" s="50">
        <v>280448887.5843907</v>
      </c>
      <c r="V33" s="50">
        <v>294698483.8417418</v>
      </c>
      <c r="W33" s="50">
        <v>274894614.13512456</v>
      </c>
      <c r="X33" s="50">
        <v>295520285</v>
      </c>
    </row>
    <row r="34" spans="2:24">
      <c r="B34" s="61" t="str">
        <f>N34</f>
        <v>Siniestros Pagados</v>
      </c>
      <c r="C34" s="33">
        <f>O34*M!$J$59</f>
        <v>5450079.4905913267</v>
      </c>
      <c r="D34" s="33">
        <f>P34*M!$J$60</f>
        <v>6413210.8747044904</v>
      </c>
      <c r="E34" s="33">
        <f>Q34*M!$J$61</f>
        <v>6826328.5605804687</v>
      </c>
      <c r="F34" s="33">
        <f>R34*M!$J$62</f>
        <v>6280622.5490005156</v>
      </c>
      <c r="G34" s="33">
        <f>S34*M!$J$63</f>
        <v>8854990.297975935</v>
      </c>
      <c r="H34" s="33">
        <f>T34*M!$J$64</f>
        <v>8957146.2278814372</v>
      </c>
      <c r="I34" s="33">
        <f>U34*M!$J$65</f>
        <v>8890617.1148724612</v>
      </c>
      <c r="J34" s="33">
        <f>V34*M!$J$66</f>
        <v>12107123.996317608</v>
      </c>
      <c r="K34" s="33">
        <f>W34*M!$J$67</f>
        <v>16812186.450592034</v>
      </c>
      <c r="L34" s="33">
        <f>X34*M!$J$68</f>
        <v>18406135.185069725</v>
      </c>
      <c r="N34" s="46" t="str">
        <f>'3.1'!N34</f>
        <v>Siniestros Pagados</v>
      </c>
      <c r="O34" s="50">
        <v>121737277.97651847</v>
      </c>
      <c r="P34" s="50">
        <v>143388925.22845668</v>
      </c>
      <c r="Q34" s="50">
        <v>152424080.1080924</v>
      </c>
      <c r="R34" s="50">
        <v>140476478.88463494</v>
      </c>
      <c r="S34" s="50">
        <v>197839337.94920447</v>
      </c>
      <c r="T34" s="50">
        <v>199336227.88602883</v>
      </c>
      <c r="U34" s="50">
        <v>198651737.72827026</v>
      </c>
      <c r="V34" s="50">
        <v>270215786.74289137</v>
      </c>
      <c r="W34" s="50">
        <v>374882495.19872987</v>
      </c>
      <c r="X34" s="50">
        <v>410346930</v>
      </c>
    </row>
    <row r="35" spans="2:24">
      <c r="B35" s="61" t="str">
        <f>N35</f>
        <v>Siniestros por Pagar</v>
      </c>
      <c r="C35" s="33">
        <f>O35*M!$J$59</f>
        <v>12821275.528364591</v>
      </c>
      <c r="D35" s="33">
        <f>P35*M!$J$60</f>
        <v>14326949.468085103</v>
      </c>
      <c r="E35" s="33">
        <f>Q35*M!$J$61</f>
        <v>15564284.621225903</v>
      </c>
      <c r="F35" s="33">
        <f>R35*M!$J$62</f>
        <v>17041502.691822603</v>
      </c>
      <c r="G35" s="33">
        <f>S35*M!$J$63</f>
        <v>18405832.939762365</v>
      </c>
      <c r="H35" s="33">
        <f>T35*M!$J$64</f>
        <v>19509138.771196153</v>
      </c>
      <c r="I35" s="33">
        <f>U35*M!$J$65</f>
        <v>23506234.171476834</v>
      </c>
      <c r="J35" s="33">
        <f>V35*M!$J$66</f>
        <v>24598690.581238121</v>
      </c>
      <c r="K35" s="33">
        <f>W35*M!$J$67</f>
        <v>20119517.094644506</v>
      </c>
      <c r="L35" s="33">
        <f>X35*M!$J$68</f>
        <v>14967640.79890446</v>
      </c>
      <c r="N35" s="46" t="str">
        <f>'3.1'!N35</f>
        <v>Siniestros por Pagar</v>
      </c>
      <c r="O35" s="50">
        <v>286386131.74442089</v>
      </c>
      <c r="P35" s="50">
        <v>320327200.55003518</v>
      </c>
      <c r="Q35" s="50">
        <v>347532607.73740953</v>
      </c>
      <c r="R35" s="50">
        <v>381161305.96500063</v>
      </c>
      <c r="S35" s="50">
        <v>411225498.91879541</v>
      </c>
      <c r="T35" s="50">
        <v>434164859.32206583</v>
      </c>
      <c r="U35" s="50">
        <v>525222738.228167</v>
      </c>
      <c r="V35" s="50">
        <v>549011848.74920642</v>
      </c>
      <c r="W35" s="50">
        <v>448630211.94772846</v>
      </c>
      <c r="X35" s="50">
        <v>333689033</v>
      </c>
    </row>
    <row r="36" spans="2:24">
      <c r="B36" s="61" t="str">
        <f>N36</f>
        <v>Siniestros por Pagar Período Anterior</v>
      </c>
      <c r="C36" s="33">
        <f>O36*M!$J$59</f>
        <v>-12637820.440847298</v>
      </c>
      <c r="D36" s="33">
        <f>P36*M!$J$60</f>
        <v>-12818873.758865247</v>
      </c>
      <c r="E36" s="33">
        <f>Q36*M!$J$61</f>
        <v>-14316534.398179829</v>
      </c>
      <c r="F36" s="33">
        <f>R36*M!$J$62</f>
        <v>-15542628.767703239</v>
      </c>
      <c r="G36" s="33">
        <f>S36*M!$J$63</f>
        <v>-16961630.212724645</v>
      </c>
      <c r="H36" s="33">
        <f>T36*M!$J$64</f>
        <v>-18422979.759115223</v>
      </c>
      <c r="I36" s="33">
        <f>U36*M!$J$65</f>
        <v>-19845419.779541515</v>
      </c>
      <c r="J36" s="33">
        <f>V36*M!$J$66</f>
        <v>-23501733.763455655</v>
      </c>
      <c r="K36" s="33">
        <f>W36*M!$J$67</f>
        <v>-24603628.571628314</v>
      </c>
      <c r="L36" s="33">
        <f>X36*M!$J$68</f>
        <v>-20118196.575495776</v>
      </c>
      <c r="N36" s="46" t="str">
        <f>'3.1'!N36</f>
        <v>Siniestros por Pagar Período Anterior</v>
      </c>
      <c r="O36" s="50">
        <v>-282288334.0840649</v>
      </c>
      <c r="P36" s="50">
        <v>-286609089.71087748</v>
      </c>
      <c r="Q36" s="50">
        <v>-319671777.67852169</v>
      </c>
      <c r="R36" s="50">
        <v>-347636519.28827357</v>
      </c>
      <c r="S36" s="50">
        <v>-378958934.89479101</v>
      </c>
      <c r="T36" s="50">
        <v>-409993004.2641812</v>
      </c>
      <c r="U36" s="50">
        <v>-443425588.37204659</v>
      </c>
      <c r="V36" s="50">
        <v>-524529151.65035605</v>
      </c>
      <c r="W36" s="50">
        <v>-548618093.0113337</v>
      </c>
      <c r="X36" s="50">
        <v>-448515678.00000006</v>
      </c>
    </row>
    <row r="37" spans="2:24">
      <c r="B37" s="46"/>
      <c r="C37" s="33"/>
      <c r="D37" s="33"/>
      <c r="E37" s="33"/>
      <c r="F37" s="33"/>
      <c r="G37" s="33"/>
      <c r="H37" s="33"/>
      <c r="I37" s="33"/>
      <c r="J37" s="33"/>
      <c r="K37" s="33"/>
      <c r="L37" s="33"/>
      <c r="N37" s="46"/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ref="B38:C40" si="5">N38</f>
        <v>Número de Pólizas Emitidas</v>
      </c>
      <c r="C38" s="33">
        <f t="shared" si="5"/>
        <v>1</v>
      </c>
      <c r="D38" s="33">
        <f t="shared" ref="D38:L40" si="6">P38</f>
        <v>2</v>
      </c>
      <c r="E38" s="33">
        <f t="shared" si="6"/>
        <v>0</v>
      </c>
      <c r="F38" s="33">
        <f t="shared" si="6"/>
        <v>0</v>
      </c>
      <c r="G38" s="33">
        <f t="shared" si="6"/>
        <v>2</v>
      </c>
      <c r="H38" s="33">
        <f t="shared" si="6"/>
        <v>2</v>
      </c>
      <c r="I38" s="33">
        <f t="shared" si="6"/>
        <v>1</v>
      </c>
      <c r="J38" s="33">
        <f t="shared" si="6"/>
        <v>3</v>
      </c>
      <c r="K38" s="33">
        <f t="shared" si="6"/>
        <v>6</v>
      </c>
      <c r="L38" s="33">
        <f t="shared" si="6"/>
        <v>3</v>
      </c>
      <c r="N38" s="46" t="str">
        <f>'3.1'!N38</f>
        <v>Número de Pólizas Emitidas</v>
      </c>
      <c r="O38" s="50">
        <v>1</v>
      </c>
      <c r="P38" s="50">
        <v>2</v>
      </c>
      <c r="Q38" s="50">
        <v>0</v>
      </c>
      <c r="R38" s="50">
        <v>0</v>
      </c>
      <c r="S38" s="50">
        <v>2</v>
      </c>
      <c r="T38" s="50">
        <v>2</v>
      </c>
      <c r="U38" s="50">
        <v>1</v>
      </c>
      <c r="V38" s="50">
        <v>3</v>
      </c>
      <c r="W38" s="50">
        <v>6</v>
      </c>
      <c r="X38" s="50">
        <v>3</v>
      </c>
    </row>
    <row r="39" spans="2:24">
      <c r="B39" s="46" t="str">
        <f t="shared" si="5"/>
        <v>Número de Pólizas Vigentes</v>
      </c>
      <c r="C39" s="33">
        <f t="shared" si="5"/>
        <v>11</v>
      </c>
      <c r="D39" s="33">
        <f t="shared" si="6"/>
        <v>12</v>
      </c>
      <c r="E39" s="33">
        <f t="shared" si="6"/>
        <v>10</v>
      </c>
      <c r="F39" s="33">
        <f t="shared" si="6"/>
        <v>10</v>
      </c>
      <c r="G39" s="33">
        <f t="shared" si="6"/>
        <v>10</v>
      </c>
      <c r="H39" s="33">
        <f t="shared" si="6"/>
        <v>14</v>
      </c>
      <c r="I39" s="33">
        <f t="shared" si="6"/>
        <v>14</v>
      </c>
      <c r="J39" s="33">
        <f t="shared" si="6"/>
        <v>16</v>
      </c>
      <c r="K39" s="33">
        <f t="shared" si="6"/>
        <v>19</v>
      </c>
      <c r="L39" s="33">
        <f t="shared" si="6"/>
        <v>18</v>
      </c>
      <c r="N39" s="46" t="str">
        <f>'3.1'!N39</f>
        <v>Número de Pólizas Vigentes</v>
      </c>
      <c r="O39" s="50">
        <v>11</v>
      </c>
      <c r="P39" s="50">
        <v>12</v>
      </c>
      <c r="Q39" s="50">
        <v>10</v>
      </c>
      <c r="R39" s="50">
        <v>10</v>
      </c>
      <c r="S39" s="50">
        <v>10</v>
      </c>
      <c r="T39" s="50">
        <v>14</v>
      </c>
      <c r="U39" s="50">
        <v>14</v>
      </c>
      <c r="V39" s="50">
        <v>16</v>
      </c>
      <c r="W39" s="50">
        <v>19</v>
      </c>
      <c r="X39" s="50">
        <v>18</v>
      </c>
    </row>
    <row r="40" spans="2:24">
      <c r="B40" s="46" t="str">
        <f t="shared" si="5"/>
        <v>Número de Siniestros</v>
      </c>
      <c r="C40" s="33">
        <f t="shared" si="5"/>
        <v>5210</v>
      </c>
      <c r="D40" s="33">
        <f t="shared" si="6"/>
        <v>9707</v>
      </c>
      <c r="E40" s="33">
        <f t="shared" si="6"/>
        <v>15571</v>
      </c>
      <c r="F40" s="33">
        <f t="shared" si="6"/>
        <v>11054</v>
      </c>
      <c r="G40" s="33">
        <f t="shared" si="6"/>
        <v>9320</v>
      </c>
      <c r="H40" s="33">
        <f t="shared" si="6"/>
        <v>9957</v>
      </c>
      <c r="I40" s="33">
        <f t="shared" si="6"/>
        <v>11791</v>
      </c>
      <c r="J40" s="33">
        <f t="shared" si="6"/>
        <v>23374</v>
      </c>
      <c r="K40" s="33">
        <f t="shared" si="6"/>
        <v>68396</v>
      </c>
      <c r="L40" s="33">
        <f t="shared" si="6"/>
        <v>147307</v>
      </c>
      <c r="N40" s="46" t="str">
        <f>'3.1'!N40</f>
        <v>Número de Siniestros</v>
      </c>
      <c r="O40" s="50">
        <v>5210</v>
      </c>
      <c r="P40" s="50">
        <v>9707</v>
      </c>
      <c r="Q40" s="50">
        <v>15571</v>
      </c>
      <c r="R40" s="50">
        <v>11054</v>
      </c>
      <c r="S40" s="50">
        <v>9320</v>
      </c>
      <c r="T40" s="50">
        <v>9957</v>
      </c>
      <c r="U40" s="50">
        <v>11791</v>
      </c>
      <c r="V40" s="50">
        <v>23374</v>
      </c>
      <c r="W40" s="50">
        <v>68396</v>
      </c>
      <c r="X40" s="50">
        <v>147307</v>
      </c>
    </row>
    <row r="41" spans="2:24">
      <c r="B41" s="46"/>
      <c r="C41" s="33"/>
      <c r="D41" s="33"/>
      <c r="E41" s="33"/>
      <c r="F41" s="33"/>
      <c r="G41" s="33"/>
      <c r="H41" s="33"/>
      <c r="I41" s="33"/>
      <c r="J41" s="33"/>
      <c r="K41" s="33"/>
      <c r="L41" s="33"/>
      <c r="N41" s="46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>N42</f>
        <v>Siniestralidad Retenida (%)</v>
      </c>
      <c r="C42" s="192">
        <f>IFERROR(C33/C20,"")</f>
        <v>1.0028085121004018</v>
      </c>
      <c r="D42" s="192">
        <f t="shared" ref="D42:L42" si="7">IFERROR(D33/D20,"")</f>
        <v>1.0937320349937341</v>
      </c>
      <c r="E42" s="192">
        <f t="shared" si="7"/>
        <v>1.0866352704378694</v>
      </c>
      <c r="F42" s="192">
        <f t="shared" si="7"/>
        <v>1.1232280057416173</v>
      </c>
      <c r="G42" s="192">
        <f t="shared" si="7"/>
        <v>1.0509997505258855</v>
      </c>
      <c r="H42" s="192">
        <f t="shared" si="7"/>
        <v>1.0470106966377646</v>
      </c>
      <c r="I42" s="192">
        <f t="shared" si="7"/>
        <v>1.0145258060053812</v>
      </c>
      <c r="J42" s="192">
        <f t="shared" si="7"/>
        <v>0.9105396922585266</v>
      </c>
      <c r="K42" s="192">
        <f t="shared" si="7"/>
        <v>0.68890129764573083</v>
      </c>
      <c r="L42" s="192">
        <f t="shared" si="7"/>
        <v>0.75231900288786391</v>
      </c>
      <c r="N42" s="46" t="str">
        <f>'3.1'!N42</f>
        <v>Siniestralidad Retenida (%)</v>
      </c>
      <c r="O42" s="221"/>
      <c r="P42" s="222"/>
      <c r="Q42" s="222"/>
      <c r="R42" s="222"/>
      <c r="S42" s="222"/>
      <c r="T42" s="222"/>
      <c r="U42" s="222"/>
      <c r="V42" s="222"/>
      <c r="W42" s="222"/>
      <c r="X42" s="223"/>
    </row>
    <row r="43" spans="2:24">
      <c r="B43" s="46" t="str">
        <f>N43</f>
        <v>Siniestralidad Directa (%)</v>
      </c>
      <c r="C43" s="192">
        <f>IFERROR(O43,"")</f>
        <v>1.0075343621367283</v>
      </c>
      <c r="D43" s="192">
        <f t="shared" ref="D43:L43" si="8">IFERROR(P43,"")</f>
        <v>1.095586236076715</v>
      </c>
      <c r="E43" s="192">
        <f t="shared" si="8"/>
        <v>1.0880900808682217</v>
      </c>
      <c r="F43" s="192">
        <f t="shared" si="8"/>
        <v>1.1219498024274939</v>
      </c>
      <c r="G43" s="192">
        <f t="shared" si="8"/>
        <v>1.0506554090857543</v>
      </c>
      <c r="H43" s="192">
        <f t="shared" si="8"/>
        <v>1.0538981427732872</v>
      </c>
      <c r="I43" s="192">
        <f t="shared" si="8"/>
        <v>1.016454850166322</v>
      </c>
      <c r="J43" s="192">
        <f t="shared" si="8"/>
        <v>0.86487994094098397</v>
      </c>
      <c r="K43" s="192">
        <f t="shared" si="8"/>
        <v>0.67396444456914362</v>
      </c>
      <c r="L43" s="192">
        <f t="shared" si="8"/>
        <v>0.75973838791305459</v>
      </c>
      <c r="N43" s="46" t="str">
        <f>'3.1'!N43</f>
        <v>Siniestralidad Directa (%)</v>
      </c>
      <c r="O43" s="163">
        <f>'3.8.1'!C20</f>
        <v>1.0075343621367283</v>
      </c>
      <c r="P43" s="163">
        <f>'3.8.1'!D20</f>
        <v>1.095586236076715</v>
      </c>
      <c r="Q43" s="163">
        <f>'3.8.1'!E20</f>
        <v>1.0880900808682217</v>
      </c>
      <c r="R43" s="163">
        <f>'3.8.1'!F20</f>
        <v>1.1219498024274939</v>
      </c>
      <c r="S43" s="163">
        <f>'3.8.1'!G20</f>
        <v>1.0506554090857543</v>
      </c>
      <c r="T43" s="163">
        <f>'3.8.1'!H20</f>
        <v>1.0538981427732872</v>
      </c>
      <c r="U43" s="163">
        <f>'3.8.1'!I20</f>
        <v>1.016454850166322</v>
      </c>
      <c r="V43" s="163">
        <f>'3.8.1'!J20</f>
        <v>0.86487994094098397</v>
      </c>
      <c r="W43" s="163">
        <f>'3.8.1'!K20</f>
        <v>0.67396444456914362</v>
      </c>
      <c r="X43" s="163">
        <f>'3.8.1'!L20</f>
        <v>0.75973838791305459</v>
      </c>
    </row>
    <row r="44" spans="2:24">
      <c r="B44" s="46" t="str">
        <f>N44</f>
        <v>Prima Promedio</v>
      </c>
      <c r="C44" s="40">
        <f>IFERROR(C21/C38,"")</f>
        <v>5622178.2333141454</v>
      </c>
      <c r="D44" s="40">
        <f t="shared" ref="D44:L44" si="9">IFERROR(D21/D38,"")</f>
        <v>3621284.722222222</v>
      </c>
      <c r="E44" s="40" t="str">
        <f t="shared" si="9"/>
        <v/>
      </c>
      <c r="F44" s="40" t="str">
        <f t="shared" si="9"/>
        <v/>
      </c>
      <c r="G44" s="40">
        <f t="shared" si="9"/>
        <v>4901598.2707600938</v>
      </c>
      <c r="H44" s="40">
        <f t="shared" si="9"/>
        <v>4798578.7349931141</v>
      </c>
      <c r="I44" s="40">
        <f t="shared" si="9"/>
        <v>12378729.588109925</v>
      </c>
      <c r="J44" s="40">
        <f t="shared" si="9"/>
        <v>5198257.164248663</v>
      </c>
      <c r="K44" s="40">
        <f t="shared" si="9"/>
        <v>3319513.3271655426</v>
      </c>
      <c r="L44" s="40">
        <f t="shared" si="9"/>
        <v>6399691.1430249857</v>
      </c>
      <c r="N44" s="46" t="str">
        <f>'3.1'!N44</f>
        <v>Prima Promedio</v>
      </c>
      <c r="O44" s="215"/>
      <c r="P44" s="216"/>
      <c r="Q44" s="216"/>
      <c r="R44" s="216"/>
      <c r="S44" s="216"/>
      <c r="T44" s="216"/>
      <c r="U44" s="216"/>
      <c r="V44" s="216"/>
      <c r="W44" s="216"/>
      <c r="X44" s="217"/>
    </row>
    <row r="45" spans="2:24">
      <c r="B45" s="46" t="str">
        <f>N45</f>
        <v>Siniestro Promedio</v>
      </c>
      <c r="C45" s="40">
        <f>IFERROR(C33/C40,"")</f>
        <v>1081.2926253567402</v>
      </c>
      <c r="D45" s="40">
        <f t="shared" ref="D45:L45" si="10">IFERROR(D33/D40,"")</f>
        <v>816.03858905164827</v>
      </c>
      <c r="E45" s="40">
        <f t="shared" si="10"/>
        <v>518.53309251984729</v>
      </c>
      <c r="F45" s="40">
        <f t="shared" si="10"/>
        <v>703.77207102586192</v>
      </c>
      <c r="G45" s="40">
        <f t="shared" si="10"/>
        <v>1105.0636292933111</v>
      </c>
      <c r="H45" s="40">
        <f t="shared" si="10"/>
        <v>1008.6677955169597</v>
      </c>
      <c r="I45" s="40">
        <f t="shared" si="10"/>
        <v>1064.4925372578898</v>
      </c>
      <c r="J45" s="40">
        <f t="shared" si="10"/>
        <v>564.90462967827818</v>
      </c>
      <c r="K45" s="40">
        <f t="shared" si="10"/>
        <v>180.24555490976408</v>
      </c>
      <c r="L45" s="40">
        <f t="shared" si="10"/>
        <v>89.986079469939739</v>
      </c>
      <c r="N45" s="46" t="str">
        <f>'3.1'!N45</f>
        <v>Siniestro Promedio</v>
      </c>
      <c r="O45" s="218"/>
      <c r="P45" s="219"/>
      <c r="Q45" s="219"/>
      <c r="R45" s="219"/>
      <c r="S45" s="219"/>
      <c r="T45" s="219"/>
      <c r="U45" s="219"/>
      <c r="V45" s="219"/>
      <c r="W45" s="219"/>
      <c r="X45" s="220"/>
    </row>
    <row r="47" spans="2:24">
      <c r="B47" s="14" t="str">
        <f>'3.1'!B47</f>
        <v>Siniestralidad Retenida = Costo Siniestros / Prima Retenida Neta</v>
      </c>
    </row>
    <row r="48" spans="2:24">
      <c r="B48" s="14" t="str">
        <f>'3.1'!B48</f>
        <v>Siniestralidad Directa = Siniestros Directos / Prima Directa</v>
      </c>
    </row>
    <row r="49" spans="2:2">
      <c r="B49" s="14" t="str">
        <f>'3.1'!B49</f>
        <v>Prima Promedio = Prima Directa / Número de Pólizas Emitidas</v>
      </c>
    </row>
    <row r="50" spans="2:2">
      <c r="B50" s="14" t="str">
        <f>'3.1'!B50</f>
        <v>Siniestro Promedio = Costo Siniestro / Número de Siniestros</v>
      </c>
    </row>
    <row r="51" spans="2:2">
      <c r="B51" s="14" t="str">
        <f>'3.1'!B51</f>
        <v>Costo Exp. Directo = Resultado de Intermediación + Costo de Siniestros</v>
      </c>
    </row>
  </sheetData>
  <mergeCells count="4">
    <mergeCell ref="B15:L15"/>
    <mergeCell ref="N15:X15"/>
    <mergeCell ref="O42:X42"/>
    <mergeCell ref="O44:X45"/>
  </mergeCells>
  <conditionalFormatting sqref="C17:L45">
    <cfRule type="cellIs" dxfId="7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>
  <sheetPr codeName="Hoja116">
    <pageSetUpPr fitToPage="1"/>
  </sheetPr>
  <dimension ref="B3:X51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40" style="10" customWidth="1"/>
    <col min="3" max="12" width="15.7109375" style="10" customWidth="1"/>
    <col min="13" max="13" width="11.42578125" style="10"/>
    <col min="14" max="14" width="40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210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Margen de Contribución</v>
      </c>
      <c r="C17" s="33">
        <f>O17*M!$J$59</f>
        <v>91438.785675210223</v>
      </c>
      <c r="D17" s="33">
        <f>P17*M!$J$60</f>
        <v>-769072.51773049624</v>
      </c>
      <c r="E17" s="33">
        <f>Q17*M!$J$61</f>
        <v>-784280.86769975256</v>
      </c>
      <c r="F17" s="33">
        <f>R17*M!$J$62</f>
        <v>-867030.91715573031</v>
      </c>
      <c r="G17" s="33">
        <f>S17*M!$J$63</f>
        <v>-1090136.3300716933</v>
      </c>
      <c r="H17" s="33">
        <f>T17*M!$J$64</f>
        <v>-795113.55748914764</v>
      </c>
      <c r="I17" s="33">
        <f>U17*M!$J$65</f>
        <v>-636319.75096689886</v>
      </c>
      <c r="J17" s="33">
        <f>V17*M!$J$66</f>
        <v>-887372.84461353975</v>
      </c>
      <c r="K17" s="33">
        <f>W17*M!$J$67</f>
        <v>-618216.26572145661</v>
      </c>
      <c r="L17" s="33">
        <f>X17*M!$J$68</f>
        <v>-696217.37299178296</v>
      </c>
      <c r="N17" s="46" t="str">
        <f>'3.1'!N17</f>
        <v>Margen de Contribución</v>
      </c>
      <c r="O17" s="33">
        <v>2042448.9016710848</v>
      </c>
      <c r="P17" s="33">
        <v>-17195205.942015808</v>
      </c>
      <c r="Q17" s="33">
        <v>-17512091.418486614</v>
      </c>
      <c r="R17" s="33">
        <v>-19392576.034605868</v>
      </c>
      <c r="S17" s="33">
        <v>-24355966.811737478</v>
      </c>
      <c r="T17" s="33">
        <v>-17694802.927027281</v>
      </c>
      <c r="U17" s="33">
        <v>-14217913.407713765</v>
      </c>
      <c r="V17" s="33">
        <v>-19805046.302858967</v>
      </c>
      <c r="W17" s="33">
        <v>-13785146.681973621</v>
      </c>
      <c r="X17" s="33">
        <v>-15521491</v>
      </c>
    </row>
    <row r="18" spans="2:24" s="16" customFormat="1">
      <c r="B18" s="46"/>
      <c r="C18" s="33"/>
      <c r="D18" s="33"/>
      <c r="E18" s="33"/>
      <c r="F18" s="33"/>
      <c r="G18" s="33"/>
      <c r="H18" s="33"/>
      <c r="I18" s="33"/>
      <c r="J18" s="33"/>
      <c r="K18" s="33"/>
      <c r="L18" s="33"/>
      <c r="N18" s="46"/>
      <c r="O18" s="33"/>
      <c r="P18" s="33"/>
      <c r="Q18" s="33"/>
      <c r="R18" s="33"/>
      <c r="S18" s="33"/>
      <c r="T18" s="33"/>
      <c r="U18" s="33"/>
      <c r="V18" s="33"/>
      <c r="W18" s="33"/>
      <c r="X18" s="33"/>
    </row>
    <row r="19" spans="2:24" s="16" customFormat="1">
      <c r="B19" s="46" t="str">
        <f t="shared" ref="B19:B24" si="2">N19</f>
        <v>Ingreso Explotación</v>
      </c>
      <c r="C19" s="33">
        <f>O19*M!$J$59</f>
        <v>19446.528094638597</v>
      </c>
      <c r="D19" s="33">
        <f>P19*M!$J$60</f>
        <v>128328.4869976359</v>
      </c>
      <c r="E19" s="33">
        <f>Q19*M!$J$61</f>
        <v>-7995.4149234425004</v>
      </c>
      <c r="F19" s="33">
        <f>R19*M!$J$62</f>
        <v>-11375.141100239724</v>
      </c>
      <c r="G19" s="33">
        <f>S19*M!$J$63</f>
        <v>3343.1898771731389</v>
      </c>
      <c r="H19" s="33">
        <f>T19*M!$J$64</f>
        <v>2689.7984269207127</v>
      </c>
      <c r="I19" s="33">
        <f>U19*M!$J$65</f>
        <v>-2367.5951179742101</v>
      </c>
      <c r="J19" s="33">
        <f>V19*M!$J$66</f>
        <v>2111.3142032041442</v>
      </c>
      <c r="K19" s="33">
        <f>W19*M!$J$67</f>
        <v>-11843.369198179491</v>
      </c>
      <c r="L19" s="33">
        <f>X19*M!$J$68</f>
        <v>2390.5502953032719</v>
      </c>
      <c r="N19" s="46" t="str">
        <f>'3.1'!N19</f>
        <v>Ingreso Explotación</v>
      </c>
      <c r="O19" s="200">
        <f>O20+O24</f>
        <v>434373.00326024025</v>
      </c>
      <c r="P19" s="200">
        <f t="shared" ref="P19:X19" si="3">P20+P24</f>
        <v>2869215.46574482</v>
      </c>
      <c r="Q19" s="200">
        <f t="shared" si="3"/>
        <v>-178528.4364754642</v>
      </c>
      <c r="R19" s="200">
        <f t="shared" si="3"/>
        <v>-254423.78619486716</v>
      </c>
      <c r="S19" s="200">
        <f t="shared" si="3"/>
        <v>74693.980420238469</v>
      </c>
      <c r="T19" s="200">
        <f t="shared" si="3"/>
        <v>59859.94406646704</v>
      </c>
      <c r="U19" s="200">
        <f t="shared" si="3"/>
        <v>-52901.489103132175</v>
      </c>
      <c r="V19" s="200">
        <f t="shared" si="3"/>
        <v>47121.878709904173</v>
      </c>
      <c r="W19" s="200">
        <f t="shared" si="3"/>
        <v>-264086.51900341967</v>
      </c>
      <c r="X19" s="200">
        <f t="shared" si="3"/>
        <v>53295</v>
      </c>
    </row>
    <row r="20" spans="2:24" s="16" customFormat="1">
      <c r="B20" s="61" t="str">
        <f t="shared" si="2"/>
        <v>Prima Retenida Neta</v>
      </c>
      <c r="C20" s="33">
        <f>O20*M!$J$59</f>
        <v>6916.2786697658676</v>
      </c>
      <c r="D20" s="33">
        <f>P20*M!$J$60</f>
        <v>122602.0685579196</v>
      </c>
      <c r="E20" s="33">
        <f>Q20*M!$J$61</f>
        <v>292.8905327408537</v>
      </c>
      <c r="F20" s="33">
        <f>R20*M!$J$62</f>
        <v>40.445490105319593</v>
      </c>
      <c r="G20" s="33">
        <f>S20*M!$J$63</f>
        <v>194.69491797181334</v>
      </c>
      <c r="H20" s="33">
        <f>T20*M!$J$64</f>
        <v>0</v>
      </c>
      <c r="I20" s="33">
        <f>U20*M!$J$65</f>
        <v>0.79244584681462216</v>
      </c>
      <c r="J20" s="33">
        <f>V20*M!$J$66</f>
        <v>277.99423956972504</v>
      </c>
      <c r="K20" s="33">
        <f>W20*M!$J$67</f>
        <v>47.493538967772899</v>
      </c>
      <c r="L20" s="33">
        <f>X20*M!$J$68</f>
        <v>0.26913034565755944</v>
      </c>
      <c r="N20" s="46" t="str">
        <f>'3.1'!N20</f>
        <v>Prima Retenida Neta</v>
      </c>
      <c r="O20" s="33">
        <v>154487.46030913398</v>
      </c>
      <c r="P20" s="33">
        <v>2741182.0981351556</v>
      </c>
      <c r="Q20" s="33">
        <v>6539.9093567212549</v>
      </c>
      <c r="R20" s="33">
        <v>904.63007328195567</v>
      </c>
      <c r="S20" s="33">
        <v>4349.8990261370136</v>
      </c>
      <c r="T20" s="33">
        <v>0</v>
      </c>
      <c r="U20" s="33">
        <v>17.70639118649455</v>
      </c>
      <c r="V20" s="33">
        <v>6204.4819379212113</v>
      </c>
      <c r="W20" s="33">
        <v>1059.0232535417686</v>
      </c>
      <c r="X20" s="33">
        <v>6</v>
      </c>
    </row>
    <row r="21" spans="2:24" s="16" customFormat="1">
      <c r="B21" s="61" t="str">
        <f t="shared" si="2"/>
        <v>Prima Directa</v>
      </c>
      <c r="C21" s="33">
        <f>O21*M!$J$59</f>
        <v>2364.8301612745263</v>
      </c>
      <c r="D21" s="33">
        <f>P21*M!$J$60</f>
        <v>2774.1725768321512</v>
      </c>
      <c r="E21" s="33">
        <f>Q21*M!$J$61</f>
        <v>292.8905327408537</v>
      </c>
      <c r="F21" s="33">
        <f>R21*M!$J$62</f>
        <v>40.445490105319593</v>
      </c>
      <c r="G21" s="33">
        <f>S21*M!$J$63</f>
        <v>194.69491797181334</v>
      </c>
      <c r="H21" s="33">
        <f>T21*M!$J$64</f>
        <v>0</v>
      </c>
      <c r="I21" s="33">
        <f>U21*M!$J$65</f>
        <v>0.79244584681462216</v>
      </c>
      <c r="J21" s="33">
        <f>V21*M!$J$66</f>
        <v>277.99423956972504</v>
      </c>
      <c r="K21" s="33">
        <f>W21*M!$J$67</f>
        <v>47.493538967772899</v>
      </c>
      <c r="L21" s="33">
        <f>X21*M!$J$68</f>
        <v>0.26913034565755944</v>
      </c>
      <c r="N21" s="46" t="str">
        <f>'3.1'!N21</f>
        <v>Prima Directa</v>
      </c>
      <c r="O21" s="33">
        <v>52822.713358093883</v>
      </c>
      <c r="P21" s="33">
        <v>62025.969824132684</v>
      </c>
      <c r="Q21" s="33">
        <v>6539.9093567212549</v>
      </c>
      <c r="R21" s="33">
        <v>904.63007328195567</v>
      </c>
      <c r="S21" s="33">
        <v>4349.8990261370136</v>
      </c>
      <c r="T21" s="33">
        <v>0</v>
      </c>
      <c r="U21" s="33">
        <v>17.70639118649455</v>
      </c>
      <c r="V21" s="33">
        <v>6204.4819379212113</v>
      </c>
      <c r="W21" s="33">
        <v>1059.0232535417686</v>
      </c>
      <c r="X21" s="33">
        <v>6</v>
      </c>
    </row>
    <row r="22" spans="2:24" s="16" customFormat="1">
      <c r="B22" s="61" t="str">
        <f t="shared" si="2"/>
        <v>Prima Aceptada</v>
      </c>
      <c r="C22" s="33">
        <f>O22*M!$J$59</f>
        <v>4551.4485084913413</v>
      </c>
      <c r="D22" s="33">
        <f>P22*M!$J$60</f>
        <v>119833.15602836877</v>
      </c>
      <c r="E22" s="33">
        <f>Q22*M!$J$61</f>
        <v>0</v>
      </c>
      <c r="F22" s="33">
        <f>R22*M!$J$62</f>
        <v>0</v>
      </c>
      <c r="G22" s="33">
        <f>S22*M!$J$63</f>
        <v>0</v>
      </c>
      <c r="H22" s="33">
        <f>T22*M!$J$64</f>
        <v>0</v>
      </c>
      <c r="I22" s="33">
        <f>U22*M!$J$65</f>
        <v>0</v>
      </c>
      <c r="J22" s="33">
        <f>V22*M!$J$66</f>
        <v>0</v>
      </c>
      <c r="K22" s="33">
        <f>W22*M!$J$67</f>
        <v>0</v>
      </c>
      <c r="L22" s="33">
        <f>X22*M!$J$68</f>
        <v>0</v>
      </c>
      <c r="N22" s="46" t="str">
        <f>'3.1'!N22</f>
        <v>Prima Aceptada</v>
      </c>
      <c r="O22" s="33">
        <v>101664.7469510401</v>
      </c>
      <c r="P22" s="33">
        <v>2679273.7343809083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</row>
    <row r="23" spans="2:24">
      <c r="B23" s="61" t="str">
        <f t="shared" si="2"/>
        <v>Prima Cedida</v>
      </c>
      <c r="C23" s="33">
        <f>O23*M!$J$59</f>
        <v>0</v>
      </c>
      <c r="D23" s="33">
        <f>P23*M!$J$60</f>
        <v>-5.2600472813238772</v>
      </c>
      <c r="E23" s="33">
        <f>Q23*M!$J$61</f>
        <v>0</v>
      </c>
      <c r="F23" s="33">
        <f>R23*M!$J$62</f>
        <v>0</v>
      </c>
      <c r="G23" s="33">
        <f>S23*M!$J$63</f>
        <v>0</v>
      </c>
      <c r="H23" s="33">
        <f>T23*M!$J$64</f>
        <v>0</v>
      </c>
      <c r="I23" s="33">
        <f>U23*M!$J$65</f>
        <v>0</v>
      </c>
      <c r="J23" s="33">
        <f>V23*M!$J$66</f>
        <v>0</v>
      </c>
      <c r="K23" s="33">
        <f>W23*M!$J$67</f>
        <v>0</v>
      </c>
      <c r="L23" s="33">
        <f>X23*M!$J$68</f>
        <v>0</v>
      </c>
      <c r="N23" s="46" t="str">
        <f>'3.1'!N23</f>
        <v>Prima Cedida</v>
      </c>
      <c r="O23" s="50">
        <v>0</v>
      </c>
      <c r="P23" s="50">
        <v>-117.60606988533648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61" t="str">
        <f t="shared" si="2"/>
        <v>Ajuste Res. Técnica</v>
      </c>
      <c r="C24" s="33">
        <f>O24*M!$J$59</f>
        <v>12530.249424872731</v>
      </c>
      <c r="D24" s="33">
        <f>P24*M!$J$60</f>
        <v>5726.4184397163126</v>
      </c>
      <c r="E24" s="33">
        <f>Q24*M!$J$61</f>
        <v>-8288.3054561833542</v>
      </c>
      <c r="F24" s="33">
        <f>R24*M!$J$62</f>
        <v>-11415.586590345045</v>
      </c>
      <c r="G24" s="33">
        <f>S24*M!$J$63</f>
        <v>3148.4949592013254</v>
      </c>
      <c r="H24" s="33">
        <f>T24*M!$J$64</f>
        <v>2689.7984269207127</v>
      </c>
      <c r="I24" s="33">
        <f>U24*M!$J$65</f>
        <v>-2368.3875638210252</v>
      </c>
      <c r="J24" s="33">
        <f>V24*M!$J$66</f>
        <v>1833.3199636344191</v>
      </c>
      <c r="K24" s="33">
        <f>W24*M!$J$67</f>
        <v>-11890.862737147265</v>
      </c>
      <c r="L24" s="33">
        <f>X24*M!$J$68</f>
        <v>2390.2811649576142</v>
      </c>
      <c r="N24" s="46" t="str">
        <f>'3.1'!N24</f>
        <v>Ajuste Res. Técnica</v>
      </c>
      <c r="O24" s="198">
        <v>279885.54295110627</v>
      </c>
      <c r="P24" s="198">
        <v>128033.36760966448</v>
      </c>
      <c r="Q24" s="198">
        <v>-185068.34583218547</v>
      </c>
      <c r="R24" s="198">
        <v>-255328.41626814913</v>
      </c>
      <c r="S24" s="198">
        <v>70344.081394101449</v>
      </c>
      <c r="T24" s="198">
        <v>59859.94406646704</v>
      </c>
      <c r="U24" s="198">
        <v>-52919.195494318672</v>
      </c>
      <c r="V24" s="198">
        <v>40917.39677198296</v>
      </c>
      <c r="W24" s="198">
        <v>-265145.54225696146</v>
      </c>
      <c r="X24" s="198">
        <v>53289</v>
      </c>
    </row>
    <row r="25" spans="2:24">
      <c r="B25" s="46"/>
      <c r="C25" s="33"/>
      <c r="D25" s="33"/>
      <c r="E25" s="33"/>
      <c r="F25" s="33"/>
      <c r="G25" s="33"/>
      <c r="H25" s="33"/>
      <c r="I25" s="33"/>
      <c r="J25" s="33"/>
      <c r="K25" s="33"/>
      <c r="L25" s="33"/>
      <c r="N25" s="46"/>
      <c r="O25" s="50"/>
      <c r="P25" s="50"/>
      <c r="Q25" s="50"/>
      <c r="R25" s="50"/>
      <c r="S25" s="50"/>
      <c r="T25" s="50"/>
      <c r="U25" s="50"/>
      <c r="V25" s="50"/>
      <c r="W25" s="50"/>
      <c r="X25" s="50"/>
    </row>
    <row r="26" spans="2:24">
      <c r="B26" s="46" t="str">
        <f t="shared" ref="B26:B31" si="4">N26</f>
        <v>Costo Exp. Directo</v>
      </c>
      <c r="C26" s="33">
        <f>O26*M!$J$59</f>
        <v>71992.257580571604</v>
      </c>
      <c r="D26" s="33">
        <f>P26*M!$J$60</f>
        <v>-897401.00472813216</v>
      </c>
      <c r="E26" s="33">
        <f>Q26*M!$J$61</f>
        <v>-776285.45277631015</v>
      </c>
      <c r="F26" s="33">
        <f>R26*M!$J$62</f>
        <v>-855655.77605549071</v>
      </c>
      <c r="G26" s="33">
        <f>S26*M!$J$63</f>
        <v>-1093479.5199488665</v>
      </c>
      <c r="H26" s="33">
        <f>T26*M!$J$64</f>
        <v>-797803.35591606819</v>
      </c>
      <c r="I26" s="33">
        <f>U26*M!$J$65</f>
        <v>-633952.15584892465</v>
      </c>
      <c r="J26" s="33">
        <f>V26*M!$J$66</f>
        <v>-889484.15881674387</v>
      </c>
      <c r="K26" s="33">
        <f>W26*M!$J$67</f>
        <v>-606372.89652327716</v>
      </c>
      <c r="L26" s="33">
        <f>X26*M!$J$68</f>
        <v>-698607.92328708631</v>
      </c>
      <c r="N26" s="46" t="str">
        <f>'3.1'!N26</f>
        <v>Costo Exp. Directo</v>
      </c>
      <c r="O26" s="50">
        <v>1608075.8984108442</v>
      </c>
      <c r="P26" s="50">
        <v>-20064421.407760628</v>
      </c>
      <c r="Q26" s="50">
        <v>-17333562.982011151</v>
      </c>
      <c r="R26" s="50">
        <v>-19138152.248411004</v>
      </c>
      <c r="S26" s="50">
        <v>-24430660.792157717</v>
      </c>
      <c r="T26" s="50">
        <v>-17754662.871093746</v>
      </c>
      <c r="U26" s="50">
        <v>-14165011.918610634</v>
      </c>
      <c r="V26" s="50">
        <v>-19852168.181568872</v>
      </c>
      <c r="W26" s="50">
        <v>-13521060.162970202</v>
      </c>
      <c r="X26" s="50">
        <v>-15574786.000000002</v>
      </c>
    </row>
    <row r="27" spans="2:24">
      <c r="B27" s="46" t="str">
        <f t="shared" si="4"/>
        <v>Resultado de Intermediación</v>
      </c>
      <c r="C27" s="33">
        <f>O27*M!$J$59</f>
        <v>0</v>
      </c>
      <c r="D27" s="33">
        <f>P27*M!$J$60</f>
        <v>-115.6028368794326</v>
      </c>
      <c r="E27" s="33">
        <f>Q27*M!$J$61</f>
        <v>0</v>
      </c>
      <c r="F27" s="33">
        <f>R27*M!$J$62</f>
        <v>0</v>
      </c>
      <c r="G27" s="33">
        <f>S27*M!$J$63</f>
        <v>0</v>
      </c>
      <c r="H27" s="33">
        <f>T27*M!$J$64</f>
        <v>0</v>
      </c>
      <c r="I27" s="33">
        <f>U27*M!$J$65</f>
        <v>0</v>
      </c>
      <c r="J27" s="33">
        <f>V27*M!$J$66</f>
        <v>0</v>
      </c>
      <c r="K27" s="33">
        <f>W27*M!$J$67</f>
        <v>0</v>
      </c>
      <c r="L27" s="33">
        <f>X27*M!$J$68</f>
        <v>0</v>
      </c>
      <c r="N27" s="46" t="str">
        <f>'3.1'!N27</f>
        <v>Resultado de Intermediación</v>
      </c>
      <c r="O27" s="50">
        <v>0</v>
      </c>
      <c r="P27" s="50">
        <v>-2584.690704446271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61" t="str">
        <f t="shared" si="4"/>
        <v>Comisiones Seguro Directo Corredores</v>
      </c>
      <c r="C28" s="33">
        <f>O28*M!$J$59</f>
        <v>0</v>
      </c>
      <c r="D28" s="33">
        <f>P28*M!$J$60</f>
        <v>-115.60283687943262</v>
      </c>
      <c r="E28" s="33">
        <f>Q28*M!$J$61</f>
        <v>0</v>
      </c>
      <c r="F28" s="33">
        <f>R28*M!$J$62</f>
        <v>0</v>
      </c>
      <c r="G28" s="33">
        <f>S28*M!$J$63</f>
        <v>0</v>
      </c>
      <c r="H28" s="33">
        <f>T28*M!$J$64</f>
        <v>0</v>
      </c>
      <c r="I28" s="33">
        <f>U28*M!$J$65</f>
        <v>0</v>
      </c>
      <c r="J28" s="33">
        <f>V28*M!$J$66</f>
        <v>0</v>
      </c>
      <c r="K28" s="33">
        <f>W28*M!$J$67</f>
        <v>0</v>
      </c>
      <c r="L28" s="33">
        <f>X28*M!$J$68</f>
        <v>0</v>
      </c>
      <c r="N28" s="46" t="str">
        <f>'3.1'!N28</f>
        <v>Comisiones Seguro Directo Corredores</v>
      </c>
      <c r="O28" s="198">
        <v>0</v>
      </c>
      <c r="P28" s="198">
        <v>-2584.6907044462714</v>
      </c>
      <c r="Q28" s="198">
        <v>0</v>
      </c>
      <c r="R28" s="198">
        <v>0</v>
      </c>
      <c r="S28" s="198">
        <v>0</v>
      </c>
      <c r="T28" s="198">
        <v>0</v>
      </c>
      <c r="U28" s="198">
        <v>0</v>
      </c>
      <c r="V28" s="198">
        <v>0</v>
      </c>
      <c r="W28" s="198">
        <v>0</v>
      </c>
      <c r="X28" s="198">
        <v>0</v>
      </c>
    </row>
    <row r="29" spans="2:24">
      <c r="B29" s="61" t="str">
        <f t="shared" si="4"/>
        <v>Comisiones Reaseguro Aceptado</v>
      </c>
      <c r="C29" s="33">
        <f>O29*M!$J$59</f>
        <v>0</v>
      </c>
      <c r="D29" s="33">
        <f>P29*M!$J$60</f>
        <v>0</v>
      </c>
      <c r="E29" s="33">
        <f>Q29*M!$J$61</f>
        <v>0</v>
      </c>
      <c r="F29" s="33">
        <f>R29*M!$J$62</f>
        <v>0</v>
      </c>
      <c r="G29" s="33">
        <f>S29*M!$J$63</f>
        <v>0</v>
      </c>
      <c r="H29" s="33">
        <f>T29*M!$J$64</f>
        <v>0</v>
      </c>
      <c r="I29" s="33">
        <f>U29*M!$J$65</f>
        <v>0</v>
      </c>
      <c r="J29" s="33">
        <f>V29*M!$J$66</f>
        <v>0</v>
      </c>
      <c r="K29" s="33">
        <f>W29*M!$J$67</f>
        <v>0</v>
      </c>
      <c r="L29" s="33">
        <f>X29*M!$J$68</f>
        <v>0</v>
      </c>
      <c r="N29" s="46" t="str">
        <f>'3.1'!N29</f>
        <v>Comisiones Reaseguro Aceptado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61" t="str">
        <f t="shared" si="4"/>
        <v>Comisiones Reaseguro Cedido</v>
      </c>
      <c r="C30" s="33">
        <f>O30*M!$J$59</f>
        <v>0</v>
      </c>
      <c r="D30" s="33">
        <f>P30*M!$J$60</f>
        <v>0</v>
      </c>
      <c r="E30" s="33">
        <f>Q30*M!$J$61</f>
        <v>0</v>
      </c>
      <c r="F30" s="33">
        <f>R30*M!$J$62</f>
        <v>0</v>
      </c>
      <c r="G30" s="33">
        <f>S30*M!$J$63</f>
        <v>0</v>
      </c>
      <c r="H30" s="33">
        <f>T30*M!$J$64</f>
        <v>0</v>
      </c>
      <c r="I30" s="33">
        <f>U30*M!$J$65</f>
        <v>0</v>
      </c>
      <c r="J30" s="33">
        <f>V30*M!$J$66</f>
        <v>0</v>
      </c>
      <c r="K30" s="33">
        <f>W30*M!$J$67</f>
        <v>0</v>
      </c>
      <c r="L30" s="33">
        <f>X30*M!$J$68</f>
        <v>0</v>
      </c>
      <c r="N30" s="46" t="str">
        <f>'3.1'!N30</f>
        <v>Comisiones Reaseguro Cedido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61" t="str">
        <f t="shared" si="4"/>
        <v>Cto. Sin. + Gtos. Médicos + Reaseg. no Prop.</v>
      </c>
      <c r="C31" s="33">
        <f>O31*M!$J$59</f>
        <v>71992.257580571604</v>
      </c>
      <c r="D31" s="33">
        <f>P31*M!$J$60</f>
        <v>-897285.40189125272</v>
      </c>
      <c r="E31" s="33">
        <f>Q31*M!$J$61</f>
        <v>-776285.45277631015</v>
      </c>
      <c r="F31" s="33">
        <f>R31*M!$J$62</f>
        <v>-855655.77605549071</v>
      </c>
      <c r="G31" s="33">
        <f>S31*M!$J$63</f>
        <v>-1093479.5199488665</v>
      </c>
      <c r="H31" s="33">
        <f>T31*M!$J$64</f>
        <v>-797803.35591606819</v>
      </c>
      <c r="I31" s="33">
        <f>U31*M!$J$65</f>
        <v>-633952.15584892465</v>
      </c>
      <c r="J31" s="33">
        <f>V31*M!$J$66</f>
        <v>-889484.15881674387</v>
      </c>
      <c r="K31" s="33">
        <f>W31*M!$J$67</f>
        <v>-606372.89652327716</v>
      </c>
      <c r="L31" s="33">
        <f>X31*M!$J$68</f>
        <v>-698607.92328708631</v>
      </c>
      <c r="N31" s="46" t="str">
        <f>'3.1'!N31</f>
        <v>Cto. Sin. + Gtos. Médicos + Reaseg. no Prop.</v>
      </c>
      <c r="O31" s="50">
        <v>1608075.8984108442</v>
      </c>
      <c r="P31" s="50">
        <v>-20061836.717056181</v>
      </c>
      <c r="Q31" s="50">
        <v>-17333562.982011151</v>
      </c>
      <c r="R31" s="50">
        <v>-19138152.248411004</v>
      </c>
      <c r="S31" s="50">
        <v>-24430660.792157717</v>
      </c>
      <c r="T31" s="50">
        <v>-17754662.871093746</v>
      </c>
      <c r="U31" s="50">
        <v>-14165011.918610634</v>
      </c>
      <c r="V31" s="50">
        <v>-19852168.181568872</v>
      </c>
      <c r="W31" s="50">
        <v>-13521060.162970202</v>
      </c>
      <c r="X31" s="50">
        <v>-15574786.000000002</v>
      </c>
    </row>
    <row r="32" spans="2:24">
      <c r="B32" s="46"/>
      <c r="C32" s="33"/>
      <c r="D32" s="33"/>
      <c r="E32" s="33"/>
      <c r="F32" s="33"/>
      <c r="G32" s="33"/>
      <c r="H32" s="33"/>
      <c r="I32" s="33"/>
      <c r="J32" s="33"/>
      <c r="K32" s="33"/>
      <c r="L32" s="33"/>
      <c r="N32" s="46"/>
      <c r="O32" s="50"/>
      <c r="P32" s="50"/>
      <c r="Q32" s="50"/>
      <c r="R32" s="50"/>
      <c r="S32" s="50"/>
      <c r="T32" s="50"/>
      <c r="U32" s="50"/>
      <c r="V32" s="50"/>
      <c r="W32" s="50"/>
      <c r="X32" s="50"/>
    </row>
    <row r="33" spans="2:24">
      <c r="B33" s="46" t="str">
        <f>N33</f>
        <v>Costo de Siniestros</v>
      </c>
      <c r="C33" s="33">
        <f>O33*M!$J$59</f>
        <v>-71992.257580571604</v>
      </c>
      <c r="D33" s="33">
        <f>P33*M!$J$60</f>
        <v>897285.40189125272</v>
      </c>
      <c r="E33" s="33">
        <f>Q33*M!$J$61</f>
        <v>776285.39502975403</v>
      </c>
      <c r="F33" s="33">
        <f>R33*M!$J$62</f>
        <v>855655.77605549071</v>
      </c>
      <c r="G33" s="33">
        <f>S33*M!$J$63</f>
        <v>954274.72598190012</v>
      </c>
      <c r="H33" s="33">
        <f>T33*M!$J$64</f>
        <v>797803.35591606819</v>
      </c>
      <c r="I33" s="33">
        <f>U33*M!$J$65</f>
        <v>633952.15584892465</v>
      </c>
      <c r="J33" s="33">
        <f>V33*M!$J$66</f>
        <v>889484.15881674387</v>
      </c>
      <c r="K33" s="33">
        <f>W33*M!$J$67</f>
        <v>542957.60304443364</v>
      </c>
      <c r="L33" s="33">
        <f>X33*M!$J$68</f>
        <v>698607.92328708631</v>
      </c>
      <c r="N33" s="46" t="str">
        <f>'3.1'!N33</f>
        <v>Costo de Siniestros</v>
      </c>
      <c r="O33" s="50">
        <v>-1608075.8984108442</v>
      </c>
      <c r="P33" s="50">
        <v>20061836.717056181</v>
      </c>
      <c r="Q33" s="50">
        <v>17333561.692596845</v>
      </c>
      <c r="R33" s="50">
        <v>19138152.248411004</v>
      </c>
      <c r="S33" s="50">
        <v>21320529.289915968</v>
      </c>
      <c r="T33" s="50">
        <v>17754662.871093746</v>
      </c>
      <c r="U33" s="50">
        <v>14165011.918610634</v>
      </c>
      <c r="V33" s="50">
        <v>19852168.181568872</v>
      </c>
      <c r="W33" s="50">
        <v>12107009.496629216</v>
      </c>
      <c r="X33" s="50">
        <v>15574786.000000002</v>
      </c>
    </row>
    <row r="34" spans="2:24">
      <c r="B34" s="61" t="str">
        <f>N34</f>
        <v>Siniestros Pagados</v>
      </c>
      <c r="C34" s="33">
        <f>O34*M!$J$59</f>
        <v>554773.4966065702</v>
      </c>
      <c r="D34" s="33">
        <f>P34*M!$J$60</f>
        <v>1388070.3309692671</v>
      </c>
      <c r="E34" s="33">
        <f>Q34*M!$J$61</f>
        <v>1385676.1977357576</v>
      </c>
      <c r="F34" s="33">
        <f>R34*M!$J$62</f>
        <v>1348377.5350059324</v>
      </c>
      <c r="G34" s="33">
        <f>S34*M!$J$63</f>
        <v>1694152.9353122038</v>
      </c>
      <c r="H34" s="33">
        <f>T34*M!$J$64</f>
        <v>1271597.8873404521</v>
      </c>
      <c r="I34" s="33">
        <f>U34*M!$J$65</f>
        <v>1245369.7622242898</v>
      </c>
      <c r="J34" s="33">
        <f>V34*M!$J$66</f>
        <v>1418131.0784381141</v>
      </c>
      <c r="K34" s="33">
        <f>W34*M!$J$67</f>
        <v>1244872.4921989879</v>
      </c>
      <c r="L34" s="33">
        <f>X34*M!$J$68</f>
        <v>1245913.7715343526</v>
      </c>
      <c r="N34" s="46" t="str">
        <f>'3.1'!N34</f>
        <v>Siniestros Pagados</v>
      </c>
      <c r="O34" s="50">
        <v>12391858.776920615</v>
      </c>
      <c r="P34" s="50">
        <v>31034986.497050509</v>
      </c>
      <c r="Q34" s="50">
        <v>30940558.734194882</v>
      </c>
      <c r="R34" s="50">
        <v>30158686.793703299</v>
      </c>
      <c r="S34" s="50">
        <v>37850983.889104962</v>
      </c>
      <c r="T34" s="50">
        <v>28298692.440822385</v>
      </c>
      <c r="U34" s="50">
        <v>27826512.398813035</v>
      </c>
      <c r="V34" s="50">
        <v>31650902.822276458</v>
      </c>
      <c r="W34" s="50">
        <v>27758489.798534442</v>
      </c>
      <c r="X34" s="50">
        <v>27776439</v>
      </c>
    </row>
    <row r="35" spans="2:24">
      <c r="B35" s="61" t="str">
        <f>N35</f>
        <v>Siniestros por Pagar</v>
      </c>
      <c r="C35" s="33">
        <f>O35*M!$J$59</f>
        <v>17761710.917026404</v>
      </c>
      <c r="D35" s="33">
        <f>P35*M!$J$60</f>
        <v>17266325.591016546</v>
      </c>
      <c r="E35" s="33">
        <f>Q35*M!$J$61</f>
        <v>16672862.641154239</v>
      </c>
      <c r="F35" s="33">
        <f>R35*M!$J$62</f>
        <v>16050597.196854925</v>
      </c>
      <c r="G35" s="33">
        <f>S35*M!$J$63</f>
        <v>15319808.926298425</v>
      </c>
      <c r="H35" s="33">
        <f>T35*M!$J$64</f>
        <v>14881859.493055472</v>
      </c>
      <c r="I35" s="33">
        <f>U35*M!$J$65</f>
        <v>14232550.179302493</v>
      </c>
      <c r="J35" s="33">
        <f>V35*M!$J$66</f>
        <v>13711111.891010219</v>
      </c>
      <c r="K35" s="33">
        <f>W35*M!$J$67</f>
        <v>13015692.862685876</v>
      </c>
      <c r="L35" s="33">
        <f>X35*M!$J$68</f>
        <v>13767429.576438177</v>
      </c>
      <c r="N35" s="46" t="str">
        <f>'3.1'!N35</f>
        <v>Siniestros por Pagar</v>
      </c>
      <c r="O35" s="50">
        <v>396739596.73017603</v>
      </c>
      <c r="P35" s="50">
        <v>386046851.96080351</v>
      </c>
      <c r="Q35" s="50">
        <v>372285882.27086663</v>
      </c>
      <c r="R35" s="50">
        <v>358998070.75153476</v>
      </c>
      <c r="S35" s="50">
        <v>342277151.47016984</v>
      </c>
      <c r="T35" s="50">
        <v>331187373.72418767</v>
      </c>
      <c r="U35" s="50">
        <v>318011763.28847039</v>
      </c>
      <c r="V35" s="50">
        <v>306014780.04817706</v>
      </c>
      <c r="W35" s="50">
        <v>290227296.22012705</v>
      </c>
      <c r="X35" s="50">
        <v>306931488</v>
      </c>
    </row>
    <row r="36" spans="2:24">
      <c r="B36" s="61" t="str">
        <f>N36</f>
        <v>Siniestros por Pagar Período Anterior</v>
      </c>
      <c r="C36" s="33">
        <f>O36*M!$J$59</f>
        <v>-18388476.671213545</v>
      </c>
      <c r="D36" s="33">
        <f>P36*M!$J$60</f>
        <v>-17757110.520094559</v>
      </c>
      <c r="E36" s="33">
        <f>Q36*M!$J$61</f>
        <v>-17282253.443860244</v>
      </c>
      <c r="F36" s="33">
        <f>R36*M!$J$62</f>
        <v>-16543318.955805365</v>
      </c>
      <c r="G36" s="33">
        <f>S36*M!$J$63</f>
        <v>-16059687.135628728</v>
      </c>
      <c r="H36" s="33">
        <f>T36*M!$J$64</f>
        <v>-15355654.024479859</v>
      </c>
      <c r="I36" s="33">
        <f>U36*M!$J$65</f>
        <v>-14843967.785677856</v>
      </c>
      <c r="J36" s="33">
        <f>V36*M!$J$66</f>
        <v>-14239758.810631594</v>
      </c>
      <c r="K36" s="33">
        <f>W36*M!$J$67</f>
        <v>-13717607.751840429</v>
      </c>
      <c r="L36" s="33">
        <f>X36*M!$J$68</f>
        <v>-14314735.424685443</v>
      </c>
      <c r="N36" s="46" t="str">
        <f>'3.1'!N36</f>
        <v>Siniestros por Pagar Período Anterior</v>
      </c>
      <c r="O36" s="50">
        <v>-410739531.40550745</v>
      </c>
      <c r="P36" s="50">
        <v>-397020001.74079782</v>
      </c>
      <c r="Q36" s="50">
        <v>-385892879.31246465</v>
      </c>
      <c r="R36" s="50">
        <v>-370018605.29682702</v>
      </c>
      <c r="S36" s="50">
        <v>-358807606.06935883</v>
      </c>
      <c r="T36" s="50">
        <v>-341731403.29391634</v>
      </c>
      <c r="U36" s="50">
        <v>-331673263.76867276</v>
      </c>
      <c r="V36" s="50">
        <v>-317813514.68888474</v>
      </c>
      <c r="W36" s="50">
        <v>-305878776.52203226</v>
      </c>
      <c r="X36" s="50">
        <v>-319133141</v>
      </c>
    </row>
    <row r="37" spans="2:24">
      <c r="B37" s="46"/>
      <c r="C37" s="33"/>
      <c r="D37" s="33"/>
      <c r="E37" s="33"/>
      <c r="F37" s="33"/>
      <c r="G37" s="33"/>
      <c r="H37" s="33"/>
      <c r="I37" s="33"/>
      <c r="J37" s="33"/>
      <c r="K37" s="33"/>
      <c r="L37" s="33"/>
      <c r="N37" s="46"/>
      <c r="O37" s="50"/>
      <c r="P37" s="50"/>
      <c r="Q37" s="50"/>
      <c r="R37" s="50"/>
      <c r="S37" s="50"/>
      <c r="T37" s="50"/>
      <c r="U37" s="50"/>
      <c r="V37" s="50"/>
      <c r="W37" s="50"/>
      <c r="X37" s="50"/>
    </row>
    <row r="38" spans="2:24">
      <c r="B38" s="46" t="str">
        <f t="shared" ref="B38:C40" si="5">N38</f>
        <v>Número de Pólizas Emitidas</v>
      </c>
      <c r="C38" s="33">
        <f t="shared" si="5"/>
        <v>0</v>
      </c>
      <c r="D38" s="33">
        <f t="shared" ref="D38:L40" si="6">P38</f>
        <v>0</v>
      </c>
      <c r="E38" s="33">
        <f t="shared" si="6"/>
        <v>0</v>
      </c>
      <c r="F38" s="33">
        <f t="shared" si="6"/>
        <v>0</v>
      </c>
      <c r="G38" s="33">
        <f t="shared" si="6"/>
        <v>0</v>
      </c>
      <c r="H38" s="33">
        <f t="shared" si="6"/>
        <v>0</v>
      </c>
      <c r="I38" s="33">
        <f t="shared" si="6"/>
        <v>0</v>
      </c>
      <c r="J38" s="33">
        <f t="shared" si="6"/>
        <v>0</v>
      </c>
      <c r="K38" s="33">
        <f t="shared" si="6"/>
        <v>0</v>
      </c>
      <c r="L38" s="33">
        <f t="shared" si="6"/>
        <v>0</v>
      </c>
      <c r="N38" s="46" t="str">
        <f>'3.1'!N38</f>
        <v>Número de Pólizas Emitidas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5"/>
        <v>Número de Pólizas Vigentes</v>
      </c>
      <c r="C39" s="33">
        <f t="shared" si="5"/>
        <v>2785</v>
      </c>
      <c r="D39" s="33">
        <f t="shared" si="6"/>
        <v>2737</v>
      </c>
      <c r="E39" s="33">
        <f t="shared" si="6"/>
        <v>2713</v>
      </c>
      <c r="F39" s="33">
        <f t="shared" si="6"/>
        <v>2682</v>
      </c>
      <c r="G39" s="33">
        <f t="shared" si="6"/>
        <v>3156</v>
      </c>
      <c r="H39" s="33">
        <f t="shared" si="6"/>
        <v>3110</v>
      </c>
      <c r="I39" s="33">
        <f t="shared" si="6"/>
        <v>3070</v>
      </c>
      <c r="J39" s="33">
        <f t="shared" si="6"/>
        <v>3018</v>
      </c>
      <c r="K39" s="33">
        <f t="shared" si="6"/>
        <v>2926</v>
      </c>
      <c r="L39" s="33">
        <f t="shared" si="6"/>
        <v>2877</v>
      </c>
      <c r="N39" s="46" t="str">
        <f>'3.1'!N39</f>
        <v>Número de Pólizas Vigentes</v>
      </c>
      <c r="O39" s="50">
        <v>2785</v>
      </c>
      <c r="P39" s="50">
        <v>2737</v>
      </c>
      <c r="Q39" s="50">
        <v>2713</v>
      </c>
      <c r="R39" s="50">
        <v>2682</v>
      </c>
      <c r="S39" s="50">
        <v>3156</v>
      </c>
      <c r="T39" s="50">
        <v>3110</v>
      </c>
      <c r="U39" s="50">
        <v>3070</v>
      </c>
      <c r="V39" s="50">
        <v>3018</v>
      </c>
      <c r="W39" s="50">
        <v>2926</v>
      </c>
      <c r="X39" s="50">
        <v>2877</v>
      </c>
    </row>
    <row r="40" spans="2:24">
      <c r="B40" s="46" t="str">
        <f t="shared" si="5"/>
        <v>Número de Siniestros</v>
      </c>
      <c r="C40" s="33">
        <f t="shared" si="5"/>
        <v>0</v>
      </c>
      <c r="D40" s="33">
        <f t="shared" si="6"/>
        <v>0</v>
      </c>
      <c r="E40" s="33">
        <f t="shared" si="6"/>
        <v>0</v>
      </c>
      <c r="F40" s="33">
        <f t="shared" si="6"/>
        <v>0</v>
      </c>
      <c r="G40" s="33">
        <f t="shared" si="6"/>
        <v>0</v>
      </c>
      <c r="H40" s="33">
        <f t="shared" si="6"/>
        <v>0</v>
      </c>
      <c r="I40" s="33">
        <f t="shared" si="6"/>
        <v>0</v>
      </c>
      <c r="J40" s="33">
        <f t="shared" si="6"/>
        <v>0</v>
      </c>
      <c r="K40" s="33">
        <f t="shared" si="6"/>
        <v>0</v>
      </c>
      <c r="L40" s="33">
        <f t="shared" si="6"/>
        <v>0</v>
      </c>
      <c r="N40" s="46" t="str">
        <f>'3.1'!N40</f>
        <v>Número de Siniestros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/>
      <c r="C41" s="33"/>
      <c r="D41" s="33"/>
      <c r="E41" s="33"/>
      <c r="F41" s="33"/>
      <c r="G41" s="33"/>
      <c r="H41" s="33"/>
      <c r="I41" s="33"/>
      <c r="J41" s="33"/>
      <c r="K41" s="33"/>
      <c r="L41" s="33"/>
      <c r="N41" s="46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2:24">
      <c r="B42" s="46" t="str">
        <f>N42</f>
        <v>Siniestralidad Retenida (%)</v>
      </c>
      <c r="C42" s="192">
        <f>IFERROR(C33/C20,"")</f>
        <v>-10.409103076670668</v>
      </c>
      <c r="D42" s="192">
        <f t="shared" ref="D42:L42" si="7">IFERROR(D33/D20,"")</f>
        <v>7.3186807730520274</v>
      </c>
      <c r="E42" s="192">
        <f t="shared" si="7"/>
        <v>2650.4284305993692</v>
      </c>
      <c r="F42" s="192">
        <f t="shared" si="7"/>
        <v>21155.777166437416</v>
      </c>
      <c r="G42" s="192">
        <f t="shared" si="7"/>
        <v>4901.3848739495797</v>
      </c>
      <c r="H42" s="192" t="str">
        <f t="shared" si="7"/>
        <v/>
      </c>
      <c r="I42" s="192">
        <f t="shared" si="7"/>
        <v>799994.29411764699</v>
      </c>
      <c r="J42" s="192">
        <f t="shared" si="7"/>
        <v>3199.6496049467537</v>
      </c>
      <c r="K42" s="192">
        <f t="shared" si="7"/>
        <v>11432.241413150146</v>
      </c>
      <c r="L42" s="192">
        <f t="shared" si="7"/>
        <v>2595797.666666667</v>
      </c>
      <c r="N42" s="46" t="str">
        <f>'3.1'!N42</f>
        <v>Siniestralidad Retenida (%)</v>
      </c>
      <c r="O42" s="221"/>
      <c r="P42" s="222"/>
      <c r="Q42" s="222"/>
      <c r="R42" s="222"/>
      <c r="S42" s="222"/>
      <c r="T42" s="222"/>
      <c r="U42" s="222"/>
      <c r="V42" s="222"/>
      <c r="W42" s="222"/>
      <c r="X42" s="223"/>
    </row>
    <row r="43" spans="2:24">
      <c r="B43" s="46" t="str">
        <f>N43</f>
        <v>Siniestralidad Directa (%)</v>
      </c>
      <c r="C43" s="192">
        <f>IFERROR(O43,"")</f>
        <v>99.841755688562273</v>
      </c>
      <c r="D43" s="192">
        <f t="shared" ref="D43:L43" si="8">IFERROR(P43,"")</f>
        <v>323.86936236391915</v>
      </c>
      <c r="E43" s="192">
        <f t="shared" si="8"/>
        <v>2657.2186514195582</v>
      </c>
      <c r="F43" s="192">
        <f t="shared" si="8"/>
        <v>21133.354883081141</v>
      </c>
      <c r="G43" s="192">
        <f t="shared" si="8"/>
        <v>5626.54845938375</v>
      </c>
      <c r="H43" s="192" t="str">
        <f t="shared" si="8"/>
        <v/>
      </c>
      <c r="I43" s="192">
        <f t="shared" si="8"/>
        <v>802593.41176470637</v>
      </c>
      <c r="J43" s="192">
        <f t="shared" si="8"/>
        <v>3469.4934730333202</v>
      </c>
      <c r="K43" s="192">
        <f t="shared" si="8"/>
        <v>12777.476938174686</v>
      </c>
      <c r="L43" s="192">
        <f t="shared" si="8"/>
        <v>2599002.1666666716</v>
      </c>
      <c r="N43" s="46" t="str">
        <f>'3.1'!N43</f>
        <v>Siniestralidad Directa (%)</v>
      </c>
      <c r="O43" s="163">
        <f>'3.8.1'!C21</f>
        <v>99.841755688562273</v>
      </c>
      <c r="P43" s="163">
        <f>'3.8.1'!D21</f>
        <v>323.86936236391915</v>
      </c>
      <c r="Q43" s="163">
        <f>'3.8.1'!E21</f>
        <v>2657.2186514195582</v>
      </c>
      <c r="R43" s="163">
        <f>'3.8.1'!F21</f>
        <v>21133.354883081141</v>
      </c>
      <c r="S43" s="163">
        <f>'3.8.1'!G21</f>
        <v>5626.54845938375</v>
      </c>
      <c r="T43" s="163" t="str">
        <f>'3.8.1'!H21</f>
        <v/>
      </c>
      <c r="U43" s="163">
        <f>'3.8.1'!I21</f>
        <v>802593.41176470637</v>
      </c>
      <c r="V43" s="163">
        <f>'3.8.1'!J21</f>
        <v>3469.4934730333202</v>
      </c>
      <c r="W43" s="163">
        <f>'3.8.1'!K21</f>
        <v>12777.476938174686</v>
      </c>
      <c r="X43" s="163">
        <f>'3.8.1'!L21</f>
        <v>2599002.1666666716</v>
      </c>
    </row>
    <row r="44" spans="2:24">
      <c r="B44" s="46" t="str">
        <f>N44</f>
        <v>Prima Promedio</v>
      </c>
      <c r="C44" s="40"/>
      <c r="D44" s="40"/>
      <c r="E44" s="40"/>
      <c r="F44" s="40"/>
      <c r="G44" s="40"/>
      <c r="H44" s="40"/>
      <c r="I44" s="40"/>
      <c r="J44" s="40"/>
      <c r="K44" s="40"/>
      <c r="L44" s="40"/>
      <c r="N44" s="46" t="str">
        <f>'3.1'!N44</f>
        <v>Prima Promedio</v>
      </c>
      <c r="O44" s="215"/>
      <c r="P44" s="216"/>
      <c r="Q44" s="216"/>
      <c r="R44" s="216"/>
      <c r="S44" s="216"/>
      <c r="T44" s="216"/>
      <c r="U44" s="216"/>
      <c r="V44" s="216"/>
      <c r="W44" s="216"/>
      <c r="X44" s="217"/>
    </row>
    <row r="45" spans="2:24">
      <c r="B45" s="46" t="str">
        <f>N45</f>
        <v>Siniestro Promedio</v>
      </c>
      <c r="C45" s="40"/>
      <c r="D45" s="40"/>
      <c r="E45" s="40"/>
      <c r="F45" s="40"/>
      <c r="G45" s="40"/>
      <c r="H45" s="40"/>
      <c r="I45" s="40"/>
      <c r="J45" s="40"/>
      <c r="K45" s="40"/>
      <c r="L45" s="40"/>
      <c r="N45" s="46" t="str">
        <f>'3.1'!N45</f>
        <v>Siniestro Promedio</v>
      </c>
      <c r="O45" s="218"/>
      <c r="P45" s="219"/>
      <c r="Q45" s="219"/>
      <c r="R45" s="219"/>
      <c r="S45" s="219"/>
      <c r="T45" s="219"/>
      <c r="U45" s="219"/>
      <c r="V45" s="219"/>
      <c r="W45" s="219"/>
      <c r="X45" s="220"/>
    </row>
    <row r="47" spans="2:24">
      <c r="B47" s="14" t="str">
        <f>'3.1'!B47</f>
        <v>Siniestralidad Retenida = Costo Siniestros / Prima Retenida Neta</v>
      </c>
    </row>
    <row r="48" spans="2:24">
      <c r="B48" s="14" t="str">
        <f>'3.1'!B48</f>
        <v>Siniestralidad Directa = Siniestros Directos / Prima Directa</v>
      </c>
    </row>
    <row r="49" spans="2:2">
      <c r="B49" s="14" t="str">
        <f>'3.1'!B49</f>
        <v>Prima Promedio = Prima Directa / Número de Pólizas Emitidas</v>
      </c>
    </row>
    <row r="50" spans="2:2">
      <c r="B50" s="14" t="str">
        <f>'3.1'!B50</f>
        <v>Siniestro Promedio = Costo Siniestro / Número de Siniestros</v>
      </c>
    </row>
    <row r="51" spans="2:2">
      <c r="B51" s="14" t="str">
        <f>'3.1'!B51</f>
        <v>Costo Exp. Directo = Resultado de Intermediación + Costo de Siniestros</v>
      </c>
    </row>
  </sheetData>
  <mergeCells count="4">
    <mergeCell ref="B15:L15"/>
    <mergeCell ref="N15:X15"/>
    <mergeCell ref="O42:X42"/>
    <mergeCell ref="O44:X45"/>
  </mergeCells>
  <conditionalFormatting sqref="C17:L45">
    <cfRule type="cellIs" dxfId="7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29" orientation="landscape" horizontalDpi="300" verticalDpi="300" r:id="rId1"/>
  <headerFooter alignWithMargins="0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>
  <sheetPr codeName="Hoja117">
    <pageSetUpPr fitToPage="1"/>
  </sheetPr>
  <dimension ref="B3:AA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4.28515625" style="10" customWidth="1"/>
    <col min="3" max="3" width="28.5703125" style="10" customWidth="1"/>
    <col min="4" max="13" width="15.7109375" style="10" customWidth="1"/>
    <col min="14" max="14" width="11.42578125" style="10"/>
    <col min="15" max="15" width="24.28515625" style="10" hidden="1" customWidth="1"/>
    <col min="16" max="16" width="28.5703125" style="10" hidden="1" customWidth="1"/>
    <col min="17" max="26" width="15.7109375" style="10" hidden="1" customWidth="1"/>
    <col min="27" max="27" width="0" style="10" hidden="1" customWidth="1"/>
    <col min="28" max="16384" width="11.42578125" style="10"/>
  </cols>
  <sheetData>
    <row r="3" spans="2:26">
      <c r="C3" s="11" t="s">
        <v>1</v>
      </c>
      <c r="F3" s="11"/>
    </row>
    <row r="8" spans="2:26">
      <c r="B8" s="12"/>
      <c r="C8" s="12"/>
    </row>
    <row r="9" spans="2:26">
      <c r="B9" s="12"/>
      <c r="C9" s="12"/>
    </row>
    <row r="10" spans="2:26">
      <c r="B10" s="12"/>
      <c r="C10" s="12"/>
    </row>
    <row r="11" spans="2:26" ht="21">
      <c r="B11" s="13" t="s">
        <v>226</v>
      </c>
      <c r="C11" s="13"/>
    </row>
    <row r="12" spans="2:26">
      <c r="B12" s="14" t="str">
        <f>M!E53</f>
        <v>Cifras en UF</v>
      </c>
      <c r="C12" s="14"/>
    </row>
    <row r="13" spans="2:26">
      <c r="B13" s="14" t="s">
        <v>7</v>
      </c>
      <c r="C13" s="14"/>
    </row>
    <row r="14" spans="2:26">
      <c r="B14" s="12"/>
      <c r="C14" s="12"/>
    </row>
    <row r="15" spans="2:26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1"/>
      <c r="O15" s="207" t="s">
        <v>11</v>
      </c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14"/>
    </row>
    <row r="16" spans="2:26" s="16" customFormat="1">
      <c r="B16" s="45"/>
      <c r="C16" s="67"/>
      <c r="D16" s="49">
        <f>'1.1'!B16</f>
        <v>2002</v>
      </c>
      <c r="E16" s="49">
        <f>D16+1</f>
        <v>2003</v>
      </c>
      <c r="F16" s="49">
        <f t="shared" ref="F16:L16" si="0">E16+1</f>
        <v>2004</v>
      </c>
      <c r="G16" s="49">
        <f t="shared" si="0"/>
        <v>2005</v>
      </c>
      <c r="H16" s="49">
        <f t="shared" si="0"/>
        <v>2006</v>
      </c>
      <c r="I16" s="49">
        <f t="shared" si="0"/>
        <v>2007</v>
      </c>
      <c r="J16" s="49">
        <f t="shared" si="0"/>
        <v>2008</v>
      </c>
      <c r="K16" s="49">
        <f t="shared" si="0"/>
        <v>2009</v>
      </c>
      <c r="L16" s="49">
        <f t="shared" si="0"/>
        <v>2010</v>
      </c>
      <c r="M16" s="49">
        <f>L16+1</f>
        <v>2011</v>
      </c>
      <c r="O16" s="227"/>
      <c r="P16" s="228"/>
      <c r="Q16" s="53">
        <f>D16</f>
        <v>2002</v>
      </c>
      <c r="R16" s="53">
        <f>Q16+1</f>
        <v>2003</v>
      </c>
      <c r="S16" s="53">
        <f t="shared" ref="S16:Y16" si="1">R16+1</f>
        <v>2004</v>
      </c>
      <c r="T16" s="53">
        <f t="shared" si="1"/>
        <v>2005</v>
      </c>
      <c r="U16" s="53">
        <f t="shared" si="1"/>
        <v>2006</v>
      </c>
      <c r="V16" s="53">
        <f t="shared" si="1"/>
        <v>2007</v>
      </c>
      <c r="W16" s="53">
        <f t="shared" si="1"/>
        <v>2008</v>
      </c>
      <c r="X16" s="53">
        <f t="shared" si="1"/>
        <v>2009</v>
      </c>
      <c r="Y16" s="53">
        <f t="shared" si="1"/>
        <v>2010</v>
      </c>
      <c r="Z16" s="53">
        <f>Y16+1</f>
        <v>2011</v>
      </c>
    </row>
    <row r="17" spans="2:27" s="16" customFormat="1">
      <c r="B17" s="224" t="s">
        <v>49</v>
      </c>
      <c r="C17" s="46" t="str">
        <f>P17</f>
        <v>Accidentes Personales</v>
      </c>
      <c r="D17" s="33">
        <f>Q17*M!$J$59</f>
        <v>417123.92171102471</v>
      </c>
      <c r="E17" s="33">
        <f>R17*M!$J$60</f>
        <v>494034.86997635936</v>
      </c>
      <c r="F17" s="33">
        <f>S17*M!$J$61</f>
        <v>680197.43547544174</v>
      </c>
      <c r="G17" s="33">
        <f>T17*M!$J$62</f>
        <v>889795.77531000297</v>
      </c>
      <c r="H17" s="33">
        <f>U17*M!$J$63</f>
        <v>977367.72470902069</v>
      </c>
      <c r="I17" s="33">
        <f>V17*M!$J$64</f>
        <v>1017755.3909612658</v>
      </c>
      <c r="J17" s="33">
        <f>W17*M!$J$65</f>
        <v>1106623.7751467514</v>
      </c>
      <c r="K17" s="33">
        <f>X17*M!$J$66</f>
        <v>1239167.1537056991</v>
      </c>
      <c r="L17" s="33">
        <f>Y17*M!$J$67</f>
        <v>1533796.7099421823</v>
      </c>
      <c r="M17" s="33">
        <f>Z17*M!$J$68</f>
        <v>1962375.2188366123</v>
      </c>
      <c r="N17" s="143"/>
      <c r="O17" s="224" t="s">
        <v>49</v>
      </c>
      <c r="P17" s="46" t="s">
        <v>211</v>
      </c>
      <c r="Q17" s="33">
        <v>9317209.2068846188</v>
      </c>
      <c r="R17" s="33">
        <v>11045813.152768761</v>
      </c>
      <c r="S17" s="33">
        <v>15188027.865071231</v>
      </c>
      <c r="T17" s="33">
        <v>19901749.62223522</v>
      </c>
      <c r="U17" s="33">
        <v>21836476.052780256</v>
      </c>
      <c r="V17" s="33">
        <v>22649571.122707214</v>
      </c>
      <c r="W17" s="33">
        <v>24726375.357744146</v>
      </c>
      <c r="X17" s="33">
        <v>27656653.012422893</v>
      </c>
      <c r="Y17" s="33">
        <v>34200996.96375183</v>
      </c>
      <c r="Z17" s="33">
        <v>43749252</v>
      </c>
      <c r="AA17" s="128"/>
    </row>
    <row r="18" spans="2:27" s="16" customFormat="1">
      <c r="B18" s="225"/>
      <c r="C18" s="46" t="str">
        <f t="shared" ref="C18:C30" si="2">P18</f>
        <v>Asistencia</v>
      </c>
      <c r="D18" s="33">
        <f>Q18*M!$J$59</f>
        <v>7207.4853739700902</v>
      </c>
      <c r="E18" s="33">
        <f>R18*M!$J$60</f>
        <v>14240.780141843974</v>
      </c>
      <c r="F18" s="33">
        <f>S18*M!$J$61</f>
        <v>28105.479859444884</v>
      </c>
      <c r="G18" s="33">
        <f>T18*M!$J$62</f>
        <v>23805.926182251704</v>
      </c>
      <c r="H18" s="33">
        <f>U18*M!$J$63</f>
        <v>27548.949138270476</v>
      </c>
      <c r="I18" s="33">
        <f>V18*M!$J$64</f>
        <v>32737.406651289872</v>
      </c>
      <c r="J18" s="33">
        <f>W18*M!$J$65</f>
        <v>28515.464580700514</v>
      </c>
      <c r="K18" s="33">
        <f>X18*M!$J$66</f>
        <v>23321.625296998318</v>
      </c>
      <c r="L18" s="33">
        <f>Y18*M!$J$67</f>
        <v>22637.592604244583</v>
      </c>
      <c r="M18" s="33">
        <f>Z18*M!$J$68</f>
        <v>28764.965329283219</v>
      </c>
      <c r="N18" s="143"/>
      <c r="O18" s="225"/>
      <c r="P18" s="46" t="s">
        <v>212</v>
      </c>
      <c r="Q18" s="33">
        <v>160992.08314253212</v>
      </c>
      <c r="R18" s="33">
        <v>318400.59509158845</v>
      </c>
      <c r="S18" s="33">
        <v>627563.10006972821</v>
      </c>
      <c r="T18" s="33">
        <v>532458.79060228576</v>
      </c>
      <c r="U18" s="33">
        <v>615502.1829846109</v>
      </c>
      <c r="V18" s="33">
        <v>728552.48609496001</v>
      </c>
      <c r="W18" s="33">
        <v>637148.86355966527</v>
      </c>
      <c r="X18" s="33">
        <v>520509.35710809915</v>
      </c>
      <c r="Y18" s="33">
        <v>504778.91294577427</v>
      </c>
      <c r="Z18" s="33">
        <v>641287</v>
      </c>
      <c r="AA18" s="128"/>
    </row>
    <row r="19" spans="2:27" s="16" customFormat="1">
      <c r="B19" s="225"/>
      <c r="C19" s="46" t="str">
        <f t="shared" si="2"/>
        <v>Dotal Puro o Capital Diferido</v>
      </c>
      <c r="D19" s="33">
        <f>Q19*M!$J$59</f>
        <v>0</v>
      </c>
      <c r="E19" s="33">
        <f>R19*M!$J$60</f>
        <v>0</v>
      </c>
      <c r="F19" s="33">
        <f>S19*M!$J$61</f>
        <v>0</v>
      </c>
      <c r="G19" s="33">
        <f>T19*M!$J$62</f>
        <v>0</v>
      </c>
      <c r="H19" s="33">
        <f>U19*M!$J$63</f>
        <v>0</v>
      </c>
      <c r="I19" s="33">
        <f>V19*M!$J$64</f>
        <v>61469.494961437413</v>
      </c>
      <c r="J19" s="33">
        <f>W19*M!$J$65</f>
        <v>55145.141118290114</v>
      </c>
      <c r="K19" s="33">
        <f>X19*M!$J$66</f>
        <v>41469.033867357328</v>
      </c>
      <c r="L19" s="33">
        <f>Y19*M!$J$67</f>
        <v>7281.7988818743834</v>
      </c>
      <c r="M19" s="33">
        <f>Z19*M!$J$68</f>
        <v>0</v>
      </c>
      <c r="N19" s="143"/>
      <c r="O19" s="225"/>
      <c r="P19" s="46" t="s">
        <v>213</v>
      </c>
      <c r="Q19" s="33"/>
      <c r="R19" s="33"/>
      <c r="S19" s="33"/>
      <c r="T19" s="33"/>
      <c r="U19" s="33"/>
      <c r="V19" s="33">
        <v>1367968.8757934142</v>
      </c>
      <c r="W19" s="33">
        <v>1232161.7238575872</v>
      </c>
      <c r="X19" s="33">
        <v>925536.70180827065</v>
      </c>
      <c r="Y19" s="33">
        <v>162371.44064484609</v>
      </c>
      <c r="Z19" s="33"/>
      <c r="AA19" s="128"/>
    </row>
    <row r="20" spans="2:27" s="16" customFormat="1">
      <c r="B20" s="225"/>
      <c r="C20" s="46" t="str">
        <f t="shared" si="2"/>
        <v>Incapacidad o Invalidez</v>
      </c>
      <c r="D20" s="33">
        <f>Q20*M!$J$59</f>
        <v>2781.3345819308533</v>
      </c>
      <c r="E20" s="33">
        <f>R20*M!$J$60</f>
        <v>3114.3026004728117</v>
      </c>
      <c r="F20" s="33">
        <f>S20*M!$J$61</f>
        <v>3242.7001134719849</v>
      </c>
      <c r="G20" s="33">
        <f>T20*M!$J$62</f>
        <v>2388.4536192593951</v>
      </c>
      <c r="H20" s="33">
        <f>U20*M!$J$63</f>
        <v>2533.2153892971232</v>
      </c>
      <c r="I20" s="33">
        <f>V20*M!$J$64</f>
        <v>2322.060311904705</v>
      </c>
      <c r="J20" s="33">
        <f>W20*M!$J$65</f>
        <v>9001.7652896599102</v>
      </c>
      <c r="K20" s="33">
        <f>X20*M!$J$66</f>
        <v>8187.842359790061</v>
      </c>
      <c r="L20" s="33">
        <f>Y20*M!$J$67</f>
        <v>7856.8948360680552</v>
      </c>
      <c r="M20" s="33">
        <f>Z20*M!$J$68</f>
        <v>7938.4929508034184</v>
      </c>
      <c r="N20" s="143"/>
      <c r="O20" s="225"/>
      <c r="P20" s="46" t="s">
        <v>214</v>
      </c>
      <c r="Q20" s="33">
        <v>62126.084900365968</v>
      </c>
      <c r="R20" s="33">
        <v>69630.721871212561</v>
      </c>
      <c r="S20" s="33">
        <v>72405.77090246955</v>
      </c>
      <c r="T20" s="33">
        <v>53421.703309684883</v>
      </c>
      <c r="U20" s="33">
        <v>56597.425704219691</v>
      </c>
      <c r="V20" s="33">
        <v>51676.140114597489</v>
      </c>
      <c r="W20" s="33">
        <v>201135.22990677346</v>
      </c>
      <c r="X20" s="33">
        <v>182742.34786480857</v>
      </c>
      <c r="Y20" s="33">
        <v>175195.07943331706</v>
      </c>
      <c r="Z20" s="33">
        <v>176980.99999999994</v>
      </c>
      <c r="AA20" s="128"/>
    </row>
    <row r="21" spans="2:27" s="16" customFormat="1">
      <c r="B21" s="225"/>
      <c r="C21" s="46" t="str">
        <f t="shared" si="2"/>
        <v>Mixto o Dotal</v>
      </c>
      <c r="D21" s="33">
        <f>Q21*M!$J$59</f>
        <v>2141764.0341803585</v>
      </c>
      <c r="E21" s="33">
        <f>R21*M!$J$60</f>
        <v>1885854.2553191485</v>
      </c>
      <c r="F21" s="33">
        <f>S21*M!$J$61</f>
        <v>1779338.5709459751</v>
      </c>
      <c r="G21" s="33">
        <f>T21*M!$J$62</f>
        <v>1708640.4807616875</v>
      </c>
      <c r="H21" s="33">
        <f>U21*M!$J$63</f>
        <v>1658933.6608425432</v>
      </c>
      <c r="I21" s="33">
        <f>V21*M!$J$64</f>
        <v>1407844.7060694112</v>
      </c>
      <c r="J21" s="33">
        <f>W21*M!$J$65</f>
        <v>1369027.2540772469</v>
      </c>
      <c r="K21" s="33">
        <f>X21*M!$J$66</f>
        <v>1417608.6097041103</v>
      </c>
      <c r="L21" s="33">
        <f>Y21*M!$J$67</f>
        <v>1422896.0338933282</v>
      </c>
      <c r="M21" s="33">
        <f>Z21*M!$J$68</f>
        <v>1424305.7894871405</v>
      </c>
      <c r="N21" s="143"/>
      <c r="O21" s="225"/>
      <c r="P21" s="46" t="s">
        <v>215</v>
      </c>
      <c r="Q21" s="33">
        <v>47840132.247471996</v>
      </c>
      <c r="R21" s="33">
        <v>42164622.385067649</v>
      </c>
      <c r="S21" s="33">
        <v>39730587.602162763</v>
      </c>
      <c r="T21" s="33">
        <v>38216561.581996128</v>
      </c>
      <c r="U21" s="33">
        <v>37064110.30599989</v>
      </c>
      <c r="V21" s="33">
        <v>31330788.402632531</v>
      </c>
      <c r="W21" s="33">
        <v>30589512.46082411</v>
      </c>
      <c r="X21" s="33">
        <v>31639241.976971634</v>
      </c>
      <c r="Y21" s="33">
        <v>31728104.917342458</v>
      </c>
      <c r="Z21" s="33">
        <v>31753515.999999996</v>
      </c>
      <c r="AA21" s="128"/>
    </row>
    <row r="22" spans="2:27" s="16" customFormat="1">
      <c r="B22" s="225"/>
      <c r="C22" s="46" t="str">
        <f t="shared" si="2"/>
        <v>Otros</v>
      </c>
      <c r="D22" s="33">
        <f>Q22*M!$J$59</f>
        <v>0</v>
      </c>
      <c r="E22" s="33">
        <f>R22*M!$J$60</f>
        <v>0</v>
      </c>
      <c r="F22" s="33">
        <f>S22*M!$J$61</f>
        <v>0</v>
      </c>
      <c r="G22" s="33">
        <f>T22*M!$J$62</f>
        <v>0</v>
      </c>
      <c r="H22" s="33">
        <f>U22*M!$J$63</f>
        <v>498.73530107905685</v>
      </c>
      <c r="I22" s="33">
        <f>V22*M!$J$64</f>
        <v>696.18492090267034</v>
      </c>
      <c r="J22" s="33">
        <f>W22*M!$J$65</f>
        <v>0</v>
      </c>
      <c r="K22" s="33">
        <f>X22*M!$J$66</f>
        <v>0</v>
      </c>
      <c r="L22" s="33">
        <f>Y22*M!$J$67</f>
        <v>0</v>
      </c>
      <c r="M22" s="33">
        <f>Z22*M!$J$68</f>
        <v>0</v>
      </c>
      <c r="N22" s="143"/>
      <c r="O22" s="225"/>
      <c r="P22" s="46" t="s">
        <v>28</v>
      </c>
      <c r="Q22" s="33"/>
      <c r="R22" s="33"/>
      <c r="S22" s="33"/>
      <c r="T22" s="33"/>
      <c r="U22" s="33">
        <v>11142.808569754339</v>
      </c>
      <c r="V22" s="33">
        <v>15493.202021409334</v>
      </c>
      <c r="W22" s="33"/>
      <c r="X22" s="33"/>
      <c r="Y22" s="33"/>
      <c r="Z22" s="33"/>
      <c r="AA22" s="128"/>
    </row>
    <row r="23" spans="2:27">
      <c r="B23" s="225"/>
      <c r="C23" s="46" t="str">
        <f t="shared" si="2"/>
        <v>Otros Seguros con CUI</v>
      </c>
      <c r="D23" s="33">
        <f>Q23*M!$J$59</f>
        <v>5052529.0071977526</v>
      </c>
      <c r="E23" s="33">
        <f>R23*M!$J$60</f>
        <v>5428340.4255319135</v>
      </c>
      <c r="F23" s="33">
        <f>S23*M!$J$61</f>
        <v>5666265.9633136122</v>
      </c>
      <c r="G23" s="33">
        <f>T23*M!$J$62</f>
        <v>6197467.0664112698</v>
      </c>
      <c r="H23" s="33">
        <f>U23*M!$J$63</f>
        <v>7053164.3105127597</v>
      </c>
      <c r="I23" s="33">
        <f>V23*M!$J$64</f>
        <v>7679231.9695698712</v>
      </c>
      <c r="J23" s="33">
        <f>W23*M!$J$65</f>
        <v>7673240.9217170542</v>
      </c>
      <c r="K23" s="33">
        <f>X23*M!$J$66</f>
        <v>9462145.7984766215</v>
      </c>
      <c r="L23" s="33">
        <f>Y23*M!$J$67</f>
        <v>9004833.6211376488</v>
      </c>
      <c r="M23" s="33">
        <f>Z23*M!$J$68</f>
        <v>9567205.3460051864</v>
      </c>
      <c r="N23" s="143"/>
      <c r="O23" s="225"/>
      <c r="P23" s="46" t="s">
        <v>222</v>
      </c>
      <c r="Q23" s="33">
        <v>112857276.53981799</v>
      </c>
      <c r="R23" s="33">
        <v>121368829.84173976</v>
      </c>
      <c r="S23" s="33">
        <v>126521214.0671456</v>
      </c>
      <c r="T23" s="33">
        <v>138616569.40863106</v>
      </c>
      <c r="U23" s="33">
        <v>157582708.80971596</v>
      </c>
      <c r="V23" s="33">
        <v>170896968.17843667</v>
      </c>
      <c r="W23" s="33">
        <v>171450712.972092</v>
      </c>
      <c r="X23" s="33">
        <v>211183198.58530924</v>
      </c>
      <c r="Y23" s="33">
        <v>200792116.28197357</v>
      </c>
      <c r="Z23" s="33">
        <v>213291563</v>
      </c>
      <c r="AA23" s="128"/>
    </row>
    <row r="24" spans="2:27">
      <c r="B24" s="225"/>
      <c r="C24" s="46" t="str">
        <f t="shared" si="2"/>
        <v>Protección Familiar</v>
      </c>
      <c r="D24" s="33">
        <f>Q24*M!$J$59</f>
        <v>1245984.0827705497</v>
      </c>
      <c r="E24" s="33">
        <f>R24*M!$J$60</f>
        <v>1345028.3687943262</v>
      </c>
      <c r="F24" s="33">
        <f>S24*M!$J$61</f>
        <v>1360519.8922449262</v>
      </c>
      <c r="G24" s="33">
        <f>T24*M!$J$62</f>
        <v>1409410.280275563</v>
      </c>
      <c r="H24" s="33">
        <f>U24*M!$J$63</f>
        <v>1400874.0547479924</v>
      </c>
      <c r="I24" s="33">
        <f>V24*M!$J$64</f>
        <v>1431704.0605096347</v>
      </c>
      <c r="J24" s="33">
        <f>W24*M!$J$65</f>
        <v>1449754.5981670227</v>
      </c>
      <c r="K24" s="33">
        <f>X24*M!$J$66</f>
        <v>1474048.2206840706</v>
      </c>
      <c r="L24" s="33">
        <f>Y24*M!$J$67</f>
        <v>1498964.0442682658</v>
      </c>
      <c r="M24" s="33">
        <f>Z24*M!$J$68</f>
        <v>1707789.5741595395</v>
      </c>
      <c r="N24" s="143"/>
      <c r="O24" s="225"/>
      <c r="P24" s="46" t="s">
        <v>216</v>
      </c>
      <c r="Q24" s="33">
        <v>27831284.094188213</v>
      </c>
      <c r="R24" s="33">
        <v>30072638.491259564</v>
      </c>
      <c r="S24" s="33">
        <v>30378847.312113542</v>
      </c>
      <c r="T24" s="33">
        <v>31523784.773282558</v>
      </c>
      <c r="U24" s="33">
        <v>31298509.226476587</v>
      </c>
      <c r="V24" s="33">
        <v>31861764.853492014</v>
      </c>
      <c r="W24" s="33">
        <v>32393282.320488349</v>
      </c>
      <c r="X24" s="33">
        <v>32898903.139197383</v>
      </c>
      <c r="Y24" s="33">
        <v>33424289.147630677</v>
      </c>
      <c r="Z24" s="33">
        <v>38073512</v>
      </c>
      <c r="AA24" s="128"/>
    </row>
    <row r="25" spans="2:27">
      <c r="B25" s="225"/>
      <c r="C25" s="46" t="str">
        <f t="shared" si="2"/>
        <v>Renta</v>
      </c>
      <c r="D25" s="33">
        <f>Q25*M!$J$59</f>
        <v>1065882.5307033157</v>
      </c>
      <c r="E25" s="33">
        <f>R25*M!$J$60</f>
        <v>774823.52245862863</v>
      </c>
      <c r="F25" s="33">
        <f>S25*M!$J$61</f>
        <v>1256134.4455320048</v>
      </c>
      <c r="G25" s="33">
        <f>T25*M!$J$62</f>
        <v>622364.57575907605</v>
      </c>
      <c r="H25" s="33">
        <f>U25*M!$J$63</f>
        <v>911360.42119545909</v>
      </c>
      <c r="I25" s="33">
        <f>V25*M!$J$64</f>
        <v>1156907.7281061793</v>
      </c>
      <c r="J25" s="33">
        <f>W25*M!$J$65</f>
        <v>1426849.4637239233</v>
      </c>
      <c r="K25" s="33">
        <f>X25*M!$J$66</f>
        <v>1178689.0819218757</v>
      </c>
      <c r="L25" s="33">
        <f>Y25*M!$J$67</f>
        <v>2415056.5238364893</v>
      </c>
      <c r="M25" s="33">
        <f>Z25*M!$J$68</f>
        <v>1767173.2746389955</v>
      </c>
      <c r="N25" s="143"/>
      <c r="O25" s="225"/>
      <c r="P25" s="46" t="s">
        <v>217</v>
      </c>
      <c r="Q25" s="33">
        <v>23808393.649037585</v>
      </c>
      <c r="R25" s="33">
        <v>17323789.018895946</v>
      </c>
      <c r="S25" s="33">
        <v>28048040.121881202</v>
      </c>
      <c r="T25" s="33">
        <v>13920209.900064392</v>
      </c>
      <c r="U25" s="33">
        <v>20361732.344713155</v>
      </c>
      <c r="V25" s="33">
        <v>25746327.755042855</v>
      </c>
      <c r="W25" s="33">
        <v>31881490.540319376</v>
      </c>
      <c r="X25" s="33">
        <v>26306858.482134003</v>
      </c>
      <c r="Y25" s="33">
        <v>53851556.926428922</v>
      </c>
      <c r="Z25" s="33">
        <v>39397414.000000007</v>
      </c>
      <c r="AA25" s="128"/>
    </row>
    <row r="26" spans="2:27">
      <c r="B26" s="225"/>
      <c r="C26" s="46" t="str">
        <f t="shared" si="2"/>
        <v>Salud</v>
      </c>
      <c r="D26" s="33">
        <f>Q26*M!$J$59</f>
        <v>431514.64514110045</v>
      </c>
      <c r="E26" s="33">
        <f>R26*M!$J$60</f>
        <v>581082.21040189115</v>
      </c>
      <c r="F26" s="33">
        <f>S26*M!$J$61</f>
        <v>650334.49692643969</v>
      </c>
      <c r="G26" s="33">
        <f>T26*M!$J$62</f>
        <v>612892.54239683179</v>
      </c>
      <c r="H26" s="33">
        <f>U26*M!$J$63</f>
        <v>717858.15957130014</v>
      </c>
      <c r="I26" s="33">
        <f>V26*M!$J$64</f>
        <v>756742.61287715274</v>
      </c>
      <c r="J26" s="33">
        <f>W26*M!$J$65</f>
        <v>906177.25521930249</v>
      </c>
      <c r="K26" s="33">
        <f>X26*M!$J$66</f>
        <v>1041583.6312866242</v>
      </c>
      <c r="L26" s="33">
        <f>Y26*M!$J$67</f>
        <v>1125877.173971303</v>
      </c>
      <c r="M26" s="33">
        <f>Z26*M!$J$68</f>
        <v>1230905.5383885282</v>
      </c>
      <c r="N26" s="143"/>
      <c r="O26" s="225"/>
      <c r="P26" s="46" t="s">
        <v>218</v>
      </c>
      <c r="Q26" s="33">
        <v>9638651.7659362201</v>
      </c>
      <c r="R26" s="33">
        <v>12992049.574970881</v>
      </c>
      <c r="S26" s="33">
        <v>14521222.730032571</v>
      </c>
      <c r="T26" s="33">
        <v>13708352.256299824</v>
      </c>
      <c r="U26" s="33">
        <v>16038479.800873788</v>
      </c>
      <c r="V26" s="33">
        <v>16840879.236960664</v>
      </c>
      <c r="W26" s="33">
        <v>20247603.075608443</v>
      </c>
      <c r="X26" s="33">
        <v>23246837.190420847</v>
      </c>
      <c r="Y26" s="33">
        <v>25105101.32076209</v>
      </c>
      <c r="Z26" s="33">
        <v>27441844.999999996</v>
      </c>
      <c r="AA26" s="128"/>
    </row>
    <row r="27" spans="2:27">
      <c r="B27" s="225"/>
      <c r="C27" s="46" t="str">
        <f t="shared" si="2"/>
        <v>Seguros con APV</v>
      </c>
      <c r="D27" s="33">
        <f>Q27*M!$J$59</f>
        <v>624118.49652295874</v>
      </c>
      <c r="E27" s="33">
        <f>R27*M!$J$60</f>
        <v>1999266.6666666665</v>
      </c>
      <c r="F27" s="33">
        <f>S27*M!$J$61</f>
        <v>2765265.1000025985</v>
      </c>
      <c r="G27" s="33">
        <f>T27*M!$J$62</f>
        <v>3070597.7976957737</v>
      </c>
      <c r="H27" s="33">
        <f>U27*M!$J$63</f>
        <v>3388467.7891710349</v>
      </c>
      <c r="I27" s="33">
        <f>V27*M!$J$64</f>
        <v>4559836.3320773002</v>
      </c>
      <c r="J27" s="33">
        <f>W27*M!$J$65</f>
        <v>4948293.1415676409</v>
      </c>
      <c r="K27" s="33">
        <f>X27*M!$J$66</f>
        <v>4894839.6782104494</v>
      </c>
      <c r="L27" s="33">
        <f>Y27*M!$J$67</f>
        <v>6716805.4419485852</v>
      </c>
      <c r="M27" s="33">
        <f>Z27*M!$J$68</f>
        <v>11010621.273946432</v>
      </c>
      <c r="N27" s="143"/>
      <c r="O27" s="225"/>
      <c r="P27" s="46" t="s">
        <v>219</v>
      </c>
      <c r="Q27" s="33">
        <v>13940803.438310701</v>
      </c>
      <c r="R27" s="33">
        <v>44700338.750614032</v>
      </c>
      <c r="S27" s="33">
        <v>61745195.148805887</v>
      </c>
      <c r="T27" s="33">
        <v>68678982.589052498</v>
      </c>
      <c r="U27" s="33">
        <v>75705585.383310378</v>
      </c>
      <c r="V27" s="33">
        <v>101476580.94322963</v>
      </c>
      <c r="W27" s="33">
        <v>110564544.46980138</v>
      </c>
      <c r="X27" s="33">
        <v>109246667.91471261</v>
      </c>
      <c r="Y27" s="33">
        <v>149773070.3404983</v>
      </c>
      <c r="Z27" s="33">
        <v>245471121</v>
      </c>
      <c r="AA27" s="128"/>
    </row>
    <row r="28" spans="2:27">
      <c r="B28" s="225"/>
      <c r="C28" s="46" t="str">
        <f t="shared" si="2"/>
        <v>SOAP</v>
      </c>
      <c r="D28" s="33">
        <f>Q28*M!$J$59</f>
        <v>105008.44475553215</v>
      </c>
      <c r="E28" s="33">
        <f>R28*M!$J$60</f>
        <v>124060.46099290781</v>
      </c>
      <c r="F28" s="33">
        <f>S28*M!$J$61</f>
        <v>312258.66992357239</v>
      </c>
      <c r="G28" s="33">
        <f>T28*M!$J$62</f>
        <v>276860.84025366593</v>
      </c>
      <c r="H28" s="33">
        <f>U28*M!$J$63</f>
        <v>80286.894141591722</v>
      </c>
      <c r="I28" s="33">
        <f>V28*M!$J$64</f>
        <v>81.385500232894003</v>
      </c>
      <c r="J28" s="33">
        <f>W28*M!$J$65</f>
        <v>0</v>
      </c>
      <c r="K28" s="33">
        <f>X28*M!$J$66</f>
        <v>0</v>
      </c>
      <c r="L28" s="33">
        <f>Y28*M!$J$67</f>
        <v>0</v>
      </c>
      <c r="M28" s="33">
        <f>Z28*M!$J$68</f>
        <v>0</v>
      </c>
      <c r="N28" s="143"/>
      <c r="O28" s="225"/>
      <c r="P28" s="46" t="s">
        <v>119</v>
      </c>
      <c r="Q28" s="33">
        <v>2345551.5192309814</v>
      </c>
      <c r="R28" s="33">
        <v>2773789.3720732527</v>
      </c>
      <c r="S28" s="33">
        <v>6972377.6253204159</v>
      </c>
      <c r="T28" s="33">
        <v>6192449.1842079647</v>
      </c>
      <c r="U28" s="33">
        <v>1793780.1678451414</v>
      </c>
      <c r="V28" s="33">
        <v>1811.1883191706841</v>
      </c>
      <c r="W28" s="33"/>
      <c r="X28" s="33"/>
      <c r="Y28" s="33"/>
      <c r="Z28" s="33"/>
      <c r="AA28" s="128"/>
    </row>
    <row r="29" spans="2:27">
      <c r="B29" s="225"/>
      <c r="C29" s="46" t="str">
        <f t="shared" si="2"/>
        <v>Temporal de Vida</v>
      </c>
      <c r="D29" s="33">
        <f>Q29*M!$J$59</f>
        <v>640812.23737049208</v>
      </c>
      <c r="E29" s="33">
        <f>R29*M!$J$60</f>
        <v>710994.73995271861</v>
      </c>
      <c r="F29" s="33">
        <f>S29*M!$J$61</f>
        <v>739022.58179077867</v>
      </c>
      <c r="G29" s="33">
        <f>T29*M!$J$62</f>
        <v>935279.59405412315</v>
      </c>
      <c r="H29" s="33">
        <f>U29*M!$J$63</f>
        <v>1069821.1424501452</v>
      </c>
      <c r="I29" s="33">
        <f>V29*M!$J$64</f>
        <v>1176291.7463789308</v>
      </c>
      <c r="J29" s="33">
        <f>W29*M!$J$65</f>
        <v>1213076.6150629008</v>
      </c>
      <c r="K29" s="33">
        <f>X29*M!$J$66</f>
        <v>1150516.356871644</v>
      </c>
      <c r="L29" s="33">
        <f>Y29*M!$J$67</f>
        <v>1236879.3622163029</v>
      </c>
      <c r="M29" s="33">
        <f>Z29*M!$J$68</f>
        <v>1285783.2343456971</v>
      </c>
      <c r="N29" s="143"/>
      <c r="O29" s="225"/>
      <c r="P29" s="46" t="s">
        <v>220</v>
      </c>
      <c r="Q29" s="33">
        <v>14313688.012477458</v>
      </c>
      <c r="R29" s="33">
        <v>15896681.646165889</v>
      </c>
      <c r="S29" s="33">
        <v>16501525.850813765</v>
      </c>
      <c r="T29" s="33">
        <v>20919070.222789023</v>
      </c>
      <c r="U29" s="33">
        <v>23902082.263690077</v>
      </c>
      <c r="V29" s="33">
        <v>26177708.128373887</v>
      </c>
      <c r="W29" s="33">
        <v>27104955.085362505</v>
      </c>
      <c r="X29" s="33">
        <v>25678078.677247643</v>
      </c>
      <c r="Y29" s="33">
        <v>27580256.912457258</v>
      </c>
      <c r="Z29" s="33">
        <v>28665290</v>
      </c>
      <c r="AA29" s="128"/>
    </row>
    <row r="30" spans="2:27">
      <c r="B30" s="225"/>
      <c r="C30" s="46" t="str">
        <f t="shared" si="2"/>
        <v>Vida Entera</v>
      </c>
      <c r="D30" s="33">
        <f>Q30*M!$J$59</f>
        <v>458057.9331729589</v>
      </c>
      <c r="E30" s="33">
        <f>R30*M!$J$60</f>
        <v>412517.96690307325</v>
      </c>
      <c r="F30" s="33">
        <f>S30*M!$J$61</f>
        <v>451050.26548979199</v>
      </c>
      <c r="G30" s="33">
        <f>T30*M!$J$62</f>
        <v>315498.74518840516</v>
      </c>
      <c r="H30" s="33">
        <f>U30*M!$J$63</f>
        <v>290725.70485559298</v>
      </c>
      <c r="I30" s="33">
        <f>V30*M!$J$64</f>
        <v>253871.13673681344</v>
      </c>
      <c r="J30" s="33">
        <f>W30*M!$J$65</f>
        <v>235275.02765402879</v>
      </c>
      <c r="K30" s="33">
        <f>X30*M!$J$66</f>
        <v>211286.4133299719</v>
      </c>
      <c r="L30" s="33">
        <f>Y30*M!$J$67</f>
        <v>199017.27058966097</v>
      </c>
      <c r="M30" s="33">
        <f>Z30*M!$J$68</f>
        <v>185110.85703212928</v>
      </c>
      <c r="N30" s="143"/>
      <c r="O30" s="225"/>
      <c r="P30" s="46" t="s">
        <v>221</v>
      </c>
      <c r="Q30" s="33">
        <v>10231543.601573383</v>
      </c>
      <c r="R30" s="33">
        <v>9223228.2810106855</v>
      </c>
      <c r="S30" s="33">
        <v>10071434.621064628</v>
      </c>
      <c r="T30" s="33">
        <v>7056649.6347787734</v>
      </c>
      <c r="U30" s="33">
        <v>6495431.2808895465</v>
      </c>
      <c r="V30" s="33">
        <v>5649758.693090355</v>
      </c>
      <c r="W30" s="33">
        <v>5256979.6318587866</v>
      </c>
      <c r="X30" s="33">
        <v>4715647.1201093625</v>
      </c>
      <c r="Y30" s="33">
        <v>4437738.7322911592</v>
      </c>
      <c r="Z30" s="33">
        <v>4126867.0000000009</v>
      </c>
      <c r="AA30" s="128"/>
    </row>
    <row r="31" spans="2:27">
      <c r="B31" s="226"/>
      <c r="C31" s="69" t="s">
        <v>29</v>
      </c>
      <c r="D31" s="70">
        <f>SUM(D17:D30)</f>
        <v>12192784.153481945</v>
      </c>
      <c r="E31" s="70">
        <f t="shared" ref="E31:L31" si="3">SUM(E17:E30)</f>
        <v>13773358.569739949</v>
      </c>
      <c r="F31" s="70">
        <f t="shared" si="3"/>
        <v>15691735.601618059</v>
      </c>
      <c r="G31" s="70">
        <f t="shared" si="3"/>
        <v>16065002.077907909</v>
      </c>
      <c r="H31" s="70">
        <f t="shared" si="3"/>
        <v>17579440.762026086</v>
      </c>
      <c r="I31" s="70">
        <f t="shared" si="3"/>
        <v>19537492.215632331</v>
      </c>
      <c r="J31" s="70">
        <f t="shared" si="3"/>
        <v>20420980.423324522</v>
      </c>
      <c r="K31" s="70">
        <f t="shared" si="3"/>
        <v>22142863.445715208</v>
      </c>
      <c r="L31" s="70">
        <f t="shared" si="3"/>
        <v>25191902.468125951</v>
      </c>
      <c r="M31" s="70">
        <f>SUM(M17:M30)</f>
        <v>30177973.565120347</v>
      </c>
      <c r="N31" s="143"/>
      <c r="O31" s="226"/>
      <c r="P31" s="69" t="s">
        <v>29</v>
      </c>
      <c r="Q31" s="229"/>
      <c r="R31" s="230"/>
      <c r="S31" s="230"/>
      <c r="T31" s="230"/>
      <c r="U31" s="230"/>
      <c r="V31" s="230"/>
      <c r="W31" s="230"/>
      <c r="X31" s="230"/>
      <c r="Y31" s="230"/>
      <c r="Z31" s="231"/>
      <c r="AA31" s="128"/>
    </row>
    <row r="32" spans="2:27">
      <c r="B32" s="224" t="s">
        <v>50</v>
      </c>
      <c r="C32" s="46" t="str">
        <f>P32</f>
        <v>Accidentes Personales</v>
      </c>
      <c r="D32" s="33">
        <f>Q32*M!$J$59</f>
        <v>419901.91183531907</v>
      </c>
      <c r="E32" s="33">
        <f>R32*M!$J$60</f>
        <v>709011.28841607564</v>
      </c>
      <c r="F32" s="33">
        <f>S32*M!$J$61</f>
        <v>883902.16578458797</v>
      </c>
      <c r="G32" s="33">
        <f>T32*M!$J$62</f>
        <v>683180.01692368358</v>
      </c>
      <c r="H32" s="33">
        <f>U32*M!$J$63</f>
        <v>823929.75058326672</v>
      </c>
      <c r="I32" s="33">
        <f>V32*M!$J$64</f>
        <v>1019409.6519024429</v>
      </c>
      <c r="J32" s="33">
        <f>W32*M!$J$65</f>
        <v>1149971.355413358</v>
      </c>
      <c r="K32" s="33">
        <f>X32*M!$J$66</f>
        <v>1067442.920935421</v>
      </c>
      <c r="L32" s="33">
        <f>Y32*M!$J$67</f>
        <v>1179186.5507992101</v>
      </c>
      <c r="M32" s="33">
        <f>Z32*M!$J$68</f>
        <v>1260986.5062530194</v>
      </c>
      <c r="N32" s="143"/>
      <c r="O32" s="224" t="s">
        <v>50</v>
      </c>
      <c r="P32" s="46" t="s">
        <v>211</v>
      </c>
      <c r="Q32" s="33">
        <v>9379260.5873389896</v>
      </c>
      <c r="R32" s="33">
        <v>15852334.907903509</v>
      </c>
      <c r="S32" s="33">
        <v>19736520.639113504</v>
      </c>
      <c r="T32" s="33">
        <v>15280447.515040837</v>
      </c>
      <c r="U32" s="33">
        <v>18408344.999463901</v>
      </c>
      <c r="V32" s="33">
        <v>22686385.765179724</v>
      </c>
      <c r="W32" s="33">
        <v>25694932.662036583</v>
      </c>
      <c r="X32" s="33">
        <v>23823984.025555868</v>
      </c>
      <c r="Y32" s="33">
        <v>26293807.635759648</v>
      </c>
      <c r="Z32" s="33">
        <v>28112471.000000004</v>
      </c>
      <c r="AA32" s="128"/>
    </row>
    <row r="33" spans="2:27">
      <c r="B33" s="225"/>
      <c r="C33" s="46" t="str">
        <f t="shared" ref="C33:C44" si="4">P33</f>
        <v>Asistencia</v>
      </c>
      <c r="D33" s="33">
        <f>Q33*M!$J$59</f>
        <v>4903.6915645611734</v>
      </c>
      <c r="E33" s="33">
        <f>R33*M!$J$60</f>
        <v>6036.5248226950343</v>
      </c>
      <c r="F33" s="33">
        <f>S33*M!$J$61</f>
        <v>7661.0046168371637</v>
      </c>
      <c r="G33" s="33">
        <f>T33*M!$J$62</f>
        <v>10215.796439572932</v>
      </c>
      <c r="H33" s="33">
        <f>U33*M!$J$63</f>
        <v>1934.4603460443113</v>
      </c>
      <c r="I33" s="33">
        <f>V33*M!$J$64</f>
        <v>1426.0044254958295</v>
      </c>
      <c r="J33" s="33">
        <f>W33*M!$J$65</f>
        <v>1162.8443585080918</v>
      </c>
      <c r="K33" s="33">
        <f>X33*M!$J$66</f>
        <v>2207.4805375382957</v>
      </c>
      <c r="L33" s="33">
        <f>Y33*M!$J$67</f>
        <v>3889.9492205979332</v>
      </c>
      <c r="M33" s="33">
        <f>Z33*M!$J$68</f>
        <v>1635.1014150425021</v>
      </c>
      <c r="N33" s="143"/>
      <c r="O33" s="225"/>
      <c r="P33" s="46" t="s">
        <v>212</v>
      </c>
      <c r="Q33" s="33">
        <v>109532.72592384202</v>
      </c>
      <c r="R33" s="33">
        <v>134966.84006683703</v>
      </c>
      <c r="S33" s="33">
        <v>171061.43823319834</v>
      </c>
      <c r="T33" s="33">
        <v>228493.13131574373</v>
      </c>
      <c r="U33" s="33">
        <v>43219.963124959671</v>
      </c>
      <c r="V33" s="33">
        <v>31734.922696953083</v>
      </c>
      <c r="W33" s="33">
        <v>25982.566737546647</v>
      </c>
      <c r="X33" s="33">
        <v>49268.190393685247</v>
      </c>
      <c r="Y33" s="33">
        <v>86739.096922325363</v>
      </c>
      <c r="Z33" s="33">
        <v>36452.999999999993</v>
      </c>
      <c r="AA33" s="128"/>
    </row>
    <row r="34" spans="2:27">
      <c r="B34" s="225"/>
      <c r="C34" s="46" t="str">
        <f t="shared" si="4"/>
        <v>Dotal Puro o Capital Diferido</v>
      </c>
      <c r="D34" s="33">
        <f>Q34*M!$J$59</f>
        <v>0</v>
      </c>
      <c r="E34" s="33">
        <f>R34*M!$J$60</f>
        <v>33546.276595744661</v>
      </c>
      <c r="F34" s="33">
        <f>S34*M!$J$61</f>
        <v>0</v>
      </c>
      <c r="G34" s="33">
        <f>T34*M!$J$62</f>
        <v>0</v>
      </c>
      <c r="H34" s="33">
        <f>U34*M!$J$63</f>
        <v>6336.5288023044905</v>
      </c>
      <c r="I34" s="33">
        <f>V34*M!$J$64</f>
        <v>3918.2251539801432</v>
      </c>
      <c r="J34" s="33">
        <f>W34*M!$J$65</f>
        <v>3646.6959436561601</v>
      </c>
      <c r="K34" s="33">
        <f>X34*M!$J$66</f>
        <v>3643.2907030933684</v>
      </c>
      <c r="L34" s="33">
        <f>Y34*M!$J$67</f>
        <v>3614.0299363101849</v>
      </c>
      <c r="M34" s="33">
        <f>Z34*M!$J$68</f>
        <v>6414.0489628837868</v>
      </c>
      <c r="N34" s="143"/>
      <c r="O34" s="225"/>
      <c r="P34" s="46" t="s">
        <v>213</v>
      </c>
      <c r="Q34" s="33"/>
      <c r="R34" s="33">
        <v>750039.97848456865</v>
      </c>
      <c r="S34" s="33"/>
      <c r="T34" s="33"/>
      <c r="U34" s="33">
        <v>141571.5456436509</v>
      </c>
      <c r="V34" s="33">
        <v>87197.886729966951</v>
      </c>
      <c r="W34" s="33">
        <v>81481.687582979735</v>
      </c>
      <c r="X34" s="33">
        <v>81313.668214587145</v>
      </c>
      <c r="Y34" s="33">
        <v>80586.577137274071</v>
      </c>
      <c r="Z34" s="33">
        <v>142995.00000000003</v>
      </c>
      <c r="AA34" s="128"/>
    </row>
    <row r="35" spans="2:27">
      <c r="B35" s="225"/>
      <c r="C35" s="46" t="str">
        <f t="shared" si="4"/>
        <v>Incapacidad o Invalidez</v>
      </c>
      <c r="D35" s="33">
        <f>Q35*M!$J$59</f>
        <v>31254.733004780199</v>
      </c>
      <c r="E35" s="33">
        <f>R35*M!$J$60</f>
        <v>55395.271867612289</v>
      </c>
      <c r="F35" s="33">
        <f>S35*M!$J$61</f>
        <v>99826.298359131601</v>
      </c>
      <c r="G35" s="33">
        <f>T35*M!$J$62</f>
        <v>3669.301650476415</v>
      </c>
      <c r="H35" s="33">
        <f>U35*M!$J$63</f>
        <v>0</v>
      </c>
      <c r="I35" s="33">
        <f>V35*M!$J$64</f>
        <v>44.897073077758044</v>
      </c>
      <c r="J35" s="33">
        <f>W35*M!$J$65</f>
        <v>0</v>
      </c>
      <c r="K35" s="33">
        <f>X35*M!$J$66</f>
        <v>7945.5643158916118</v>
      </c>
      <c r="L35" s="33">
        <f>Y35*M!$J$67</f>
        <v>30341.520026286904</v>
      </c>
      <c r="M35" s="33">
        <f>Z35*M!$J$68</f>
        <v>3085.9382534247957</v>
      </c>
      <c r="N35" s="143"/>
      <c r="O35" s="225"/>
      <c r="P35" s="46" t="s">
        <v>214</v>
      </c>
      <c r="Q35" s="33">
        <v>698130.38992427068</v>
      </c>
      <c r="R35" s="33">
        <v>1238547.8430414298</v>
      </c>
      <c r="S35" s="33">
        <v>2229006.6414108756</v>
      </c>
      <c r="T35" s="33">
        <v>82069.981407580999</v>
      </c>
      <c r="U35" s="33"/>
      <c r="V35" s="33">
        <v>999.15899135214283</v>
      </c>
      <c r="W35" s="33"/>
      <c r="X35" s="33">
        <v>177335.00651252209</v>
      </c>
      <c r="Y35" s="33">
        <v>676563.0852955546</v>
      </c>
      <c r="Z35" s="33">
        <v>68798</v>
      </c>
      <c r="AA35" s="128"/>
    </row>
    <row r="36" spans="2:27">
      <c r="B36" s="225"/>
      <c r="C36" s="46" t="str">
        <f t="shared" si="4"/>
        <v>Mixto o Dotal</v>
      </c>
      <c r="D36" s="33">
        <f>Q36*M!$J$59</f>
        <v>2415.5942503995439</v>
      </c>
      <c r="E36" s="33">
        <f>R36*M!$J$60</f>
        <v>1564.6572104018908</v>
      </c>
      <c r="F36" s="33">
        <f>S36*M!$J$61</f>
        <v>1646.2965689883672</v>
      </c>
      <c r="G36" s="33">
        <f>T36*M!$J$62</f>
        <v>1618.9322724412655</v>
      </c>
      <c r="H36" s="33">
        <f>U36*M!$J$63</f>
        <v>1826.7509726565431</v>
      </c>
      <c r="I36" s="33">
        <f>V36*M!$J$64</f>
        <v>2247.1469209577085</v>
      </c>
      <c r="J36" s="33">
        <f>W36*M!$J$65</f>
        <v>2280.8922194403694</v>
      </c>
      <c r="K36" s="33">
        <f>X36*M!$J$66</f>
        <v>2602.0299022866016</v>
      </c>
      <c r="L36" s="33">
        <f>Y36*M!$J$67</f>
        <v>2414.3869534922196</v>
      </c>
      <c r="M36" s="33">
        <f>Z36*M!$J$68</f>
        <v>2718.2613461989608</v>
      </c>
      <c r="N36" s="143"/>
      <c r="O36" s="225"/>
      <c r="P36" s="46" t="s">
        <v>215</v>
      </c>
      <c r="Q36" s="33">
        <v>53956.620127656708</v>
      </c>
      <c r="R36" s="33">
        <v>34983.180833083112</v>
      </c>
      <c r="S36" s="33">
        <v>36759.912431144767</v>
      </c>
      <c r="T36" s="33">
        <v>36210.089590790791</v>
      </c>
      <c r="U36" s="33">
        <v>40813.506380808234</v>
      </c>
      <c r="V36" s="33">
        <v>50008.984930389044</v>
      </c>
      <c r="W36" s="33">
        <v>50964.201596844992</v>
      </c>
      <c r="X36" s="33">
        <v>58074.036194620137</v>
      </c>
      <c r="Y36" s="33">
        <v>53836.626673180268</v>
      </c>
      <c r="Z36" s="33">
        <v>60601.000000000015</v>
      </c>
      <c r="AA36" s="128"/>
    </row>
    <row r="37" spans="2:27">
      <c r="B37" s="225"/>
      <c r="C37" s="46" t="str">
        <f t="shared" si="4"/>
        <v>Otros</v>
      </c>
      <c r="D37" s="33">
        <f>Q37*M!$J$59</f>
        <v>125032.60846195568</v>
      </c>
      <c r="E37" s="33">
        <f>R37*M!$J$60</f>
        <v>128574.29078014182</v>
      </c>
      <c r="F37" s="33">
        <f>S37*M!$J$61</f>
        <v>138759.66172067419</v>
      </c>
      <c r="G37" s="33">
        <f>T37*M!$J$62</f>
        <v>138110.66709467297</v>
      </c>
      <c r="H37" s="33">
        <f>U37*M!$J$63</f>
        <v>140534.99109420725</v>
      </c>
      <c r="I37" s="33">
        <f>V37*M!$J$64</f>
        <v>154668.17444729712</v>
      </c>
      <c r="J37" s="33">
        <f>W37*M!$J$65</f>
        <v>140051.28523062696</v>
      </c>
      <c r="K37" s="33">
        <f>X37*M!$J$66</f>
        <v>140792.09736196752</v>
      </c>
      <c r="L37" s="33">
        <f>Y37*M!$J$67</f>
        <v>169742.37435069249</v>
      </c>
      <c r="M37" s="33">
        <f>Z37*M!$J$68</f>
        <v>172671.65245583683</v>
      </c>
      <c r="N37" s="143"/>
      <c r="O37" s="225"/>
      <c r="P37" s="46" t="s">
        <v>28</v>
      </c>
      <c r="Q37" s="33">
        <v>2792827.0475208829</v>
      </c>
      <c r="R37" s="33">
        <v>2874711.2370330575</v>
      </c>
      <c r="S37" s="33">
        <v>3098343.949633352</v>
      </c>
      <c r="T37" s="33">
        <v>3089072.7883265577</v>
      </c>
      <c r="U37" s="33">
        <v>3139850.9384172414</v>
      </c>
      <c r="V37" s="33">
        <v>3442052.8239645236</v>
      </c>
      <c r="W37" s="33">
        <v>3129302.5920103169</v>
      </c>
      <c r="X37" s="33">
        <v>3142302.6118685994</v>
      </c>
      <c r="Y37" s="33">
        <v>3784959.5009281891</v>
      </c>
      <c r="Z37" s="33">
        <v>3849547</v>
      </c>
      <c r="AA37" s="128"/>
    </row>
    <row r="38" spans="2:27">
      <c r="B38" s="225"/>
      <c r="C38" s="46" t="str">
        <f t="shared" si="4"/>
        <v>Otros Seguros con CUI</v>
      </c>
      <c r="D38" s="33">
        <f>Q38*M!$J$59</f>
        <v>105.5295829222438</v>
      </c>
      <c r="E38" s="33">
        <f>R38*M!$J$60</f>
        <v>40610.106382978716</v>
      </c>
      <c r="F38" s="33">
        <f>S38*M!$J$61</f>
        <v>80114.280434600572</v>
      </c>
      <c r="G38" s="33">
        <f>T38*M!$J$62</f>
        <v>100609.18585509383</v>
      </c>
      <c r="H38" s="33">
        <f>U38*M!$J$63</f>
        <v>109481.20621409458</v>
      </c>
      <c r="I38" s="33">
        <f>V38*M!$J$64</f>
        <v>153150.03164708553</v>
      </c>
      <c r="J38" s="33">
        <f>W38*M!$J$65</f>
        <v>170602.07704717855</v>
      </c>
      <c r="K38" s="33">
        <f>X38*M!$J$66</f>
        <v>140482.06359392795</v>
      </c>
      <c r="L38" s="33">
        <f>Y38*M!$J$67</f>
        <v>145039.06914527938</v>
      </c>
      <c r="M38" s="33">
        <f>Z38*M!$J$68</f>
        <v>111967.77792081556</v>
      </c>
      <c r="N38" s="143"/>
      <c r="O38" s="225"/>
      <c r="P38" s="46" t="s">
        <v>222</v>
      </c>
      <c r="Q38" s="33">
        <v>2357.1920727265169</v>
      </c>
      <c r="R38" s="33">
        <v>907975.68042496685</v>
      </c>
      <c r="S38" s="33">
        <v>1788859.9106233704</v>
      </c>
      <c r="T38" s="33">
        <v>2250290.3274489138</v>
      </c>
      <c r="U38" s="33">
        <v>2446043.2622074983</v>
      </c>
      <c r="V38" s="33">
        <v>3408267.4138029115</v>
      </c>
      <c r="W38" s="33">
        <v>3811928.7590038613</v>
      </c>
      <c r="X38" s="33">
        <v>3135383.0479347403</v>
      </c>
      <c r="Y38" s="33">
        <v>3234118.7924767951</v>
      </c>
      <c r="Z38" s="33">
        <v>2496212.9999999995</v>
      </c>
      <c r="AA38" s="128"/>
    </row>
    <row r="39" spans="2:27">
      <c r="B39" s="225"/>
      <c r="C39" s="46" t="str">
        <f t="shared" si="4"/>
        <v>Protección Familiar</v>
      </c>
      <c r="D39" s="33">
        <f>Q39*M!$J$59</f>
        <v>112557.18425333791</v>
      </c>
      <c r="E39" s="33">
        <f>R39*M!$J$60</f>
        <v>158348.46335697398</v>
      </c>
      <c r="F39" s="33">
        <f>S39*M!$J$61</f>
        <v>161050.58309585063</v>
      </c>
      <c r="G39" s="33">
        <f>T39*M!$J$62</f>
        <v>68953.051520433306</v>
      </c>
      <c r="H39" s="33">
        <f>U39*M!$J$63</f>
        <v>181318.17730653484</v>
      </c>
      <c r="I39" s="33">
        <f>V39*M!$J$64</f>
        <v>202613.50907573171</v>
      </c>
      <c r="J39" s="33">
        <f>W39*M!$J$65</f>
        <v>221114.8594317598</v>
      </c>
      <c r="K39" s="33">
        <f>X39*M!$J$66</f>
        <v>206467.49635198241</v>
      </c>
      <c r="L39" s="33">
        <f>Y39*M!$J$67</f>
        <v>217487.1769775186</v>
      </c>
      <c r="M39" s="33">
        <f>Z39*M!$J$68</f>
        <v>229162.73998016515</v>
      </c>
      <c r="N39" s="143"/>
      <c r="O39" s="225"/>
      <c r="P39" s="46" t="s">
        <v>216</v>
      </c>
      <c r="Q39" s="33">
        <v>2514166.1238809032</v>
      </c>
      <c r="R39" s="33">
        <v>3540413.1278281691</v>
      </c>
      <c r="S39" s="33">
        <v>3596074.6338833594</v>
      </c>
      <c r="T39" s="33">
        <v>1542248.6879875863</v>
      </c>
      <c r="U39" s="33">
        <v>4051034.1569409603</v>
      </c>
      <c r="V39" s="33">
        <v>4509049.1536455285</v>
      </c>
      <c r="W39" s="33">
        <v>4940585.1692997366</v>
      </c>
      <c r="X39" s="33">
        <v>4608094.9514149511</v>
      </c>
      <c r="Y39" s="33">
        <v>4849585.496726918</v>
      </c>
      <c r="Z39" s="33">
        <v>5108961.0000000009</v>
      </c>
      <c r="AA39" s="128"/>
    </row>
    <row r="40" spans="2:27">
      <c r="B40" s="225"/>
      <c r="C40" s="46" t="str">
        <f t="shared" si="4"/>
        <v>Renta</v>
      </c>
      <c r="D40" s="33">
        <f>Q40*M!$J$59</f>
        <v>0</v>
      </c>
      <c r="E40" s="33">
        <f>R40*M!$J$60</f>
        <v>0</v>
      </c>
      <c r="F40" s="33">
        <f>S40*M!$J$61</f>
        <v>0</v>
      </c>
      <c r="G40" s="33">
        <f>T40*M!$J$62</f>
        <v>0</v>
      </c>
      <c r="H40" s="33">
        <f>U40*M!$J$63</f>
        <v>0</v>
      </c>
      <c r="I40" s="33">
        <f>V40*M!$J$64</f>
        <v>0</v>
      </c>
      <c r="J40" s="33">
        <f>W40*M!$J$65</f>
        <v>0</v>
      </c>
      <c r="K40" s="33">
        <f>X40*M!$J$66</f>
        <v>0</v>
      </c>
      <c r="L40" s="33">
        <f>Y40*M!$J$67</f>
        <v>3243.263398048523</v>
      </c>
      <c r="M40" s="33">
        <f>Z40*M!$J$68</f>
        <v>0</v>
      </c>
      <c r="N40" s="143"/>
      <c r="O40" s="225"/>
      <c r="P40" s="46" t="s">
        <v>217</v>
      </c>
      <c r="Q40" s="33"/>
      <c r="R40" s="33"/>
      <c r="S40" s="33"/>
      <c r="T40" s="33"/>
      <c r="U40" s="33"/>
      <c r="V40" s="33"/>
      <c r="W40" s="33"/>
      <c r="X40" s="33"/>
      <c r="Y40" s="33">
        <v>72319.128676111388</v>
      </c>
      <c r="Z40" s="33"/>
      <c r="AA40" s="128"/>
    </row>
    <row r="41" spans="2:27">
      <c r="B41" s="225"/>
      <c r="C41" s="46" t="str">
        <f t="shared" si="4"/>
        <v>Salud</v>
      </c>
      <c r="D41" s="33">
        <f>Q41*M!$J$59</f>
        <v>2907491.525383241</v>
      </c>
      <c r="E41" s="33">
        <f>R41*M!$J$60</f>
        <v>3228990.8392434982</v>
      </c>
      <c r="F41" s="33">
        <f>S41*M!$J$61</f>
        <v>3661298.777794139</v>
      </c>
      <c r="G41" s="33">
        <f>T41*M!$J$62</f>
        <v>4403869.1368643092</v>
      </c>
      <c r="H41" s="33">
        <f>U41*M!$J$63</f>
        <v>4883170.178628495</v>
      </c>
      <c r="I41" s="33">
        <f>V41*M!$J$64</f>
        <v>5324292.7309549246</v>
      </c>
      <c r="J41" s="33">
        <f>W41*M!$J$65</f>
        <v>5739315.8954847697</v>
      </c>
      <c r="K41" s="33">
        <f>X41*M!$J$66</f>
        <v>5841178.7204052201</v>
      </c>
      <c r="L41" s="33">
        <f>Y41*M!$J$67</f>
        <v>7181315.0443591513</v>
      </c>
      <c r="M41" s="33">
        <f>Z41*M!$J$68</f>
        <v>8350740.4000084326</v>
      </c>
      <c r="N41" s="143"/>
      <c r="O41" s="225"/>
      <c r="P41" s="46" t="s">
        <v>218</v>
      </c>
      <c r="Q41" s="33">
        <v>64944025.98182071</v>
      </c>
      <c r="R41" s="33">
        <v>72194963.655080467</v>
      </c>
      <c r="S41" s="33">
        <v>81752598.524015352</v>
      </c>
      <c r="T41" s="33">
        <v>98499794.405550405</v>
      </c>
      <c r="U41" s="33">
        <v>109100419.39334325</v>
      </c>
      <c r="V41" s="33">
        <v>118489126.128801</v>
      </c>
      <c r="W41" s="33">
        <v>128239138.10238227</v>
      </c>
      <c r="X41" s="33">
        <v>130367765.6163592</v>
      </c>
      <c r="Y41" s="33">
        <v>160130825.96658528</v>
      </c>
      <c r="Z41" s="33">
        <v>186171657</v>
      </c>
      <c r="AA41" s="128"/>
    </row>
    <row r="42" spans="2:27">
      <c r="B42" s="225"/>
      <c r="C42" s="46" t="str">
        <f t="shared" si="4"/>
        <v>Seguros con APV</v>
      </c>
      <c r="D42" s="33">
        <f>Q42*M!$J$59</f>
        <v>0</v>
      </c>
      <c r="E42" s="33">
        <f>R42*M!$J$60</f>
        <v>0</v>
      </c>
      <c r="F42" s="33">
        <f>S42*M!$J$61</f>
        <v>574.86696637129307</v>
      </c>
      <c r="G42" s="33">
        <f>T42*M!$J$62</f>
        <v>0</v>
      </c>
      <c r="H42" s="33">
        <f>U42*M!$J$63</f>
        <v>0</v>
      </c>
      <c r="I42" s="33">
        <f>V42*M!$J$64</f>
        <v>0</v>
      </c>
      <c r="J42" s="33">
        <f>W42*M!$J$65</f>
        <v>0</v>
      </c>
      <c r="K42" s="33">
        <f>X42*M!$J$66</f>
        <v>0</v>
      </c>
      <c r="L42" s="33">
        <f>Y42*M!$J$67</f>
        <v>0</v>
      </c>
      <c r="M42" s="33">
        <f>Z42*M!$J$68</f>
        <v>0</v>
      </c>
      <c r="N42" s="143"/>
      <c r="O42" s="225"/>
      <c r="P42" s="46" t="s">
        <v>219</v>
      </c>
      <c r="Q42" s="33"/>
      <c r="R42" s="33"/>
      <c r="S42" s="33">
        <v>12836.119409731878</v>
      </c>
      <c r="T42" s="33"/>
      <c r="U42" s="33"/>
      <c r="V42" s="33"/>
      <c r="W42" s="33"/>
      <c r="X42" s="33"/>
      <c r="Y42" s="33"/>
      <c r="Z42" s="33"/>
      <c r="AA42" s="128"/>
    </row>
    <row r="43" spans="2:27">
      <c r="B43" s="225"/>
      <c r="C43" s="46" t="str">
        <f t="shared" si="4"/>
        <v>Temporal de vida</v>
      </c>
      <c r="D43" s="33">
        <f>Q43*M!$J$59</f>
        <v>3316432.5148171438</v>
      </c>
      <c r="E43" s="33">
        <f>R43*M!$J$60</f>
        <v>3804245.5082742306</v>
      </c>
      <c r="F43" s="33">
        <f>S43*M!$J$61</f>
        <v>4784095.9632269936</v>
      </c>
      <c r="G43" s="33">
        <f>T43*M!$J$62</f>
        <v>5653326.0713186925</v>
      </c>
      <c r="H43" s="33">
        <f>U43*M!$J$63</f>
        <v>6023856.9990368849</v>
      </c>
      <c r="I43" s="33">
        <f>V43*M!$J$64</f>
        <v>6200573.8263823539</v>
      </c>
      <c r="J43" s="33">
        <f>W43*M!$J$65</f>
        <v>6773675.5549568031</v>
      </c>
      <c r="K43" s="33">
        <f>X43*M!$J$66</f>
        <v>7191167.4994079173</v>
      </c>
      <c r="L43" s="33">
        <f>Y43*M!$J$67</f>
        <v>7003833.2739081476</v>
      </c>
      <c r="M43" s="33">
        <f>Z43*M!$J$68</f>
        <v>7602521.6616286961</v>
      </c>
      <c r="N43" s="143"/>
      <c r="O43" s="225"/>
      <c r="P43" s="46" t="s">
        <v>223</v>
      </c>
      <c r="Q43" s="33">
        <v>74078454.753483653</v>
      </c>
      <c r="R43" s="33">
        <v>85056718.918783545</v>
      </c>
      <c r="S43" s="33">
        <v>106823370.69953531</v>
      </c>
      <c r="T43" s="33">
        <v>126445958.86628106</v>
      </c>
      <c r="U43" s="33">
        <v>134585791.79500055</v>
      </c>
      <c r="V43" s="33">
        <v>137990266.74729633</v>
      </c>
      <c r="W43" s="33">
        <v>151350845.77522913</v>
      </c>
      <c r="X43" s="33">
        <v>160497817.98249006</v>
      </c>
      <c r="Y43" s="33">
        <v>156173291.40351734</v>
      </c>
      <c r="Z43" s="33">
        <v>169490846</v>
      </c>
      <c r="AA43" s="128"/>
    </row>
    <row r="44" spans="2:27">
      <c r="B44" s="225"/>
      <c r="C44" s="46" t="str">
        <f t="shared" si="4"/>
        <v>Vida Entera</v>
      </c>
      <c r="D44" s="33">
        <f>Q44*M!$J$59</f>
        <v>469633.93716719671</v>
      </c>
      <c r="E44" s="33">
        <f>R44*M!$J$60</f>
        <v>405446.57210401882</v>
      </c>
      <c r="F44" s="33">
        <f>S44*M!$J$61</f>
        <v>444300.50152884005</v>
      </c>
      <c r="G44" s="33">
        <f>T44*M!$J$62</f>
        <v>360569.70838634711</v>
      </c>
      <c r="H44" s="33">
        <f>U44*M!$J$63</f>
        <v>396991.39088522375</v>
      </c>
      <c r="I44" s="33">
        <f>V44*M!$J$64</f>
        <v>482877.39786552876</v>
      </c>
      <c r="J44" s="33">
        <f>W44*M!$J$65</f>
        <v>546265.92524811567</v>
      </c>
      <c r="K44" s="33">
        <f>X44*M!$J$66</f>
        <v>498361.49564911815</v>
      </c>
      <c r="L44" s="33">
        <f>Y44*M!$J$67</f>
        <v>503695.22105003125</v>
      </c>
      <c r="M44" s="33">
        <f>Z44*M!$J$68</f>
        <v>613533.17457633279</v>
      </c>
      <c r="N44" s="143"/>
      <c r="O44" s="225"/>
      <c r="P44" s="46" t="s">
        <v>221</v>
      </c>
      <c r="Q44" s="33">
        <v>10490114.365272634</v>
      </c>
      <c r="R44" s="33">
        <v>9065123.4377562944</v>
      </c>
      <c r="S44" s="33">
        <v>9920720.1405698061</v>
      </c>
      <c r="T44" s="33">
        <v>8064736.0403204374</v>
      </c>
      <c r="U44" s="33">
        <v>8869632.9754555728</v>
      </c>
      <c r="V44" s="33">
        <v>10746163.629920116</v>
      </c>
      <c r="W44" s="33">
        <v>12205752.863965988</v>
      </c>
      <c r="X44" s="33">
        <v>11122802.051928189</v>
      </c>
      <c r="Y44" s="33">
        <v>11231526.71675623</v>
      </c>
      <c r="Z44" s="33">
        <v>13678127.000000002</v>
      </c>
      <c r="AA44" s="128"/>
    </row>
    <row r="45" spans="2:27">
      <c r="B45" s="226"/>
      <c r="C45" s="69" t="s">
        <v>29</v>
      </c>
      <c r="D45" s="70">
        <f>SUM(D32:D44)</f>
        <v>7389729.2303208569</v>
      </c>
      <c r="E45" s="70">
        <f t="shared" ref="E45:M45" si="5">SUM(E32:E44)</f>
        <v>8571769.7990543712</v>
      </c>
      <c r="F45" s="70">
        <f t="shared" si="5"/>
        <v>10263230.400097014</v>
      </c>
      <c r="G45" s="70">
        <f t="shared" si="5"/>
        <v>11424121.868325721</v>
      </c>
      <c r="H45" s="70">
        <f t="shared" si="5"/>
        <v>12569380.433869714</v>
      </c>
      <c r="I45" s="70">
        <f t="shared" si="5"/>
        <v>13545221.595848875</v>
      </c>
      <c r="J45" s="70">
        <f t="shared" si="5"/>
        <v>14748087.385334216</v>
      </c>
      <c r="K45" s="70">
        <f t="shared" si="5"/>
        <v>15102290.659164364</v>
      </c>
      <c r="L45" s="70">
        <f t="shared" si="5"/>
        <v>16443801.860124767</v>
      </c>
      <c r="M45" s="70">
        <f t="shared" si="5"/>
        <v>18355437.26280085</v>
      </c>
      <c r="N45" s="143"/>
      <c r="O45" s="226"/>
      <c r="P45" s="69" t="s">
        <v>29</v>
      </c>
      <c r="Q45" s="229"/>
      <c r="R45" s="230"/>
      <c r="S45" s="230"/>
      <c r="T45" s="230"/>
      <c r="U45" s="230"/>
      <c r="V45" s="230"/>
      <c r="W45" s="230"/>
      <c r="X45" s="230"/>
      <c r="Y45" s="230"/>
      <c r="Z45" s="231"/>
      <c r="AA45" s="128"/>
    </row>
    <row r="46" spans="2:27">
      <c r="B46" s="234" t="s">
        <v>51</v>
      </c>
      <c r="C46" s="50" t="str">
        <f>P46</f>
        <v>Desgravamen Colectivo</v>
      </c>
      <c r="D46" s="33">
        <f>Q46*M!$J$59</f>
        <v>4710506.4344976041</v>
      </c>
      <c r="E46" s="33">
        <f>R46*M!$J$60</f>
        <v>5722759.5153664313</v>
      </c>
      <c r="F46" s="33">
        <f>S46*M!$J$61</f>
        <v>7761504.4132805532</v>
      </c>
      <c r="G46" s="33">
        <f>T46*M!$J$62</f>
        <v>10392304.563998168</v>
      </c>
      <c r="H46" s="33">
        <f>U46*M!$J$63</f>
        <v>12987085.018962296</v>
      </c>
      <c r="I46" s="33">
        <f>V46*M!$J$64</f>
        <v>14740337.905258508</v>
      </c>
      <c r="J46" s="33">
        <f>W46*M!$J$65</f>
        <v>15825907.012539718</v>
      </c>
      <c r="K46" s="33">
        <f>X46*M!$J$66</f>
        <v>17319000.681854654</v>
      </c>
      <c r="L46" s="33">
        <f>Y46*M!$J$67</f>
        <v>18932255.010941219</v>
      </c>
      <c r="M46" s="33">
        <f>Z46*M!$J$68</f>
        <v>20508624.057651307</v>
      </c>
      <c r="N46" s="143"/>
      <c r="O46" s="234" t="s">
        <v>51</v>
      </c>
      <c r="P46" s="50" t="s">
        <v>225</v>
      </c>
      <c r="Q46" s="50">
        <v>105217590.35195205</v>
      </c>
      <c r="R46" s="50">
        <v>127951560.03460233</v>
      </c>
      <c r="S46" s="50">
        <v>173305483.31365249</v>
      </c>
      <c r="T46" s="50">
        <v>232441026.5475204</v>
      </c>
      <c r="U46" s="50">
        <v>290159132.37407309</v>
      </c>
      <c r="V46" s="50">
        <v>328037890.75738335</v>
      </c>
      <c r="W46" s="50">
        <v>353613690.53987575</v>
      </c>
      <c r="X46" s="50">
        <v>386538322.08800477</v>
      </c>
      <c r="Y46" s="50">
        <v>422156333.98417193</v>
      </c>
      <c r="Z46" s="50">
        <v>457219880</v>
      </c>
      <c r="AA46" s="128"/>
    </row>
    <row r="47" spans="2:27">
      <c r="B47" s="235"/>
      <c r="C47" s="50" t="str">
        <f>P47</f>
        <v>Desgravamen Individual</v>
      </c>
      <c r="D47" s="33">
        <f>Q47*M!$J$59</f>
        <v>4980.6738126578193</v>
      </c>
      <c r="E47" s="33">
        <f>R47*M!$J$60</f>
        <v>4489.8345153664295</v>
      </c>
      <c r="F47" s="33">
        <f>S47*M!$J$61</f>
        <v>4649.8681934856122</v>
      </c>
      <c r="G47" s="33">
        <f>T47*M!$J$62</f>
        <v>5401.7260822228418</v>
      </c>
      <c r="H47" s="33">
        <f>U47*M!$J$63</f>
        <v>5195.7365630511558</v>
      </c>
      <c r="I47" s="33">
        <f>V47*M!$J$64</f>
        <v>10625.266910806175</v>
      </c>
      <c r="J47" s="33">
        <f>W47*M!$J$65</f>
        <v>13315.700636333986</v>
      </c>
      <c r="K47" s="33">
        <f>X47*M!$J$66</f>
        <v>12678.962969753931</v>
      </c>
      <c r="L47" s="33">
        <f>Y47*M!$J$67</f>
        <v>22601.890886041136</v>
      </c>
      <c r="M47" s="33">
        <f>Z47*M!$J$68</f>
        <v>38918.311314733131</v>
      </c>
      <c r="N47" s="143"/>
      <c r="O47" s="235"/>
      <c r="P47" s="68" t="s">
        <v>224</v>
      </c>
      <c r="Q47" s="50">
        <v>111252.26218968497</v>
      </c>
      <c r="R47" s="50">
        <v>100385.36985448585</v>
      </c>
      <c r="S47" s="50">
        <v>103826.21869517132</v>
      </c>
      <c r="T47" s="50">
        <v>120818.51026865405</v>
      </c>
      <c r="U47" s="50">
        <v>116083.81796053205</v>
      </c>
      <c r="V47" s="50">
        <v>236459.31107940563</v>
      </c>
      <c r="W47" s="50">
        <v>297525.69886878168</v>
      </c>
      <c r="X47" s="50">
        <v>282978.51372448838</v>
      </c>
      <c r="Y47" s="50">
        <v>503982.82677088422</v>
      </c>
      <c r="Z47" s="50">
        <v>867645.99999999988</v>
      </c>
      <c r="AA47" s="128"/>
    </row>
    <row r="48" spans="2:27">
      <c r="B48" s="236"/>
      <c r="C48" s="71" t="s">
        <v>29</v>
      </c>
      <c r="D48" s="70">
        <f>SUM(D46:D47)</f>
        <v>4715487.1083102617</v>
      </c>
      <c r="E48" s="70">
        <f t="shared" ref="E48:M48" si="6">SUM(E46:E47)</f>
        <v>5727249.349881798</v>
      </c>
      <c r="F48" s="70">
        <f t="shared" si="6"/>
        <v>7766154.281474039</v>
      </c>
      <c r="G48" s="70">
        <f t="shared" si="6"/>
        <v>10397706.290080391</v>
      </c>
      <c r="H48" s="70">
        <f t="shared" si="6"/>
        <v>12992280.755525347</v>
      </c>
      <c r="I48" s="70">
        <f t="shared" si="6"/>
        <v>14750963.172169315</v>
      </c>
      <c r="J48" s="70">
        <f t="shared" si="6"/>
        <v>15839222.713176053</v>
      </c>
      <c r="K48" s="70">
        <f t="shared" si="6"/>
        <v>17331679.644824408</v>
      </c>
      <c r="L48" s="70">
        <f t="shared" si="6"/>
        <v>18954856.901827261</v>
      </c>
      <c r="M48" s="70">
        <f t="shared" si="6"/>
        <v>20547542.368966039</v>
      </c>
      <c r="N48" s="143"/>
      <c r="O48" s="236"/>
      <c r="P48" s="71" t="s">
        <v>29</v>
      </c>
      <c r="Q48" s="221"/>
      <c r="R48" s="222"/>
      <c r="S48" s="222"/>
      <c r="T48" s="222"/>
      <c r="U48" s="222"/>
      <c r="V48" s="222"/>
      <c r="W48" s="222"/>
      <c r="X48" s="222"/>
      <c r="Y48" s="222"/>
      <c r="Z48" s="223"/>
      <c r="AA48" s="128"/>
    </row>
    <row r="49" spans="2:27">
      <c r="B49" s="234" t="s">
        <v>52</v>
      </c>
      <c r="C49" s="50" t="str">
        <f>P49</f>
        <v>Rentas Vitalicias Invalidez</v>
      </c>
      <c r="D49" s="33">
        <f>Q49*M!$J$59</f>
        <v>3798988.898789546</v>
      </c>
      <c r="E49" s="33">
        <f>R49*M!$J$60</f>
        <v>3724146.3947990537</v>
      </c>
      <c r="F49" s="33">
        <f>S49*M!$J$61</f>
        <v>4124552.4497532775</v>
      </c>
      <c r="G49" s="33">
        <f>T49*M!$J$62</f>
        <v>4025427.3619582062</v>
      </c>
      <c r="H49" s="33">
        <f>U49*M!$J$63</f>
        <v>5805469.1820304738</v>
      </c>
      <c r="I49" s="33">
        <f>V49*M!$J$64</f>
        <v>4255589.4562714715</v>
      </c>
      <c r="J49" s="33">
        <f>W49*M!$J$65</f>
        <v>5115864.4395519849</v>
      </c>
      <c r="K49" s="33">
        <f>X49*M!$J$66</f>
        <v>6377376.320735259</v>
      </c>
      <c r="L49" s="33">
        <f>Y49*M!$J$67</f>
        <v>10022699.860875158</v>
      </c>
      <c r="M49" s="33">
        <f>Z49*M!$J$68</f>
        <v>14805204.66689961</v>
      </c>
      <c r="N49" s="143"/>
      <c r="O49" s="234" t="s">
        <v>52</v>
      </c>
      <c r="P49" s="50" t="s">
        <v>534</v>
      </c>
      <c r="Q49" s="50">
        <v>84857215.092008203</v>
      </c>
      <c r="R49" s="50">
        <v>83265833.507817388</v>
      </c>
      <c r="S49" s="50">
        <v>92096521.201986089</v>
      </c>
      <c r="T49" s="50">
        <v>90035320.129808247</v>
      </c>
      <c r="U49" s="50">
        <v>129706542.95577863</v>
      </c>
      <c r="V49" s="50">
        <v>94705738.642982021</v>
      </c>
      <c r="W49" s="50">
        <v>114308753.57338387</v>
      </c>
      <c r="X49" s="50">
        <v>142335021.95790654</v>
      </c>
      <c r="Y49" s="50">
        <v>223488761.76902789</v>
      </c>
      <c r="Z49" s="50">
        <v>330067676.99999994</v>
      </c>
      <c r="AA49" s="128"/>
    </row>
    <row r="50" spans="2:27">
      <c r="B50" s="235"/>
      <c r="C50" s="50" t="str">
        <f>P50</f>
        <v>Rentas Vitalicias Sobrevivencia</v>
      </c>
      <c r="D50" s="33">
        <f>Q50*M!$J$59</f>
        <v>2902327.0258454918</v>
      </c>
      <c r="E50" s="33">
        <f>R50*M!$J$60</f>
        <v>2864565.7801418439</v>
      </c>
      <c r="F50" s="33">
        <f>S50*M!$J$61</f>
        <v>3004947.1474644928</v>
      </c>
      <c r="G50" s="33">
        <f>T50*M!$J$62</f>
        <v>3129583.0108913518</v>
      </c>
      <c r="H50" s="33">
        <f>U50*M!$J$63</f>
        <v>3937843.1293417769</v>
      </c>
      <c r="I50" s="33">
        <f>V50*M!$J$64</f>
        <v>4114447.633501268</v>
      </c>
      <c r="J50" s="33">
        <f>W50*M!$J$65</f>
        <v>4016599.4563821377</v>
      </c>
      <c r="K50" s="33">
        <f>X50*M!$J$66</f>
        <v>4345745.5708097471</v>
      </c>
      <c r="L50" s="33">
        <f>Y50*M!$J$67</f>
        <v>3864345.1228236975</v>
      </c>
      <c r="M50" s="33">
        <f>Z50*M!$J$68</f>
        <v>4630895.8496960849</v>
      </c>
      <c r="N50" s="143"/>
      <c r="O50" s="235"/>
      <c r="P50" s="50" t="s">
        <v>535</v>
      </c>
      <c r="Q50" s="50">
        <v>64828667.643117219</v>
      </c>
      <c r="R50" s="50">
        <v>64047014.278114006</v>
      </c>
      <c r="S50" s="50">
        <v>67097020.112779908</v>
      </c>
      <c r="T50" s="50">
        <v>69998284.13779673</v>
      </c>
      <c r="U50" s="50">
        <v>87979800.252844721</v>
      </c>
      <c r="V50" s="50">
        <v>91564707.132254377</v>
      </c>
      <c r="W50" s="50">
        <v>89746802.888854757</v>
      </c>
      <c r="X50" s="50">
        <v>96991577.748600945</v>
      </c>
      <c r="Y50" s="50">
        <v>86168170.107474357</v>
      </c>
      <c r="Z50" s="50">
        <v>103241331.00000001</v>
      </c>
      <c r="AA50" s="128"/>
    </row>
    <row r="51" spans="2:27">
      <c r="B51" s="235"/>
      <c r="C51" s="50" t="str">
        <f>P51</f>
        <v>Rentas Vitalicias Vejez</v>
      </c>
      <c r="D51" s="33">
        <f>Q51*M!$J$59</f>
        <v>36655584.34841606</v>
      </c>
      <c r="E51" s="33">
        <f>R51*M!$J$60</f>
        <v>40030794.976359323</v>
      </c>
      <c r="F51" s="33">
        <f>S51*M!$J$61</f>
        <v>42184200.138014264</v>
      </c>
      <c r="G51" s="33">
        <f>T51*M!$J$62</f>
        <v>34926082.667911351</v>
      </c>
      <c r="H51" s="33">
        <f>U51*M!$J$63</f>
        <v>29192517.388928454</v>
      </c>
      <c r="I51" s="33">
        <f>V51*M!$J$64</f>
        <v>38138657.552034214</v>
      </c>
      <c r="J51" s="33">
        <f>W51*M!$J$65</f>
        <v>37772866.747433901</v>
      </c>
      <c r="K51" s="33">
        <f>X51*M!$J$66</f>
        <v>27869863.504923876</v>
      </c>
      <c r="L51" s="33">
        <f>Y51*M!$J$67</f>
        <v>35882856.789968096</v>
      </c>
      <c r="M51" s="33">
        <f>Z51*M!$J$68</f>
        <v>39519991.450626023</v>
      </c>
      <c r="N51" s="143"/>
      <c r="O51" s="235"/>
      <c r="P51" s="50" t="s">
        <v>533</v>
      </c>
      <c r="Q51" s="50">
        <v>818768069.14804935</v>
      </c>
      <c r="R51" s="50">
        <v>895023223.13163507</v>
      </c>
      <c r="S51" s="50">
        <v>941924761.4688108</v>
      </c>
      <c r="T51" s="50">
        <v>781179425.46995437</v>
      </c>
      <c r="U51" s="50">
        <v>652222997.30993342</v>
      </c>
      <c r="V51" s="50">
        <v>848754272.80566418</v>
      </c>
      <c r="W51" s="50">
        <v>843996037.77828228</v>
      </c>
      <c r="X51" s="50">
        <v>622020315.94708407</v>
      </c>
      <c r="Y51" s="50">
        <v>800125250.08656585</v>
      </c>
      <c r="Z51" s="50">
        <v>881059875.00000012</v>
      </c>
    </row>
    <row r="52" spans="2:27">
      <c r="B52" s="236"/>
      <c r="C52" s="71" t="s">
        <v>29</v>
      </c>
      <c r="D52" s="70">
        <f>SUM(D49:D51)</f>
        <v>43356900.273051098</v>
      </c>
      <c r="E52" s="70">
        <f t="shared" ref="E52:M52" si="7">SUM(E49:E51)</f>
        <v>46619507.151300222</v>
      </c>
      <c r="F52" s="70">
        <f t="shared" si="7"/>
        <v>49313699.735232033</v>
      </c>
      <c r="G52" s="70">
        <f t="shared" si="7"/>
        <v>42081093.040760905</v>
      </c>
      <c r="H52" s="70">
        <f t="shared" si="7"/>
        <v>38935829.700300708</v>
      </c>
      <c r="I52" s="70">
        <f t="shared" si="7"/>
        <v>46508694.641806953</v>
      </c>
      <c r="J52" s="70">
        <f t="shared" si="7"/>
        <v>46905330.643368021</v>
      </c>
      <c r="K52" s="70">
        <f t="shared" si="7"/>
        <v>38592985.396468878</v>
      </c>
      <c r="L52" s="70">
        <f t="shared" si="7"/>
        <v>49769901.773666948</v>
      </c>
      <c r="M52" s="70">
        <f t="shared" si="7"/>
        <v>58956091.967221722</v>
      </c>
      <c r="N52" s="143"/>
      <c r="O52" s="236"/>
      <c r="P52" s="71" t="s">
        <v>29</v>
      </c>
      <c r="Q52" s="221"/>
      <c r="R52" s="222"/>
      <c r="S52" s="222"/>
      <c r="T52" s="222"/>
      <c r="U52" s="222"/>
      <c r="V52" s="222"/>
      <c r="W52" s="222"/>
      <c r="X52" s="222"/>
      <c r="Y52" s="222"/>
      <c r="Z52" s="223"/>
    </row>
    <row r="53" spans="2:27">
      <c r="B53" s="72" t="s">
        <v>53</v>
      </c>
      <c r="C53" s="50" t="str">
        <f>P53</f>
        <v>Seguro de AFP</v>
      </c>
      <c r="D53" s="33">
        <f>Q53*M!$J$59</f>
        <v>5622178.2333141463</v>
      </c>
      <c r="E53" s="33">
        <f>R53*M!$J$60</f>
        <v>7242569.444444444</v>
      </c>
      <c r="F53" s="33">
        <f>S53*M!$J$61</f>
        <v>7436787.2703491626</v>
      </c>
      <c r="G53" s="33">
        <f>T53*M!$J$62</f>
        <v>6931617.6916473629</v>
      </c>
      <c r="H53" s="33">
        <f>U53*M!$J$63</f>
        <v>9803196.5415201914</v>
      </c>
      <c r="I53" s="33">
        <f>V53*M!$J$64</f>
        <v>9597157.4699862264</v>
      </c>
      <c r="J53" s="33">
        <f>W53*M!$J$65</f>
        <v>12378729.588109924</v>
      </c>
      <c r="K53" s="33">
        <f>X53*M!$J$66</f>
        <v>15594771.492745986</v>
      </c>
      <c r="L53" s="33">
        <f>Y53*M!$J$67</f>
        <v>19917079.962993257</v>
      </c>
      <c r="M53" s="33">
        <f>Z53*M!$J$68</f>
        <v>19199073.429074954</v>
      </c>
      <c r="N53" s="143"/>
      <c r="O53" s="72" t="s">
        <v>53</v>
      </c>
      <c r="P53" s="50" t="s">
        <v>53</v>
      </c>
      <c r="Q53" s="50">
        <v>125581411.35446742</v>
      </c>
      <c r="R53" s="50">
        <v>161932028.87301001</v>
      </c>
      <c r="S53" s="50">
        <v>166054922.28843918</v>
      </c>
      <c r="T53" s="50">
        <v>155037058.61961406</v>
      </c>
      <c r="U53" s="50">
        <v>219024284.42000723</v>
      </c>
      <c r="V53" s="50">
        <v>213579316.42785737</v>
      </c>
      <c r="W53" s="50">
        <v>276590040.01339984</v>
      </c>
      <c r="X53" s="50">
        <v>348055694.25650954</v>
      </c>
      <c r="Y53" s="50">
        <v>444116216.2662434</v>
      </c>
      <c r="Z53" s="50">
        <v>428024718.99999994</v>
      </c>
    </row>
    <row r="54" spans="2:27">
      <c r="B54" s="72" t="s">
        <v>54</v>
      </c>
      <c r="C54" s="50" t="str">
        <f>P54</f>
        <v>Invalidez y Sobrevivencia</v>
      </c>
      <c r="D54" s="33">
        <f>Q54*M!$J$59</f>
        <v>2364.8301612745263</v>
      </c>
      <c r="E54" s="33">
        <f>R54*M!$J$60</f>
        <v>2774.1725768321512</v>
      </c>
      <c r="F54" s="33">
        <f>S54*M!$J$61</f>
        <v>292.8905327408537</v>
      </c>
      <c r="G54" s="33">
        <f>T54*M!$J$62</f>
        <v>40.445490105319585</v>
      </c>
      <c r="H54" s="33">
        <f>U54*M!$J$63</f>
        <v>194.69491797181328</v>
      </c>
      <c r="I54" s="33">
        <f>V54*M!$J$64</f>
        <v>0</v>
      </c>
      <c r="J54" s="33">
        <f>W54*M!$J$65</f>
        <v>0.79244584681462216</v>
      </c>
      <c r="K54" s="33">
        <f>X54*M!$J$66</f>
        <v>277.9942395697251</v>
      </c>
      <c r="L54" s="33">
        <f>Y54*M!$J$67</f>
        <v>47.493538967772899</v>
      </c>
      <c r="M54" s="33">
        <f>Z54*M!$J$68</f>
        <v>0.2691303456575595</v>
      </c>
      <c r="N54" s="143"/>
      <c r="O54" s="72" t="s">
        <v>54</v>
      </c>
      <c r="P54" s="50" t="s">
        <v>54</v>
      </c>
      <c r="Q54" s="50">
        <v>52822.713358093883</v>
      </c>
      <c r="R54" s="50">
        <v>62025.969824132684</v>
      </c>
      <c r="S54" s="50">
        <v>6539.9093567212549</v>
      </c>
      <c r="T54" s="50">
        <v>904.63007328195556</v>
      </c>
      <c r="U54" s="50">
        <v>4349.8990261370127</v>
      </c>
      <c r="V54" s="50"/>
      <c r="W54" s="50">
        <v>17.70639118649455</v>
      </c>
      <c r="X54" s="50">
        <v>6204.4819379212122</v>
      </c>
      <c r="Y54" s="50">
        <v>1059.0232535417686</v>
      </c>
      <c r="Z54" s="50">
        <v>6.0000000000000009</v>
      </c>
    </row>
    <row r="55" spans="2:27">
      <c r="B55" s="232" t="s">
        <v>29</v>
      </c>
      <c r="C55" s="233"/>
      <c r="D55" s="51">
        <f>SUM(D31,D45,D48,D52,D53:D54)</f>
        <v>73279443.828639582</v>
      </c>
      <c r="E55" s="51">
        <f t="shared" ref="E55:M55" si="8">SUM(E31,E45,E48,E52,E53:E54)</f>
        <v>81937228.486997619</v>
      </c>
      <c r="F55" s="51">
        <f t="shared" si="8"/>
        <v>90471900.17930305</v>
      </c>
      <c r="G55" s="51">
        <f t="shared" si="8"/>
        <v>86899581.414212406</v>
      </c>
      <c r="H55" s="51">
        <f t="shared" si="8"/>
        <v>91880322.88816002</v>
      </c>
      <c r="I55" s="51">
        <f t="shared" si="8"/>
        <v>103939529.0954437</v>
      </c>
      <c r="J55" s="51">
        <f t="shared" si="8"/>
        <v>110292351.54575859</v>
      </c>
      <c r="K55" s="51">
        <f t="shared" si="8"/>
        <v>108764868.6331584</v>
      </c>
      <c r="L55" s="51">
        <f t="shared" si="8"/>
        <v>130277590.46027716</v>
      </c>
      <c r="M55" s="51">
        <f t="shared" si="8"/>
        <v>147236118.86231425</v>
      </c>
    </row>
  </sheetData>
  <mergeCells count="16">
    <mergeCell ref="Q52:Z52"/>
    <mergeCell ref="Q48:Z48"/>
    <mergeCell ref="Q45:Z45"/>
    <mergeCell ref="Q31:Z31"/>
    <mergeCell ref="B55:C55"/>
    <mergeCell ref="B46:B48"/>
    <mergeCell ref="B49:B52"/>
    <mergeCell ref="O17:O31"/>
    <mergeCell ref="O32:O45"/>
    <mergeCell ref="O46:O48"/>
    <mergeCell ref="O49:O52"/>
    <mergeCell ref="B15:M15"/>
    <mergeCell ref="B17:B31"/>
    <mergeCell ref="B32:B45"/>
    <mergeCell ref="O16:P16"/>
    <mergeCell ref="O15:Z15"/>
  </mergeCells>
  <conditionalFormatting sqref="D17:M55">
    <cfRule type="cellIs" dxfId="71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27" orientation="landscape" horizontalDpi="300" verticalDpi="300" r:id="rId1"/>
  <headerFooter alignWithMargins="0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>
  <sheetPr codeName="Hoja118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227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>
        <f>IF(OR(R17="",R17=0),"",R17*M!$J$62)</f>
        <v>74107.542722287428</v>
      </c>
      <c r="G17" s="33">
        <f>IF(OR(S17="",S17=0),"",S17*M!$J$63)</f>
        <v>249236.54505414914</v>
      </c>
      <c r="H17" s="33">
        <f>IF(OR(T17="",T17=0),"",T17*M!$J$64)</f>
        <v>321217.51077580708</v>
      </c>
      <c r="I17" s="33">
        <f>IF(OR(U17="",U17=0),"",U17*M!$J$65)</f>
        <v>460537.68849140103</v>
      </c>
      <c r="J17" s="33">
        <f>IF(OR(V17="",V17=0),"",V17*M!$J$66)</f>
        <v>701834.22719320399</v>
      </c>
      <c r="K17" s="33">
        <f>IF(OR(W17="",W17=0),"",W17*M!$J$67)</f>
        <v>757778.29046563711</v>
      </c>
      <c r="L17" s="33">
        <f>IF(OR(X17="",X17=0),"",X17*M!$J$68)</f>
        <v>777574.53452785336</v>
      </c>
      <c r="N17" s="121" t="s">
        <v>591</v>
      </c>
      <c r="O17" s="129">
        <f>SUM('3.4.1'!O17,'3.4.2'!O17,'3.4.3'!O17,'3.4.4'!O17,'3.4.5'!O17,'3.4.6'!O17)</f>
        <v>0</v>
      </c>
      <c r="P17" s="129">
        <f>SUM('3.4.1'!P17,'3.4.2'!P17,'3.4.3'!P17,'3.4.4'!P17,'3.4.5'!P17,'3.4.6'!P17)</f>
        <v>0</v>
      </c>
      <c r="Q17" s="129">
        <f>SUM('3.4.1'!Q17,'3.4.2'!Q17,'3.4.3'!Q17,'3.4.4'!Q17,'3.4.5'!Q17,'3.4.6'!Q17)</f>
        <v>0</v>
      </c>
      <c r="R17" s="129">
        <f>SUM('3.4.1'!R17,'3.4.2'!R17,'3.4.3'!R17,'3.4.4'!R17,'3.4.5'!R17,'3.4.6'!R17)</f>
        <v>1657537.3825125466</v>
      </c>
      <c r="S17" s="129">
        <f>SUM('3.4.1'!S17,'3.4.2'!S17,'3.4.3'!S17,'3.4.4'!S17,'3.4.5'!S17,'3.4.6'!S17)</f>
        <v>5568475.1091744164</v>
      </c>
      <c r="T17" s="129">
        <f>SUM('3.4.1'!T17,'3.4.2'!T17,'3.4.3'!T17,'3.4.4'!T17,'3.4.5'!T17,'3.4.6'!T17)</f>
        <v>7148514.1919061625</v>
      </c>
      <c r="U17" s="129">
        <f>SUM('3.4.1'!U17,'3.4.2'!U17,'3.4.3'!U17,'3.4.4'!U17,'3.4.5'!U17,'3.4.6'!U17)</f>
        <v>10290243.177285904</v>
      </c>
      <c r="V17" s="129">
        <f>SUM('3.4.1'!V17,'3.4.2'!V17,'3.4.3'!V17,'3.4.4'!V17,'3.4.5'!V17,'3.4.6'!V17)</f>
        <v>15664057.617794447</v>
      </c>
      <c r="W17" s="129">
        <f>SUM('3.4.1'!W17,'3.4.2'!W17,'3.4.3'!W17,'3.4.4'!W17,'3.4.5'!W17,'3.4.6'!W17)</f>
        <v>16897136.917440161</v>
      </c>
      <c r="X17" s="129">
        <f>SUM('3.4.1'!X17,'3.4.2'!X17,'3.4.3'!X17,'3.4.4'!X17,'3.4.5'!X17,'3.4.6'!X17)</f>
        <v>17335270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577721.07462201675</v>
      </c>
      <c r="D18" s="33">
        <f>IF(OR(P18="",P18=0),"",P18*M!$J$60)</f>
        <v>758605.43735224579</v>
      </c>
      <c r="E18" s="33">
        <f>IF(OR(Q18="",Q18=0),"",Q18*M!$J$61)</f>
        <v>902554.18792461767</v>
      </c>
      <c r="F18" s="33">
        <f>IF(OR(R18="",R18=0),"",R18*M!$J$62)</f>
        <v>1565788.9568790984</v>
      </c>
      <c r="G18" s="33">
        <f>IF(OR(S18="",S18=0),"",S18*M!$J$63)</f>
        <v>1847872.4262913393</v>
      </c>
      <c r="H18" s="33">
        <f>IF(OR(T18="",T18=0),"",T18*M!$J$64)</f>
        <v>2180239.0705439518</v>
      </c>
      <c r="I18" s="33">
        <f>IF(OR(U18="",U18=0),"",U18*M!$J$65)</f>
        <v>3076681.3952827021</v>
      </c>
      <c r="J18" s="33">
        <f>IF(OR(V18="",V18=0),"",V18*M!$J$66)</f>
        <v>3775046.2687080302</v>
      </c>
      <c r="K18" s="33">
        <f>IF(OR(W18="",W18=0),"",W18*M!$J$67)</f>
        <v>4525757.5312681329</v>
      </c>
      <c r="L18" s="33">
        <f>IF(OR(X18="",X18=0),"",X18*M!$J$68)</f>
        <v>5545116.6971606296</v>
      </c>
      <c r="N18" s="121" t="s">
        <v>592</v>
      </c>
      <c r="O18" s="129">
        <f>SUM('3.4.1'!O18,'3.4.2'!O18,'3.4.3'!O18,'3.4.4'!O18,'3.4.5'!O18,'3.4.6'!O18)</f>
        <v>12904433.995057691</v>
      </c>
      <c r="P18" s="129">
        <f>SUM('3.4.1'!P18,'3.4.2'!P18,'3.4.3'!P18,'3.4.4'!P18,'3.4.5'!P18,'3.4.6'!P18)</f>
        <v>16961179.112859599</v>
      </c>
      <c r="Q18" s="129">
        <f>SUM('3.4.1'!Q18,'3.4.2'!Q18,'3.4.3'!Q18,'3.4.4'!Q18,'3.4.5'!Q18,'3.4.6'!Q18)</f>
        <v>20152998.880912058</v>
      </c>
      <c r="R18" s="129">
        <f>SUM('3.4.1'!R18,'3.4.2'!R18,'3.4.3'!R18,'3.4.4'!R18,'3.4.5'!R18,'3.4.6'!R18)</f>
        <v>35021451.714818403</v>
      </c>
      <c r="S18" s="129">
        <f>SUM('3.4.1'!S18,'3.4.2'!S18,'3.4.3'!S18,'3.4.4'!S18,'3.4.5'!S18,'3.4.6'!S18)</f>
        <v>41285404.628352113</v>
      </c>
      <c r="T18" s="129">
        <f>SUM('3.4.1'!T18,'3.4.2'!T18,'3.4.3'!T18,'3.4.4'!T18,'3.4.5'!T18,'3.4.6'!T18)</f>
        <v>48519988.527056299</v>
      </c>
      <c r="U18" s="129">
        <f>SUM('3.4.1'!U18,'3.4.2'!U18,'3.4.3'!U18,'3.4.4'!U18,'3.4.5'!U18,'3.4.6'!U18)</f>
        <v>68745296.047755361</v>
      </c>
      <c r="V18" s="129">
        <f>SUM('3.4.1'!V18,'3.4.2'!V18,'3.4.3'!V18,'3.4.4'!V18,'3.4.5'!V18,'3.4.6'!V18)</f>
        <v>84254286.798418373</v>
      </c>
      <c r="W18" s="129">
        <f>SUM('3.4.1'!W18,'3.4.2'!W18,'3.4.3'!W18,'3.4.4'!W18,'3.4.5'!W18,'3.4.6'!W18)</f>
        <v>100916515.58661456</v>
      </c>
      <c r="X18" s="129">
        <f>SUM('3.4.1'!X18,'3.4.2'!X18,'3.4.3'!X18,'3.4.4'!X18,'3.4.5'!X18,'3.4.6'!X18)</f>
        <v>123622998</v>
      </c>
    </row>
    <row r="19" spans="2:24" s="16" customFormat="1">
      <c r="B19" s="46" t="str">
        <f t="shared" si="2"/>
        <v>BBVA Seguros de Vida</v>
      </c>
      <c r="C19" s="33">
        <f>IF(OR(O19="",O19=0),"",O19*M!$J$59)</f>
        <v>136970.8888851729</v>
      </c>
      <c r="D19" s="33">
        <f>IF(OR(P19="",P19=0),"",P19*M!$J$60)</f>
        <v>1061908.0969267138</v>
      </c>
      <c r="E19" s="33">
        <f>IF(OR(Q19="",Q19=0),"",Q19*M!$J$61)</f>
        <v>2874707.0661573424</v>
      </c>
      <c r="F19" s="33">
        <f>IF(OR(R19="",R19=0),"",R19*M!$J$62)</f>
        <v>3260095.0997534869</v>
      </c>
      <c r="G19" s="33">
        <f>IF(OR(S19="",S19=0),"",S19*M!$J$63)</f>
        <v>3765506.1686112513</v>
      </c>
      <c r="H19" s="33">
        <f>IF(OR(T19="",T19=0),"",T19*M!$J$64)</f>
        <v>4683506.4155420298</v>
      </c>
      <c r="I19" s="33">
        <f>IF(OR(U19="",U19=0),"",U19*M!$J$65)</f>
        <v>7253789.6858045282</v>
      </c>
      <c r="J19" s="33">
        <f>IF(OR(V19="",V19=0),"",V19*M!$J$66)</f>
        <v>3773944.0325303888</v>
      </c>
      <c r="K19" s="33">
        <f>IF(OR(W19="",W19=0),"",W19*M!$J$67)</f>
        <v>3926299.3025114709</v>
      </c>
      <c r="L19" s="33">
        <f>IF(OR(X19="",X19=0),"",X19*M!$J$68)</f>
        <v>4611788.895951069</v>
      </c>
      <c r="N19" s="121" t="s">
        <v>593</v>
      </c>
      <c r="O19" s="129">
        <f>SUM('3.4.1'!O19,'3.4.2'!O19,'3.4.3'!O19,'3.4.4'!O19,'3.4.5'!O19,'3.4.6'!O19)</f>
        <v>3059489.9035309223</v>
      </c>
      <c r="P19" s="129">
        <f>SUM('3.4.1'!P19,'3.4.2'!P19,'3.4.3'!P19,'3.4.4'!P19,'3.4.5'!P19,'3.4.6'!P19)</f>
        <v>23742531.422176793</v>
      </c>
      <c r="Q19" s="129">
        <f>SUM('3.4.1'!Q19,'3.4.2'!Q19,'3.4.3'!Q19,'3.4.4'!Q19,'3.4.5'!Q19,'3.4.6'!Q19)</f>
        <v>64188908.613271669</v>
      </c>
      <c r="R19" s="129">
        <f>SUM('3.4.1'!R19,'3.4.2'!R19,'3.4.3'!R19,'3.4.4'!R19,'3.4.5'!R19,'3.4.6'!R19)</f>
        <v>72917402.195313007</v>
      </c>
      <c r="S19" s="129">
        <f>SUM('3.4.1'!S19,'3.4.2'!S19,'3.4.3'!S19,'3.4.4'!S19,'3.4.5'!S19,'3.4.6'!S19)</f>
        <v>84129425.597674444</v>
      </c>
      <c r="T19" s="129">
        <f>SUM('3.4.1'!T19,'3.4.2'!T19,'3.4.3'!T19,'3.4.4'!T19,'3.4.5'!T19,'3.4.6'!T19)</f>
        <v>104228788.76847133</v>
      </c>
      <c r="U19" s="129">
        <f>SUM('3.4.1'!U19,'3.4.2'!U19,'3.4.3'!U19,'3.4.4'!U19,'3.4.5'!U19,'3.4.6'!U19)</f>
        <v>162078504.51572892</v>
      </c>
      <c r="V19" s="129">
        <f>SUM('3.4.1'!V19,'3.4.2'!V19,'3.4.3'!V19,'3.4.4'!V19,'3.4.5'!V19,'3.4.6'!V19)</f>
        <v>84229686.272644579</v>
      </c>
      <c r="W19" s="129">
        <f>SUM('3.4.1'!W19,'3.4.2'!W19,'3.4.3'!W19,'3.4.4'!W19,'3.4.5'!W19,'3.4.6'!W19)</f>
        <v>87549640.479433328</v>
      </c>
      <c r="X19" s="129">
        <f>SUM('3.4.1'!X19,'3.4.2'!X19,'3.4.3'!X19,'3.4.4'!X19,'3.4.5'!X19,'3.4.6'!X19)</f>
        <v>102815360</v>
      </c>
    </row>
    <row r="20" spans="2:24" s="16" customFormat="1">
      <c r="B20" s="46" t="str">
        <f t="shared" si="2"/>
        <v>BCI Vida</v>
      </c>
      <c r="C20" s="33">
        <f>IF(OR(O20="",O20=0),"",O20*M!$J$59)</f>
        <v>779091.40641610348</v>
      </c>
      <c r="D20" s="33">
        <f>IF(OR(P20="",P20=0),"",P20*M!$J$60)</f>
        <v>909320.6855791962</v>
      </c>
      <c r="E20" s="33">
        <f>IF(OR(Q20="",Q20=0),"",Q20*M!$J$61)</f>
        <v>1146845.738737256</v>
      </c>
      <c r="F20" s="33">
        <f>IF(OR(R20="",R20=0),"",R20*M!$J$62)</f>
        <v>1587712.025885113</v>
      </c>
      <c r="G20" s="33">
        <f>IF(OR(S20="",S20=0),"",S20*M!$J$63)</f>
        <v>1666321.596738287</v>
      </c>
      <c r="H20" s="33">
        <f>IF(OR(T20="",T20=0),"",T20*M!$J$64)</f>
        <v>2067293.3231274448</v>
      </c>
      <c r="I20" s="33">
        <f>IF(OR(U20="",U20=0),"",U20*M!$J$65)</f>
        <v>2010945.868024199</v>
      </c>
      <c r="J20" s="33">
        <f>IF(OR(V20="",V20=0),"",V20*M!$J$66)</f>
        <v>2133050.6596991443</v>
      </c>
      <c r="K20" s="33">
        <f>IF(OR(W20="",W20=0),"",W20*M!$J$67)</f>
        <v>2510177.7395592281</v>
      </c>
      <c r="L20" s="33">
        <f>IF(OR(X20="",X20=0),"",X20*M!$J$68)</f>
        <v>3203712.294277885</v>
      </c>
      <c r="N20" s="121" t="s">
        <v>594</v>
      </c>
      <c r="O20" s="129">
        <f>SUM('3.4.1'!O20,'3.4.2'!O20,'3.4.3'!O20,'3.4.4'!O20,'3.4.5'!O20,'3.4.6'!O20)</f>
        <v>17402400.694471963</v>
      </c>
      <c r="P20" s="129">
        <f>SUM('3.4.1'!P20,'3.4.2'!P20,'3.4.3'!P20,'3.4.4'!P20,'3.4.5'!P20,'3.4.6'!P20)</f>
        <v>20330926.012036413</v>
      </c>
      <c r="Q20" s="129">
        <f>SUM('3.4.1'!Q20,'3.4.2'!Q20,'3.4.3'!Q20,'3.4.4'!Q20,'3.4.5'!Q20,'3.4.6'!Q20)</f>
        <v>25607748.762981813</v>
      </c>
      <c r="R20" s="129">
        <f>SUM('3.4.1'!R20,'3.4.2'!R20,'3.4.3'!R20,'3.4.4'!R20,'3.4.5'!R20,'3.4.6'!R20)</f>
        <v>35511797.300193518</v>
      </c>
      <c r="S20" s="129">
        <f>SUM('3.4.1'!S20,'3.4.2'!S20,'3.4.3'!S20,'3.4.4'!S20,'3.4.5'!S20,'3.4.6'!S20)</f>
        <v>37229172.52484379</v>
      </c>
      <c r="T20" s="129">
        <f>SUM('3.4.1'!T20,'3.4.2'!T20,'3.4.3'!T20,'3.4.4'!T20,'3.4.5'!T20,'3.4.6'!T20)</f>
        <v>46006444.740566187</v>
      </c>
      <c r="U20" s="129">
        <f>SUM('3.4.1'!U20,'3.4.2'!U20,'3.4.3'!U20,'3.4.4'!U20,'3.4.5'!U20,'3.4.6'!U20)</f>
        <v>44932526.730032578</v>
      </c>
      <c r="V20" s="129">
        <f>SUM('3.4.1'!V20,'3.4.2'!V20,'3.4.3'!V20,'3.4.4'!V20,'3.4.5'!V20,'3.4.6'!V20)</f>
        <v>47607009.092196912</v>
      </c>
      <c r="W20" s="129">
        <f>SUM('3.4.1'!W20,'3.4.2'!W20,'3.4.3'!W20,'3.4.4'!W20,'3.4.5'!W20,'3.4.6'!W20)</f>
        <v>55972594.472691752</v>
      </c>
      <c r="X20" s="129">
        <f>SUM('3.4.1'!X20,'3.4.2'!X20,'3.4.3'!X20,'3.4.4'!X20,'3.4.5'!X20,'3.4.6'!X20)</f>
        <v>71423658</v>
      </c>
    </row>
    <row r="21" spans="2:24" s="16" customFormat="1">
      <c r="B21" s="46" t="str">
        <f t="shared" si="2"/>
        <v>BICE Vida</v>
      </c>
      <c r="C21" s="33">
        <f>IF(OR(O21="",O21=0),"",O21*M!$J$59)</f>
        <v>3030946.2665102752</v>
      </c>
      <c r="D21" s="33">
        <f>IF(OR(P21="",P21=0),"",P21*M!$J$60)</f>
        <v>4059641.0756501174</v>
      </c>
      <c r="E21" s="33">
        <f>IF(OR(Q21="",Q21=0),"",Q21*M!$J$61)</f>
        <v>2703585.4836707171</v>
      </c>
      <c r="F21" s="33">
        <f>IF(OR(R21="",R21=0),"",R21*M!$J$62)</f>
        <v>3670831.3467569323</v>
      </c>
      <c r="G21" s="33">
        <f>IF(OR(S21="",S21=0),"",S21*M!$J$63)</f>
        <v>5408629.8386050006</v>
      </c>
      <c r="H21" s="33">
        <f>IF(OR(T21="",T21=0),"",T21*M!$J$64)</f>
        <v>6253783.6358577255</v>
      </c>
      <c r="I21" s="33">
        <f>IF(OR(U21="",U21=0),"",U21*M!$J$65)</f>
        <v>7883356.6327950265</v>
      </c>
      <c r="J21" s="33">
        <f>IF(OR(V21="",V21=0),"",V21*M!$J$66)</f>
        <v>6116486.3189780992</v>
      </c>
      <c r="K21" s="33">
        <f>IF(OR(W21="",W21=0),"",W21*M!$J$67)</f>
        <v>5762897.7117808675</v>
      </c>
      <c r="L21" s="33">
        <f>IF(OR(X21="",X21=0),"",X21*M!$J$68)</f>
        <v>7993490.4546194654</v>
      </c>
      <c r="N21" s="121" t="s">
        <v>595</v>
      </c>
      <c r="O21" s="129">
        <f>SUM('3.4.1'!O21,'3.4.2'!O21,'3.4.3'!O21,'3.4.4'!O21,'3.4.5'!O21,'3.4.6'!O21)</f>
        <v>67701608.538927644</v>
      </c>
      <c r="P21" s="129">
        <f>SUM('3.4.1'!P21,'3.4.2'!P21,'3.4.3'!P21,'3.4.4'!P21,'3.4.5'!P21,'3.4.6'!P21)</f>
        <v>90766946.857581481</v>
      </c>
      <c r="Q21" s="129">
        <f>SUM('3.4.1'!Q21,'3.4.2'!Q21,'3.4.3'!Q21,'3.4.4'!Q21,'3.4.5'!Q21,'3.4.6'!Q21)</f>
        <v>60367960.124535732</v>
      </c>
      <c r="R21" s="129">
        <f>SUM('3.4.1'!R21,'3.4.2'!R21,'3.4.3'!R21,'3.4.4'!R21,'3.4.5'!R21,'3.4.6'!R21)</f>
        <v>82104195.587078884</v>
      </c>
      <c r="S21" s="129">
        <f>SUM('3.4.1'!S21,'3.4.2'!S21,'3.4.3'!S21,'3.4.4'!S21,'3.4.5'!S21,'3.4.6'!S21)</f>
        <v>120840307.04432446</v>
      </c>
      <c r="T21" s="129">
        <f>SUM('3.4.1'!T21,'3.4.2'!T21,'3.4.3'!T21,'3.4.4'!T21,'3.4.5'!T21,'3.4.6'!T21)</f>
        <v>139174420.98989862</v>
      </c>
      <c r="U21" s="129">
        <f>SUM('3.4.1'!U21,'3.4.2'!U21,'3.4.3'!U21,'3.4.4'!U21,'3.4.5'!U21,'3.4.6'!U21)</f>
        <v>176145533.43172318</v>
      </c>
      <c r="V21" s="129">
        <f>SUM('3.4.1'!V21,'3.4.2'!V21,'3.4.3'!V21,'3.4.4'!V21,'3.4.5'!V21,'3.4.6'!V21)</f>
        <v>136512285.10482675</v>
      </c>
      <c r="W21" s="129">
        <f>SUM('3.4.1'!W21,'3.4.2'!W21,'3.4.3'!W21,'3.4.4'!W21,'3.4.5'!W21,'3.4.6'!W21)</f>
        <v>128502588.29311189</v>
      </c>
      <c r="X21" s="129">
        <f>SUM('3.4.1'!X21,'3.4.2'!X21,'3.4.3'!X21,'3.4.4'!X21,'3.4.5'!X21,'3.4.6'!X21)</f>
        <v>178207116</v>
      </c>
    </row>
    <row r="22" spans="2:24">
      <c r="B22" s="46" t="str">
        <f t="shared" si="2"/>
        <v>Cardif</v>
      </c>
      <c r="C22" s="33">
        <f>IF(OR(O22="",O22=0),"",O22*M!$J$59)</f>
        <v>712945.38022900012</v>
      </c>
      <c r="D22" s="33">
        <f>IF(OR(P22="",P22=0),"",P22*M!$J$60)</f>
        <v>1154408.5697399525</v>
      </c>
      <c r="E22" s="33">
        <f>IF(OR(Q22="",Q22=0),"",Q22*M!$J$61)</f>
        <v>2241450.5357436747</v>
      </c>
      <c r="F22" s="33">
        <f>IF(OR(R22="",R22=0),"",R22*M!$J$62)</f>
        <v>2497681.3106786651</v>
      </c>
      <c r="G22" s="33">
        <f>IF(OR(S22="",S22=0),"",S22*M!$J$63)</f>
        <v>3495984.9763148446</v>
      </c>
      <c r="H22" s="33">
        <f>IF(OR(T22="",T22=0),"",T22*M!$J$64)</f>
        <v>4518080.4233472915</v>
      </c>
      <c r="I22" s="33">
        <f>IF(OR(U22="",U22=0),"",U22*M!$J$65)</f>
        <v>3621903.2964348705</v>
      </c>
      <c r="J22" s="33">
        <f>IF(OR(V22="",V22=0),"",V22*M!$J$66)</f>
        <v>3546006.8529256736</v>
      </c>
      <c r="K22" s="33">
        <f>IF(OR(W22="",W22=0),"",W22*M!$J$67)</f>
        <v>3486076.423116629</v>
      </c>
      <c r="L22" s="33">
        <f>IF(OR(X22="",X22=0),"",X22*M!$J$68)</f>
        <v>3950233.4930023868</v>
      </c>
      <c r="N22" s="122" t="s">
        <v>596</v>
      </c>
      <c r="O22" s="129">
        <f>SUM('3.4.1'!O22,'3.4.2'!O22,'3.4.3'!O22,'3.4.4'!O22,'3.4.5'!O22,'3.4.6'!O22)</f>
        <v>15924910.835675832</v>
      </c>
      <c r="P22" s="129">
        <f>SUM('3.4.1'!P22,'3.4.2'!P22,'3.4.3'!P22,'3.4.4'!P22,'3.4.5'!P22,'3.4.6'!P22)</f>
        <v>25810690.982020602</v>
      </c>
      <c r="Q22" s="129">
        <f>SUM('3.4.1'!Q22,'3.4.2'!Q22,'3.4.3'!Q22,'3.4.4'!Q22,'3.4.5'!Q22,'3.4.6'!Q22)</f>
        <v>50049017.26990249</v>
      </c>
      <c r="R22" s="129">
        <f>SUM('3.4.1'!R22,'3.4.2'!R22,'3.4.3'!R22,'3.4.4'!R22,'3.4.5'!R22,'3.4.6'!R22)</f>
        <v>55864760.724386275</v>
      </c>
      <c r="S22" s="129">
        <f>SUM('3.4.1'!S22,'3.4.2'!S22,'3.4.3'!S22,'3.4.4'!S22,'3.4.5'!S22,'3.4.6'!S22)</f>
        <v>78107748.27755478</v>
      </c>
      <c r="T22" s="129">
        <f>SUM('3.4.1'!T22,'3.4.2'!T22,'3.4.3'!T22,'3.4.4'!T22,'3.4.5'!T22,'3.4.6'!T22)</f>
        <v>100547326.78945862</v>
      </c>
      <c r="U22" s="129">
        <f>SUM('3.4.1'!U22,'3.4.2'!U22,'3.4.3'!U22,'3.4.4'!U22,'3.4.5'!U22,'3.4.6'!U22)</f>
        <v>80927721.262109354</v>
      </c>
      <c r="V22" s="129">
        <f>SUM('3.4.1'!V22,'3.4.2'!V22,'3.4.3'!V22,'3.4.4'!V22,'3.4.5'!V22,'3.4.6'!V22)</f>
        <v>79142414.982321858</v>
      </c>
      <c r="W22" s="129">
        <f>SUM('3.4.1'!W22,'3.4.2'!W22,'3.4.3'!W22,'3.4.4'!W22,'3.4.5'!W22,'3.4.6'!W22)</f>
        <v>77733436.504054725</v>
      </c>
      <c r="X22" s="129">
        <f>SUM('3.4.1'!X22,'3.4.2'!X22,'3.4.3'!X22,'3.4.4'!X22,'3.4.5'!X22,'3.4.6'!X22)</f>
        <v>88066624</v>
      </c>
    </row>
    <row r="23" spans="2:24">
      <c r="B23" s="46" t="str">
        <f t="shared" si="2"/>
        <v>Chilena</v>
      </c>
      <c r="C23" s="33">
        <f>IF(OR(O23="",O23=0),"",O23*M!$J$59)</f>
        <v>4925222.4064328279</v>
      </c>
      <c r="D23" s="33">
        <f>IF(OR(P23="",P23=0),"",P23*M!$J$60)</f>
        <v>4601276.5957446797</v>
      </c>
      <c r="E23" s="33">
        <f>IF(OR(Q23="",Q23=0),"",Q23*M!$J$61)</f>
        <v>5467606.6073609535</v>
      </c>
      <c r="F23" s="33">
        <f>IF(OR(R23="",R23=0),"",R23*M!$J$62)</f>
        <v>5288694.6788310949</v>
      </c>
      <c r="G23" s="33">
        <f>IF(OR(S23="",S23=0),"",S23*M!$J$63)</f>
        <v>5653561.6626618756</v>
      </c>
      <c r="H23" s="33">
        <f>IF(OR(T23="",T23=0),"",T23*M!$J$64)</f>
        <v>6185443.3598706778</v>
      </c>
      <c r="I23" s="33">
        <f>IF(OR(U23="",U23=0),"",U23*M!$J$65)</f>
        <v>6346643.8753025699</v>
      </c>
      <c r="J23" s="33">
        <f>IF(OR(V23="",V23=0),"",V23*M!$J$66)</f>
        <v>8949515.157418659</v>
      </c>
      <c r="K23" s="33">
        <f>IF(OR(W23="",W23=0),"",W23*M!$J$67)</f>
        <v>10187214.590164315</v>
      </c>
      <c r="L23" s="33">
        <f>IF(OR(X23="",X23=0),"",X23*M!$J$68)</f>
        <v>8029361.7618707791</v>
      </c>
      <c r="N23" s="122" t="s">
        <v>597</v>
      </c>
      <c r="O23" s="129">
        <f>SUM('3.4.1'!O23,'3.4.2'!O23,'3.4.3'!O23,'3.4.4'!O23,'3.4.5'!O23,'3.4.6'!O23)</f>
        <v>110013655.80505255</v>
      </c>
      <c r="P23" s="129">
        <f>SUM('3.4.1'!P23,'3.4.2'!P23,'3.4.3'!P23,'3.4.4'!P23,'3.4.5'!P23,'3.4.6'!P23)</f>
        <v>102877032.8362363</v>
      </c>
      <c r="Q23" s="129">
        <f>SUM('3.4.1'!Q23,'3.4.2'!Q23,'3.4.3'!Q23,'3.4.4'!Q23,'3.4.5'!Q23,'3.4.6'!Q23)</f>
        <v>122085378.71037585</v>
      </c>
      <c r="R23" s="129">
        <f>SUM('3.4.1'!R23,'3.4.2'!R23,'3.4.3'!R23,'3.4.4'!R23,'3.4.5'!R23,'3.4.6'!R23)</f>
        <v>118290376.56407595</v>
      </c>
      <c r="S23" s="129">
        <f>SUM('3.4.1'!S23,'3.4.2'!S23,'3.4.3'!S23,'3.4.4'!S23,'3.4.5'!S23,'3.4.6'!S23)</f>
        <v>126312605.52049325</v>
      </c>
      <c r="T23" s="129">
        <f>SUM('3.4.1'!T23,'3.4.2'!T23,'3.4.3'!T23,'3.4.4'!T23,'3.4.5'!T23,'3.4.6'!T23)</f>
        <v>137653546.76485315</v>
      </c>
      <c r="U23" s="129">
        <f>SUM('3.4.1'!U23,'3.4.2'!U23,'3.4.3'!U23,'3.4.4'!U23,'3.4.5'!U23,'3.4.6'!U23)</f>
        <v>141809260.06388086</v>
      </c>
      <c r="V23" s="129">
        <f>SUM('3.4.1'!V23,'3.4.2'!V23,'3.4.3'!V23,'3.4.4'!V23,'3.4.5'!V23,'3.4.6'!V23)</f>
        <v>199741927.14676437</v>
      </c>
      <c r="W23" s="129">
        <f>SUM('3.4.1'!W23,'3.4.2'!W23,'3.4.3'!W23,'3.4.4'!W23,'3.4.5'!W23,'3.4.6'!W23)</f>
        <v>227157153.88412312</v>
      </c>
      <c r="X23" s="129">
        <f>SUM('3.4.1'!X23,'3.4.2'!X23,'3.4.3'!X23,'3.4.4'!X23,'3.4.5'!X23,'3.4.6'!X23)</f>
        <v>179006832</v>
      </c>
    </row>
    <row r="24" spans="2:24">
      <c r="B24" s="46" t="str">
        <f t="shared" si="2"/>
        <v>Cigna</v>
      </c>
      <c r="C24" s="33">
        <f>IF(OR(O24="",O24=0),"",O24*M!$J$59)</f>
        <v>742557.08869740576</v>
      </c>
      <c r="D24" s="33">
        <f>IF(OR(P24="",P24=0),"",P24*M!$J$60)</f>
        <v>787142.37588652479</v>
      </c>
      <c r="E24" s="33">
        <f>IF(OR(Q24="",Q24=0),"",Q24*M!$J$61)</f>
        <v>634502.81658827572</v>
      </c>
      <c r="F24" s="33">
        <f>IF(OR(R24="",R24=0),"",R24*M!$J$62)</f>
        <v>543315.56216727721</v>
      </c>
      <c r="G24" s="33">
        <f>IF(OR(S24="",S24=0),"",S24*M!$J$63)</f>
        <v>499648.62202899356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122" t="s">
        <v>598</v>
      </c>
      <c r="O24" s="129">
        <f>SUM('3.4.1'!O24,'3.4.2'!O24,'3.4.3'!O24,'3.4.4'!O24,'3.4.5'!O24,'3.4.6'!O24)</f>
        <v>16586341.332497228</v>
      </c>
      <c r="P24" s="129">
        <f>SUM('3.4.1'!P24,'3.4.2'!P24,'3.4.3'!P24,'3.4.4'!P24,'3.4.5'!P24,'3.4.6'!P24)</f>
        <v>17599218.470317863</v>
      </c>
      <c r="Q24" s="129">
        <f>SUM('3.4.1'!Q24,'3.4.2'!Q24,'3.4.3'!Q24,'3.4.4'!Q24,'3.4.5'!Q24,'3.4.6'!Q24)</f>
        <v>14167719.482907176</v>
      </c>
      <c r="R24" s="129">
        <f>SUM('3.4.1'!R24,'3.4.2'!R24,'3.4.3'!R24,'3.4.4'!R24,'3.4.5'!R24,'3.4.6'!R24)</f>
        <v>12152148.373990564</v>
      </c>
      <c r="S24" s="129">
        <f>SUM('3.4.1'!S24,'3.4.2'!S24,'3.4.3'!S24,'3.4.4'!S24,'3.4.5'!S24,'3.4.6'!S24)</f>
        <v>11163214.104485633</v>
      </c>
      <c r="T24" s="129">
        <f>SUM('3.4.1'!T24,'3.4.2'!T24,'3.4.3'!T24,'3.4.4'!T24,'3.4.5'!T24,'3.4.6'!T24)</f>
        <v>0</v>
      </c>
      <c r="U24" s="129">
        <f>SUM('3.4.1'!U24,'3.4.2'!U24,'3.4.3'!U24,'3.4.4'!U24,'3.4.5'!U24,'3.4.6'!U24)</f>
        <v>0</v>
      </c>
      <c r="V24" s="129">
        <f>SUM('3.4.1'!V24,'3.4.2'!V24,'3.4.3'!V24,'3.4.4'!V24,'3.4.5'!V24,'3.4.6'!V24)</f>
        <v>0</v>
      </c>
      <c r="W24" s="129">
        <f>SUM('3.4.1'!W24,'3.4.2'!W24,'3.4.3'!W24,'3.4.4'!W24,'3.4.5'!W24,'3.4.6'!W24)</f>
        <v>0</v>
      </c>
      <c r="X24" s="129">
        <f>SUM('3.4.1'!X24,'3.4.2'!X24,'3.4.3'!X24,'3.4.4'!X24,'3.4.5'!X24,'3.4.6'!X24)</f>
        <v>0</v>
      </c>
    </row>
    <row r="25" spans="2:24">
      <c r="B25" s="46" t="str">
        <f t="shared" si="2"/>
        <v>CN Life</v>
      </c>
      <c r="C25" s="33">
        <f>IF(OR(O25="",O25=0),"",O25*M!$J$59)</f>
        <v>971964.90469490224</v>
      </c>
      <c r="D25" s="33">
        <f>IF(OR(P25="",P25=0),"",P25*M!$J$60)</f>
        <v>33693.617021276594</v>
      </c>
      <c r="E25" s="33">
        <f>IF(OR(Q25="",Q25=0),"",Q25*M!$J$61)</f>
        <v>24738.509157160141</v>
      </c>
      <c r="F25" s="33">
        <f>IF(OR(R25="",R25=0),"",R25*M!$J$62)</f>
        <v>23160.189175852192</v>
      </c>
      <c r="G25" s="33">
        <f>IF(OR(S25="",S25=0),"",S25*M!$J$63)</f>
        <v>32858.339541392568</v>
      </c>
      <c r="H25" s="33">
        <f>IF(OR(T25="",T25=0),"",T25*M!$J$64)</f>
        <v>42590.403135966262</v>
      </c>
      <c r="I25" s="33">
        <f>IF(OR(U25="",U25=0),"",U25*M!$J$65)</f>
        <v>60185.70269203162</v>
      </c>
      <c r="J25" s="33">
        <f>IF(OR(V25="",V25=0),"",V25*M!$J$66)</f>
        <v>66724.108623073829</v>
      </c>
      <c r="K25" s="33">
        <f>IF(OR(W25="",W25=0),"",W25*M!$J$67)</f>
        <v>27540.752858817406</v>
      </c>
      <c r="L25" s="33">
        <f>IF(OR(X25="",X25=0),"",X25*M!$J$68)</f>
        <v>1200178.7025495167</v>
      </c>
      <c r="N25" s="122" t="s">
        <v>599</v>
      </c>
      <c r="O25" s="129">
        <f>SUM('3.4.1'!O25,'3.4.2'!O25,'3.4.3'!O25,'3.4.4'!O25,'3.4.5'!O25,'3.4.6'!O25)</f>
        <v>21710575.412804767</v>
      </c>
      <c r="P25" s="129">
        <f>SUM('3.4.1'!P25,'3.4.2'!P25,'3.4.3'!P25,'3.4.4'!P25,'3.4.5'!P25,'3.4.6'!P25)</f>
        <v>753334.26985787391</v>
      </c>
      <c r="Q25" s="129">
        <f>SUM('3.4.1'!Q25,'3.4.2'!Q25,'3.4.3'!Q25,'3.4.4'!Q25,'3.4.5'!Q25,'3.4.6'!Q25)</f>
        <v>552382.50958215143</v>
      </c>
      <c r="R25" s="129">
        <f>SUM('3.4.1'!R25,'3.4.2'!R25,'3.4.3'!R25,'3.4.4'!R25,'3.4.5'!R25,'3.4.6'!R25)</f>
        <v>518015.81775416515</v>
      </c>
      <c r="S25" s="129">
        <f>SUM('3.4.1'!S25,'3.4.2'!S25,'3.4.3'!S25,'3.4.4'!S25,'3.4.5'!S25,'3.4.6'!S25)</f>
        <v>734125.26973238925</v>
      </c>
      <c r="T25" s="129">
        <f>SUM('3.4.1'!T25,'3.4.2'!T25,'3.4.3'!T25,'3.4.4'!T25,'3.4.5'!T25,'3.4.6'!T25)</f>
        <v>947825.35522777052</v>
      </c>
      <c r="U25" s="129">
        <f>SUM('3.4.1'!U25,'3.4.2'!U25,'3.4.3'!U25,'3.4.4'!U25,'3.4.5'!U25,'3.4.6'!U25)</f>
        <v>1344787.9119851883</v>
      </c>
      <c r="V25" s="129">
        <f>SUM('3.4.1'!V25,'3.4.2'!V25,'3.4.3'!V25,'3.4.4'!V25,'3.4.5'!V25,'3.4.6'!V25)</f>
        <v>1489198.220137652</v>
      </c>
      <c r="W25" s="129">
        <f>SUM('3.4.1'!W25,'3.4.2'!W25,'3.4.3'!W25,'3.4.4'!W25,'3.4.5'!W25,'3.4.6'!W25)</f>
        <v>614110.85236932093</v>
      </c>
      <c r="X25" s="129">
        <f>SUM('3.4.1'!X25,'3.4.2'!X25,'3.4.3'!X25,'3.4.4'!X25,'3.4.5'!X25,'3.4.6'!X25)</f>
        <v>26756820</v>
      </c>
    </row>
    <row r="26" spans="2:24">
      <c r="B26" s="46" t="str">
        <f t="shared" si="2"/>
        <v>Consorcio Nacional</v>
      </c>
      <c r="C26" s="33">
        <f>IF(OR(O26="",O26=0),"",O26*M!$J$59)</f>
        <v>6902106.5902537759</v>
      </c>
      <c r="D26" s="33">
        <f>IF(OR(P26="",P26=0),"",P26*M!$J$60)</f>
        <v>8772506.2056737579</v>
      </c>
      <c r="E26" s="33">
        <f>IF(OR(Q26="",Q26=0),"",Q26*M!$J$61)</f>
        <v>8532865.990454495</v>
      </c>
      <c r="F26" s="33">
        <f>IF(OR(R26="",R26=0),"",R26*M!$J$62)</f>
        <v>8414592.1987492461</v>
      </c>
      <c r="G26" s="33">
        <f>IF(OR(S26="",S26=0),"",S26*M!$J$63)</f>
        <v>8306400.2273076791</v>
      </c>
      <c r="H26" s="33">
        <f>IF(OR(T26="",T26=0),"",T26*M!$J$64)</f>
        <v>10349275.735297862</v>
      </c>
      <c r="I26" s="33">
        <f>IF(OR(U26="",U26=0),"",U26*M!$J$65)</f>
        <v>8449924.8807951473</v>
      </c>
      <c r="J26" s="33">
        <f>IF(OR(V26="",V26=0),"",V26*M!$J$66)</f>
        <v>8805184.7214900758</v>
      </c>
      <c r="K26" s="33">
        <f>IF(OR(W26="",W26=0),"",W26*M!$J$67)</f>
        <v>10775887.544248456</v>
      </c>
      <c r="L26" s="33">
        <f>IF(OR(X26="",X26=0),"",X26*M!$J$68)</f>
        <v>12672462.134481743</v>
      </c>
      <c r="N26" s="122" t="s">
        <v>600</v>
      </c>
      <c r="O26" s="129">
        <f>SUM('3.4.1'!O26,'3.4.2'!O26,'3.4.3'!O26,'3.4.4'!O26,'3.4.5'!O26,'3.4.6'!O26)</f>
        <v>154170901.55323929</v>
      </c>
      <c r="P26" s="129">
        <f>SUM('3.4.1'!P26,'3.4.2'!P26,'3.4.3'!P26,'3.4.4'!P26,'3.4.5'!P26,'3.4.6'!P26)</f>
        <v>196138917.14569381</v>
      </c>
      <c r="Q26" s="129">
        <f>SUM('3.4.1'!Q26,'3.4.2'!Q26,'3.4.3'!Q26,'3.4.4'!Q26,'3.4.5'!Q26,'3.4.6'!Q26)</f>
        <v>190529101.80608961</v>
      </c>
      <c r="R26" s="129">
        <f>SUM('3.4.1'!R26,'3.4.2'!R26,'3.4.3'!R26,'3.4.4'!R26,'3.4.5'!R26,'3.4.6'!R26)</f>
        <v>188206228.61956918</v>
      </c>
      <c r="S26" s="129">
        <f>SUM('3.4.1'!S26,'3.4.2'!S26,'3.4.3'!S26,'3.4.4'!S26,'3.4.5'!S26,'3.4.6'!S26)</f>
        <v>185582667.67240888</v>
      </c>
      <c r="T26" s="129">
        <f>SUM('3.4.1'!T26,'3.4.2'!T26,'3.4.3'!T26,'3.4.4'!T26,'3.4.5'!T26,'3.4.6'!T26)</f>
        <v>230317283.42282796</v>
      </c>
      <c r="U26" s="129">
        <f>SUM('3.4.1'!U26,'3.4.2'!U26,'3.4.3'!U26,'3.4.4'!U26,'3.4.5'!U26,'3.4.6'!U26)</f>
        <v>188804920.91322988</v>
      </c>
      <c r="V26" s="129">
        <f>SUM('3.4.1'!V26,'3.4.2'!V26,'3.4.3'!V26,'3.4.4'!V26,'3.4.5'!V26,'3.4.6'!V26)</f>
        <v>196520653.26642343</v>
      </c>
      <c r="W26" s="129">
        <f>SUM('3.4.1'!W26,'3.4.2'!W26,'3.4.3'!W26,'3.4.4'!W26,'3.4.5'!W26,'3.4.6'!W26)</f>
        <v>240283536.13854423</v>
      </c>
      <c r="X26" s="129">
        <f>SUM('3.4.1'!X26,'3.4.2'!X26,'3.4.3'!X26,'3.4.4'!X26,'3.4.5'!X26,'3.4.6'!X26)</f>
        <v>282520251</v>
      </c>
    </row>
    <row r="27" spans="2:24">
      <c r="B27" s="46" t="str">
        <f t="shared" si="2"/>
        <v>CorpVida</v>
      </c>
      <c r="C27" s="33">
        <f>IF(OR(O27="",O27=0),"",O27*M!$J$59)</f>
        <v>3663977.4440221423</v>
      </c>
      <c r="D27" s="33">
        <f>IF(OR(P27="",P27=0),"",P27*M!$J$60)</f>
        <v>4758675.8865248226</v>
      </c>
      <c r="E27" s="33">
        <f>IF(OR(Q27="",Q27=0),"",Q27*M!$J$61)</f>
        <v>4589000.5514796115</v>
      </c>
      <c r="F27" s="33">
        <f>IF(OR(R27="",R27=0),"",R27*M!$J$62)</f>
        <v>4562946.812789673</v>
      </c>
      <c r="G27" s="33">
        <f>IF(OR(S27="",S27=0),"",S27*M!$J$63)</f>
        <v>4002871.6682354957</v>
      </c>
      <c r="H27" s="33">
        <f>IF(OR(T27="",T27=0),"",T27*M!$J$64)</f>
        <v>5085275.3907981878</v>
      </c>
      <c r="I27" s="33">
        <f>IF(OR(U27="",U27=0),"",U27*M!$J$65)</f>
        <v>6695403.9073173814</v>
      </c>
      <c r="J27" s="33">
        <f>IF(OR(V27="",V27=0),"",V27*M!$J$66)</f>
        <v>6458171.3689807747</v>
      </c>
      <c r="K27" s="33">
        <f>IF(OR(W27="",W27=0),"",W27*M!$J$67)</f>
        <v>9298750.9991587251</v>
      </c>
      <c r="L27" s="33">
        <f>IF(OR(X27="",X27=0),"",X27*M!$J$68)</f>
        <v>10406302.001028975</v>
      </c>
      <c r="N27" s="122" t="s">
        <v>601</v>
      </c>
      <c r="O27" s="129">
        <f>SUM('3.4.1'!O27,'3.4.2'!O27,'3.4.3'!O27,'3.4.4'!O27,'3.4.5'!O27,'3.4.6'!O27)</f>
        <v>81841492.655774474</v>
      </c>
      <c r="P27" s="129">
        <f>SUM('3.4.1'!P27,'3.4.2'!P27,'3.4.3'!P27,'3.4.4'!P27,'3.4.5'!P27,'3.4.6'!P27)</f>
        <v>106396224.01482449</v>
      </c>
      <c r="Q27" s="129">
        <f>SUM('3.4.1'!Q27,'3.4.2'!Q27,'3.4.3'!Q27,'3.4.4'!Q27,'3.4.5'!Q27,'3.4.6'!Q27)</f>
        <v>102467114.12544864</v>
      </c>
      <c r="R27" s="129">
        <f>SUM('3.4.1'!R27,'3.4.2'!R27,'3.4.3'!R27,'3.4.4'!R27,'3.4.5'!R27,'3.4.6'!R27)</f>
        <v>102057828.91706589</v>
      </c>
      <c r="S27" s="129">
        <f>SUM('3.4.1'!S27,'3.4.2'!S27,'3.4.3'!S27,'3.4.4'!S27,'3.4.5'!S27,'3.4.6'!S27)</f>
        <v>89432676.27524738</v>
      </c>
      <c r="T27" s="129">
        <f>SUM('3.4.1'!T27,'3.4.2'!T27,'3.4.3'!T27,'3.4.4'!T27,'3.4.5'!T27,'3.4.6'!T27)</f>
        <v>113169930.285164</v>
      </c>
      <c r="U27" s="129">
        <f>SUM('3.4.1'!U27,'3.4.2'!U27,'3.4.3'!U27,'3.4.4'!U27,'3.4.5'!U27,'3.4.6'!U27)</f>
        <v>149601945.93874696</v>
      </c>
      <c r="V27" s="129">
        <f>SUM('3.4.1'!V27,'3.4.2'!V27,'3.4.3'!V27,'3.4.4'!V27,'3.4.5'!V27,'3.4.6'!V27)</f>
        <v>144138265.86068907</v>
      </c>
      <c r="W27" s="129">
        <f>SUM('3.4.1'!W27,'3.4.2'!W27,'3.4.3'!W27,'3.4.4'!W27,'3.4.5'!W27,'3.4.6'!W27)</f>
        <v>207345962.23048368</v>
      </c>
      <c r="X27" s="129">
        <f>SUM('3.4.1'!X27,'3.4.2'!X27,'3.4.3'!X27,'3.4.4'!X27,'3.4.5'!X27,'3.4.6'!X27)</f>
        <v>231998409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1594863.791417418</v>
      </c>
      <c r="K28" s="33">
        <f>IF(OR(W28="",W28=0),"",W28*M!$J$67)</f>
        <v>1427914.828564171</v>
      </c>
      <c r="L28" s="33">
        <f>IF(OR(X28="",X28=0),"",X28*M!$J$68)</f>
        <v>1659058.5910219015</v>
      </c>
      <c r="N28" s="122" t="s">
        <v>663</v>
      </c>
      <c r="O28" s="129">
        <f>SUM('3.4.1'!O28,'3.4.2'!O28,'3.4.3'!O28,'3.4.4'!O28,'3.4.5'!O28,'3.4.6'!O28)</f>
        <v>0</v>
      </c>
      <c r="P28" s="129">
        <f>SUM('3.4.1'!P28,'3.4.2'!P28,'3.4.3'!P28,'3.4.4'!P28,'3.4.5'!P28,'3.4.6'!P28)</f>
        <v>0</v>
      </c>
      <c r="Q28" s="129">
        <f>SUM('3.4.1'!Q28,'3.4.2'!Q28,'3.4.3'!Q28,'3.4.4'!Q28,'3.4.5'!Q28,'3.4.6'!Q28)</f>
        <v>0</v>
      </c>
      <c r="R28" s="129">
        <f>SUM('3.4.1'!R28,'3.4.2'!R28,'3.4.3'!R28,'3.4.4'!R28,'3.4.5'!R28,'3.4.6'!R28)</f>
        <v>0</v>
      </c>
      <c r="S28" s="129">
        <f>SUM('3.4.1'!S28,'3.4.2'!S28,'3.4.3'!S28,'3.4.4'!S28,'3.4.5'!S28,'3.4.6'!S28)</f>
        <v>0</v>
      </c>
      <c r="T28" s="129">
        <f>SUM('3.4.1'!T28,'3.4.2'!T28,'3.4.3'!T28,'3.4.4'!T28,'3.4.5'!T28,'3.4.6'!T28)</f>
        <v>0</v>
      </c>
      <c r="U28" s="129">
        <f>SUM('3.4.1'!U28,'3.4.2'!U28,'3.4.3'!U28,'3.4.4'!U28,'3.4.5'!U28,'3.4.6'!U28)</f>
        <v>0</v>
      </c>
      <c r="V28" s="129">
        <f>SUM('3.4.1'!V28,'3.4.2'!V28,'3.4.3'!V28,'3.4.4'!V28,'3.4.5'!V28,'3.4.6'!V28)</f>
        <v>35595354.790839203</v>
      </c>
      <c r="W28" s="129">
        <f>SUM('3.4.1'!W28,'3.4.2'!W28,'3.4.3'!W28,'3.4.4'!W28,'3.4.5'!W28,'3.4.6'!W28)</f>
        <v>31840015.302979976</v>
      </c>
      <c r="X28" s="129">
        <f>SUM('3.4.1'!X28,'3.4.2'!X28,'3.4.3'!X28,'3.4.4'!X28,'3.4.5'!X28,'3.4.6'!X28)</f>
        <v>36987102</v>
      </c>
    </row>
    <row r="29" spans="2:24">
      <c r="B29" s="46" t="str">
        <f t="shared" si="2"/>
        <v>Cruz del Sur</v>
      </c>
      <c r="C29" s="33">
        <f>IF(OR(O29="",O29=0),"",O29*M!$J$59)</f>
        <v>2390277.9005406089</v>
      </c>
      <c r="D29" s="33">
        <f>IF(OR(P29="",P29=0),"",P29*M!$J$60)</f>
        <v>2168241.666666666</v>
      </c>
      <c r="E29" s="33">
        <f>IF(OR(Q29="",Q29=0),"",Q29*M!$J$61)</f>
        <v>2635614.3800474098</v>
      </c>
      <c r="F29" s="33">
        <f>IF(OR(R29="",R29=0),"",R29*M!$J$62)</f>
        <v>2691439.1306500584</v>
      </c>
      <c r="G29" s="33">
        <f>IF(OR(S29="",S29=0),"",S29*M!$J$63)</f>
        <v>3236139.1397865871</v>
      </c>
      <c r="H29" s="33">
        <f>IF(OR(T29="",T29=0),"",T29*M!$J$64)</f>
        <v>3992379.6773729953</v>
      </c>
      <c r="I29" s="33">
        <f>IF(OR(U29="",U29=0),"",U29*M!$J$65)</f>
        <v>4606650.6250766106</v>
      </c>
      <c r="J29" s="33">
        <f>IF(OR(V29="",V29=0),"",V29*M!$J$66)</f>
        <v>3617400.9973795409</v>
      </c>
      <c r="K29" s="33">
        <f>IF(OR(W29="",W29=0),"",W29*M!$J$67)</f>
        <v>6488223.4200474937</v>
      </c>
      <c r="L29" s="33">
        <f>IF(OR(X29="",X29=0),"",X29*M!$J$68)</f>
        <v>8648929.0182169843</v>
      </c>
      <c r="N29" s="122" t="s">
        <v>602</v>
      </c>
      <c r="O29" s="129">
        <f>SUM('3.4.1'!O29,'3.4.2'!O29,'3.4.3'!O29,'3.4.4'!O29,'3.4.5'!O29,'3.4.6'!O29)</f>
        <v>53391134.151635915</v>
      </c>
      <c r="P29" s="129">
        <f>SUM('3.4.1'!P29,'3.4.2'!P29,'3.4.3'!P29,'3.4.4'!P29,'3.4.5'!P29,'3.4.6'!P29)</f>
        <v>48478343.889357395</v>
      </c>
      <c r="Q29" s="129">
        <f>SUM('3.4.1'!Q29,'3.4.2'!Q29,'3.4.3'!Q29,'3.4.4'!Q29,'3.4.5'!Q29,'3.4.6'!Q29)</f>
        <v>58850243.411698014</v>
      </c>
      <c r="R29" s="129">
        <f>SUM('3.4.1'!R29,'3.4.2'!R29,'3.4.3'!R29,'3.4.4'!R29,'3.4.5'!R29,'3.4.6'!R29)</f>
        <v>60198473.838586368</v>
      </c>
      <c r="S29" s="129">
        <f>SUM('3.4.1'!S29,'3.4.2'!S29,'3.4.3'!S29,'3.4.4'!S29,'3.4.5'!S29,'3.4.6'!S29)</f>
        <v>72302239.006770104</v>
      </c>
      <c r="T29" s="129">
        <f>SUM('3.4.1'!T29,'3.4.2'!T29,'3.4.3'!T29,'3.4.4'!T29,'3.4.5'!T29,'3.4.6'!T29)</f>
        <v>88848153.745571271</v>
      </c>
      <c r="U29" s="129">
        <f>SUM('3.4.1'!U29,'3.4.2'!U29,'3.4.3'!U29,'3.4.4'!U29,'3.4.5'!U29,'3.4.6'!U29)</f>
        <v>102930892.19281027</v>
      </c>
      <c r="V29" s="129">
        <f>SUM('3.4.1'!V29,'3.4.2'!V29,'3.4.3'!V29,'3.4.4'!V29,'3.4.5'!V29,'3.4.6'!V29)</f>
        <v>80735842.531119168</v>
      </c>
      <c r="W29" s="129">
        <f>SUM('3.4.1'!W29,'3.4.2'!W29,'3.4.3'!W29,'3.4.4'!W29,'3.4.5'!W29,'3.4.6'!W29)</f>
        <v>144676089.11323893</v>
      </c>
      <c r="X29" s="129">
        <f>SUM('3.4.1'!X29,'3.4.2'!X29,'3.4.3'!X29,'3.4.4'!X29,'3.4.5'!X29,'3.4.6'!X29)</f>
        <v>192819483</v>
      </c>
    </row>
    <row r="30" spans="2:24">
      <c r="B30" s="46" t="str">
        <f t="shared" si="2"/>
        <v>EuroAmerica</v>
      </c>
      <c r="C30" s="33">
        <f>IF(OR(O30="",O30=0),"",O30*M!$J$59)</f>
        <v>3866772.2758795349</v>
      </c>
      <c r="D30" s="33">
        <f>IF(OR(P30="",P30=0),"",P30*M!$J$60)</f>
        <v>3340511.9976359331</v>
      </c>
      <c r="E30" s="33">
        <f>IF(OR(Q30="",Q30=0),"",Q30*M!$J$61)</f>
        <v>3308044.3262564936</v>
      </c>
      <c r="F30" s="33">
        <f>IF(OR(R30="",R30=0),"",R30*M!$J$62)</f>
        <v>3288463.7445402741</v>
      </c>
      <c r="G30" s="33">
        <f>IF(OR(S30="",S30=0),"",S30*M!$J$63)</f>
        <v>4052735.1636473499</v>
      </c>
      <c r="H30" s="33">
        <f>IF(OR(T30="",T30=0),"",T30*M!$J$64)</f>
        <v>5090592.5598262399</v>
      </c>
      <c r="I30" s="33">
        <f>IF(OR(U30="",U30=0),"",U30*M!$J$65)</f>
        <v>4238598.4989210982</v>
      </c>
      <c r="J30" s="33">
        <f>IF(OR(V30="",V30=0),"",V30*M!$J$66)</f>
        <v>5228650.2620461006</v>
      </c>
      <c r="K30" s="33">
        <f>IF(OR(W30="",W30=0),"",W30*M!$J$67)</f>
        <v>5814328.2740363199</v>
      </c>
      <c r="L30" s="33">
        <f>IF(OR(X30="",X30=0),"",X30*M!$J$68)</f>
        <v>6397702.8379346402</v>
      </c>
      <c r="N30" s="122" t="s">
        <v>680</v>
      </c>
      <c r="O30" s="129">
        <f>SUM('3.4.1'!O30,'3.4.2'!O30,'3.4.3'!O30,'3.4.4'!O30,'3.4.5'!O30,'3.4.6'!O30)</f>
        <v>86371278.113150641</v>
      </c>
      <c r="P30" s="129">
        <f>SUM('3.4.1'!P30,'3.4.2'!P30,'3.4.3'!P30,'3.4.4'!P30,'3.4.5'!P30,'3.4.6'!P30)</f>
        <v>74688394.692128748</v>
      </c>
      <c r="Q30" s="129">
        <f>SUM('3.4.1'!Q30,'3.4.2'!Q30,'3.4.3'!Q30,'3.4.4'!Q30,'3.4.5'!Q30,'3.4.6'!Q30)</f>
        <v>73864832.158556998</v>
      </c>
      <c r="R30" s="129">
        <f>SUM('3.4.1'!R30,'3.4.2'!R30,'3.4.3'!R30,'3.4.4'!R30,'3.4.5'!R30,'3.4.6'!R30)</f>
        <v>73551913.710578486</v>
      </c>
      <c r="S30" s="129">
        <f>SUM('3.4.1'!S30,'3.4.2'!S30,'3.4.3'!S30,'3.4.4'!S30,'3.4.5'!S30,'3.4.6'!S30)</f>
        <v>90546732.935746416</v>
      </c>
      <c r="T30" s="129">
        <f>SUM('3.4.1'!T30,'3.4.2'!T30,'3.4.3'!T30,'3.4.4'!T30,'3.4.5'!T30,'3.4.6'!T30)</f>
        <v>113288260.8773101</v>
      </c>
      <c r="U30" s="129">
        <f>SUM('3.4.1'!U30,'3.4.2'!U30,'3.4.3'!U30,'3.4.4'!U30,'3.4.5'!U30,'3.4.6'!U30)</f>
        <v>94707144.224508971</v>
      </c>
      <c r="V30" s="129">
        <f>SUM('3.4.1'!V30,'3.4.2'!V30,'3.4.3'!V30,'3.4.4'!V30,'3.4.5'!V30,'3.4.6'!V30)</f>
        <v>116696900.48536184</v>
      </c>
      <c r="W30" s="129">
        <f>SUM('3.4.1'!W30,'3.4.2'!W30,'3.4.3'!W30,'3.4.4'!W30,'3.4.5'!W30,'3.4.6'!W30)</f>
        <v>129649400.31333658</v>
      </c>
      <c r="X30" s="129">
        <f>SUM('3.4.1'!X30,'3.4.2'!X30,'3.4.3'!X30,'3.4.4'!X30,'3.4.5'!X30,'3.4.6'!X30)</f>
        <v>142630579</v>
      </c>
    </row>
    <row r="31" spans="2:24">
      <c r="B31" s="46" t="str">
        <f t="shared" si="2"/>
        <v>Huelen</v>
      </c>
      <c r="C31" s="33">
        <f>IF(OR(O31="",O31=0),"",O31*M!$J$59)</f>
        <v>36913.316435859291</v>
      </c>
      <c r="D31" s="33">
        <f>IF(OR(P31="",P31=0),"",P31*M!$J$60)</f>
        <v>85093.912529550813</v>
      </c>
      <c r="E31" s="33">
        <f>IF(OR(Q31="",Q31=0),"",Q31*M!$J$61)</f>
        <v>89290.09271209588</v>
      </c>
      <c r="F31" s="33">
        <f>IF(OR(R31="",R31=0),"",R31*M!$J$62)</f>
        <v>35468.302585674042</v>
      </c>
      <c r="G31" s="33">
        <f>IF(OR(S31="",S31=0),"",S31*M!$J$63)</f>
        <v>22472.810881973426</v>
      </c>
      <c r="H31" s="33">
        <f>IF(OR(T31="",T31=0),"",T31*M!$J$64)</f>
        <v>43515.303225964264</v>
      </c>
      <c r="I31" s="33">
        <f>IF(OR(U31="",U31=0),"",U31*M!$J$65)</f>
        <v>27374.389175749042</v>
      </c>
      <c r="J31" s="33">
        <f>IF(OR(V31="",V31=0),"",V31*M!$J$66)</f>
        <v>30915.662029291114</v>
      </c>
      <c r="K31" s="33">
        <f>IF(OR(W31="",W31=0),"",W31*M!$J$67)</f>
        <v>25436.635276187277</v>
      </c>
      <c r="L31" s="33">
        <f>IF(OR(X31="",X31=0),"",X31*M!$J$68)</f>
        <v>18848.140062608691</v>
      </c>
      <c r="N31" s="122" t="s">
        <v>604</v>
      </c>
      <c r="O31" s="129">
        <f>SUM('3.4.1'!O31,'3.4.2'!O31,'3.4.3'!O31,'3.4.4'!O31,'3.4.5'!O31,'3.4.6'!O31)</f>
        <v>824524.97651549429</v>
      </c>
      <c r="P31" s="129">
        <f>SUM('3.4.1'!P31,'3.4.2'!P31,'3.4.3'!P31,'3.4.4'!P31,'3.4.5'!P31,'3.4.6'!P31)</f>
        <v>1902560.9635296483</v>
      </c>
      <c r="Q31" s="129">
        <f>SUM('3.4.1'!Q31,'3.4.2'!Q31,'3.4.3'!Q31,'3.4.4'!Q31,'3.4.5'!Q31,'3.4.6'!Q31)</f>
        <v>1993745.2649144379</v>
      </c>
      <c r="R31" s="129">
        <f>SUM('3.4.1'!R31,'3.4.2'!R31,'3.4.3'!R31,'3.4.4'!R31,'3.4.5'!R31,'3.4.6'!R31)</f>
        <v>793307.06795032299</v>
      </c>
      <c r="S31" s="129">
        <f>SUM('3.4.1'!S31,'3.4.2'!S31,'3.4.3'!S31,'3.4.4'!S31,'3.4.5'!S31,'3.4.6'!S31)</f>
        <v>502090.44585442002</v>
      </c>
      <c r="T31" s="129">
        <f>SUM('3.4.1'!T31,'3.4.2'!T31,'3.4.3'!T31,'3.4.4'!T31,'3.4.5'!T31,'3.4.6'!T31)</f>
        <v>968408.48409729404</v>
      </c>
      <c r="U31" s="129">
        <f>SUM('3.4.1'!U31,'3.4.2'!U31,'3.4.3'!U31,'3.4.4'!U31,'3.4.5'!U31,'3.4.6'!U31)</f>
        <v>611652.70180353604</v>
      </c>
      <c r="V31" s="129">
        <f>SUM('3.4.1'!V31,'3.4.2'!V31,'3.4.3'!V31,'3.4.4'!V31,'3.4.5'!V31,'3.4.6'!V31)</f>
        <v>689998.70988874626</v>
      </c>
      <c r="W31" s="129">
        <f>SUM('3.4.1'!W31,'3.4.2'!W31,'3.4.3'!W31,'3.4.4'!W31,'3.4.5'!W31,'3.4.6'!W31)</f>
        <v>567192.69262335135</v>
      </c>
      <c r="X31" s="129">
        <f>SUM('3.4.1'!X31,'3.4.2'!X31,'3.4.3'!X31,'3.4.4'!X31,'3.4.5'!X31,'3.4.6'!X31)</f>
        <v>420201</v>
      </c>
    </row>
    <row r="32" spans="2:24">
      <c r="B32" s="46" t="str">
        <f t="shared" si="2"/>
        <v>ISE - Las Américas</v>
      </c>
      <c r="C32" s="33">
        <f>IF(OR(O32="",O32=0),"",O32*M!$J$59)</f>
        <v>2663396.7028425513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122" t="s">
        <v>605</v>
      </c>
      <c r="O32" s="129">
        <f>SUM('3.4.1'!O32,'3.4.2'!O32,'3.4.3'!O32,'3.4.4'!O32,'3.4.5'!O32,'3.4.6'!O32)</f>
        <v>59491731.328951195</v>
      </c>
      <c r="P32" s="129">
        <f>SUM('3.4.1'!P32,'3.4.2'!P32,'3.4.3'!P32,'3.4.4'!P32,'3.4.5'!P32,'3.4.6'!P32)</f>
        <v>0</v>
      </c>
      <c r="Q32" s="129">
        <f>SUM('3.4.1'!Q32,'3.4.2'!Q32,'3.4.3'!Q32,'3.4.4'!Q32,'3.4.5'!Q32,'3.4.6'!Q32)</f>
        <v>0</v>
      </c>
      <c r="R32" s="129">
        <f>SUM('3.4.1'!R32,'3.4.2'!R32,'3.4.3'!R32,'3.4.4'!R32,'3.4.5'!R32,'3.4.6'!R32)</f>
        <v>0</v>
      </c>
      <c r="S32" s="129">
        <f>SUM('3.4.1'!S32,'3.4.2'!S32,'3.4.3'!S32,'3.4.4'!S32,'3.4.5'!S32,'3.4.6'!S32)</f>
        <v>0</v>
      </c>
      <c r="T32" s="129">
        <f>SUM('3.4.1'!T32,'3.4.2'!T32,'3.4.3'!T32,'3.4.4'!T32,'3.4.5'!T32,'3.4.6'!T32)</f>
        <v>0</v>
      </c>
      <c r="U32" s="129">
        <f>SUM('3.4.1'!U32,'3.4.2'!U32,'3.4.3'!U32,'3.4.4'!U32,'3.4.5'!U32,'3.4.6'!U32)</f>
        <v>0</v>
      </c>
      <c r="V32" s="129">
        <f>SUM('3.4.1'!V32,'3.4.2'!V32,'3.4.3'!V32,'3.4.4'!V32,'3.4.5'!V32,'3.4.6'!V32)</f>
        <v>0</v>
      </c>
      <c r="W32" s="129">
        <f>SUM('3.4.1'!W32,'3.4.2'!W32,'3.4.3'!W32,'3.4.4'!W32,'3.4.5'!W32,'3.4.6'!W32)</f>
        <v>0</v>
      </c>
      <c r="X32" s="129">
        <f>SUM('3.4.1'!X32,'3.4.2'!X32,'3.4.3'!X32,'3.4.4'!X32,'3.4.5'!X32,'3.4.6'!X32)</f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66469.565184963692</v>
      </c>
      <c r="J33" s="33">
        <f>IF(OR(V33="",V33=0),"",V33*M!$J$66)</f>
        <v>404313.11261870398</v>
      </c>
      <c r="K33" s="33">
        <f>IF(OR(W33="",W33=0),"",W33*M!$J$67)</f>
        <v>477635.76324074646</v>
      </c>
      <c r="L33" s="33">
        <f>IF(OR(X33="",X33=0),"",X33*M!$J$68)</f>
        <v>560793.53979518288</v>
      </c>
      <c r="N33" s="122" t="s">
        <v>606</v>
      </c>
      <c r="O33" s="129">
        <f>SUM('3.4.1'!O33,'3.4.2'!O33,'3.4.3'!O33,'3.4.4'!O33,'3.4.5'!O33,'3.4.6'!O33)</f>
        <v>0</v>
      </c>
      <c r="P33" s="129">
        <f>SUM('3.4.1'!P33,'3.4.2'!P33,'3.4.3'!P33,'3.4.4'!P33,'3.4.5'!P33,'3.4.6'!P33)</f>
        <v>0</v>
      </c>
      <c r="Q33" s="129">
        <f>SUM('3.4.1'!Q33,'3.4.2'!Q33,'3.4.3'!Q33,'3.4.4'!Q33,'3.4.5'!Q33,'3.4.6'!Q33)</f>
        <v>0</v>
      </c>
      <c r="R33" s="129">
        <f>SUM('3.4.1'!R33,'3.4.2'!R33,'3.4.3'!R33,'3.4.4'!R33,'3.4.5'!R33,'3.4.6'!R33)</f>
        <v>0</v>
      </c>
      <c r="S33" s="129">
        <f>SUM('3.4.1'!S33,'3.4.2'!S33,'3.4.3'!S33,'3.4.4'!S33,'3.4.5'!S33,'3.4.6'!S33)</f>
        <v>0</v>
      </c>
      <c r="T33" s="129">
        <f>SUM('3.4.1'!T33,'3.4.2'!T33,'3.4.3'!T33,'3.4.4'!T33,'3.4.5'!T33,'3.4.6'!T33)</f>
        <v>0</v>
      </c>
      <c r="U33" s="129">
        <f>SUM('3.4.1'!U33,'3.4.2'!U33,'3.4.3'!U33,'3.4.4'!U33,'3.4.5'!U33,'3.4.6'!U33)</f>
        <v>1485194.3863319764</v>
      </c>
      <c r="V33" s="129">
        <f>SUM('3.4.1'!V33,'3.4.2'!V33,'3.4.3'!V33,'3.4.4'!V33,'3.4.5'!V33,'3.4.6'!V33)</f>
        <v>9023760.3785968795</v>
      </c>
      <c r="W33" s="129">
        <f>SUM('3.4.1'!W33,'3.4.2'!W33,'3.4.3'!W33,'3.4.4'!W33,'3.4.5'!W33,'3.4.6'!W33)</f>
        <v>10650446.165705912</v>
      </c>
      <c r="X33" s="129">
        <f>SUM('3.4.1'!X33,'3.4.2'!X33,'3.4.3'!X33,'3.4.4'!X33,'3.4.5'!X33,'3.4.6'!X33)</f>
        <v>12502348</v>
      </c>
    </row>
    <row r="34" spans="2:24">
      <c r="B34" s="46" t="str">
        <f t="shared" si="2"/>
        <v>La Construcción</v>
      </c>
      <c r="C34" s="33">
        <f>IF(OR(O34="",O34=0),"",O34*M!$J$59)</f>
        <v>5971060.9455737332</v>
      </c>
      <c r="D34" s="33">
        <f>IF(OR(P34="",P34=0),"",P34*M!$J$60)</f>
        <v>5999198.936170212</v>
      </c>
      <c r="E34" s="33">
        <f>IF(OR(Q34="",Q34=0),"",Q34*M!$J$61)</f>
        <v>5285708.4780606395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122" t="s">
        <v>607</v>
      </c>
      <c r="O34" s="129">
        <f>SUM('3.4.1'!O34,'3.4.2'!O34,'3.4.3'!O34,'3.4.4'!O34,'3.4.5'!O34,'3.4.6'!O34)</f>
        <v>133374331.03515613</v>
      </c>
      <c r="P34" s="129">
        <f>SUM('3.4.1'!P34,'3.4.2'!P34,'3.4.3'!P34,'3.4.4'!P34,'3.4.5'!P34,'3.4.6'!P34)</f>
        <v>134132294.18076554</v>
      </c>
      <c r="Q34" s="129">
        <f>SUM('3.4.1'!Q34,'3.4.2'!Q34,'3.4.3'!Q34,'3.4.4'!Q34,'3.4.5'!Q34,'3.4.6'!Q34)</f>
        <v>118023802.30280462</v>
      </c>
      <c r="R34" s="129">
        <f>SUM('3.4.1'!R34,'3.4.2'!R34,'3.4.3'!R34,'3.4.4'!R34,'3.4.5'!R34,'3.4.6'!R34)</f>
        <v>0</v>
      </c>
      <c r="S34" s="129">
        <f>SUM('3.4.1'!S34,'3.4.2'!S34,'3.4.3'!S34,'3.4.4'!S34,'3.4.5'!S34,'3.4.6'!S34)</f>
        <v>0</v>
      </c>
      <c r="T34" s="129">
        <f>SUM('3.4.1'!T34,'3.4.2'!T34,'3.4.3'!T34,'3.4.4'!T34,'3.4.5'!T34,'3.4.6'!T34)</f>
        <v>0</v>
      </c>
      <c r="U34" s="129">
        <f>SUM('3.4.1'!U34,'3.4.2'!U34,'3.4.3'!U34,'3.4.4'!U34,'3.4.5'!U34,'3.4.6'!U34)</f>
        <v>0</v>
      </c>
      <c r="V34" s="129">
        <f>SUM('3.4.1'!V34,'3.4.2'!V34,'3.4.3'!V34,'3.4.4'!V34,'3.4.5'!V34,'3.4.6'!V34)</f>
        <v>0</v>
      </c>
      <c r="W34" s="129">
        <f>SUM('3.4.1'!W34,'3.4.2'!W34,'3.4.3'!W34,'3.4.4'!W34,'3.4.5'!W34,'3.4.6'!W34)</f>
        <v>0</v>
      </c>
      <c r="X34" s="129">
        <f>SUM('3.4.1'!X34,'3.4.2'!X34,'3.4.3'!X34,'3.4.4'!X34,'3.4.5'!X34,'3.4.6'!X34)</f>
        <v>0</v>
      </c>
    </row>
    <row r="35" spans="2:24">
      <c r="B35" s="46" t="str">
        <f t="shared" si="2"/>
        <v>Le Mans</v>
      </c>
      <c r="C35" s="33">
        <f>IF(OR(O35="",O35=0),"",O35*M!$J$59)</f>
        <v>360014.44089029485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122" t="s">
        <v>608</v>
      </c>
      <c r="O35" s="129">
        <f>SUM('3.4.1'!O35,'3.4.2'!O35,'3.4.3'!O35,'3.4.4'!O35,'3.4.5'!O35,'3.4.6'!O35)</f>
        <v>8041566.7591423523</v>
      </c>
      <c r="P35" s="129">
        <f>SUM('3.4.1'!P35,'3.4.2'!P35,'3.4.3'!P35,'3.4.4'!P35,'3.4.5'!P35,'3.4.6'!P35)</f>
        <v>0</v>
      </c>
      <c r="Q35" s="129">
        <f>SUM('3.4.1'!Q35,'3.4.2'!Q35,'3.4.3'!Q35,'3.4.4'!Q35,'3.4.5'!Q35,'3.4.6'!Q35)</f>
        <v>0</v>
      </c>
      <c r="R35" s="129">
        <f>SUM('3.4.1'!R35,'3.4.2'!R35,'3.4.3'!R35,'3.4.4'!R35,'3.4.5'!R35,'3.4.6'!R35)</f>
        <v>0</v>
      </c>
      <c r="S35" s="129">
        <f>SUM('3.4.1'!S35,'3.4.2'!S35,'3.4.3'!S35,'3.4.4'!S35,'3.4.5'!S35,'3.4.6'!S35)</f>
        <v>0</v>
      </c>
      <c r="T35" s="129">
        <f>SUM('3.4.1'!T35,'3.4.2'!T35,'3.4.3'!T35,'3.4.4'!T35,'3.4.5'!T35,'3.4.6'!T35)</f>
        <v>0</v>
      </c>
      <c r="U35" s="129">
        <f>SUM('3.4.1'!U35,'3.4.2'!U35,'3.4.3'!U35,'3.4.4'!U35,'3.4.5'!U35,'3.4.6'!U35)</f>
        <v>0</v>
      </c>
      <c r="V35" s="129">
        <f>SUM('3.4.1'!V35,'3.4.2'!V35,'3.4.3'!V35,'3.4.4'!V35,'3.4.5'!V35,'3.4.6'!V35)</f>
        <v>0</v>
      </c>
      <c r="W35" s="129">
        <f>SUM('3.4.1'!W35,'3.4.2'!W35,'3.4.3'!W35,'3.4.4'!W35,'3.4.5'!W35,'3.4.6'!W35)</f>
        <v>0</v>
      </c>
      <c r="X35" s="129">
        <f>SUM('3.4.1'!X35,'3.4.2'!X35,'3.4.3'!X35,'3.4.4'!X35,'3.4.5'!X35,'3.4.6'!X35)</f>
        <v>0</v>
      </c>
    </row>
    <row r="36" spans="2:24">
      <c r="B36" s="46" t="str">
        <f t="shared" si="2"/>
        <v>Mapfre Vida</v>
      </c>
      <c r="C36" s="33">
        <f>IF(OR(O36="",O36=0),"",O36*M!$J$59)</f>
        <v>278759.23010585224</v>
      </c>
      <c r="D36" s="33">
        <f>IF(OR(P36="",P36=0),"",P36*M!$J$60)</f>
        <v>837436.17021276581</v>
      </c>
      <c r="E36" s="33">
        <f>IF(OR(Q36="",Q36=0),"",Q36*M!$J$61)</f>
        <v>720094.30012617621</v>
      </c>
      <c r="F36" s="33">
        <f>IF(OR(R36="",R36=0),"",R36*M!$J$62)</f>
        <v>387454.99952433415</v>
      </c>
      <c r="G36" s="33">
        <f>IF(OR(S36="",S36=0),"",S36*M!$J$63)</f>
        <v>441568.78293316334</v>
      </c>
      <c r="H36" s="33">
        <f>IF(OR(T36="",T36=0),"",T36*M!$J$64)</f>
        <v>191533.10509380477</v>
      </c>
      <c r="I36" s="33">
        <f>IF(OR(U36="",U36=0),"",U36*M!$J$65)</f>
        <v>65069.826132719601</v>
      </c>
      <c r="J36" s="33">
        <f>IF(OR(V36="",V36=0),"",V36*M!$J$66)</f>
        <v>87629.829326243605</v>
      </c>
      <c r="K36" s="33">
        <f>IF(OR(W36="",W36=0),"",W36*M!$J$67)</f>
        <v>114880.34564483313</v>
      </c>
      <c r="L36" s="33">
        <f>IF(OR(X36="",X36=0),"",X36*M!$J$68)</f>
        <v>127152.56057339117</v>
      </c>
      <c r="N36" s="122" t="s">
        <v>609</v>
      </c>
      <c r="O36" s="129">
        <f>SUM('3.4.1'!O36,'3.4.2'!O36,'3.4.3'!O36,'3.4.4'!O36,'3.4.5'!O36,'3.4.6'!O36)</f>
        <v>6226586.2254853938</v>
      </c>
      <c r="P36" s="129">
        <f>SUM('3.4.1'!P36,'3.4.2'!P36,'3.4.3'!P36,'3.4.4'!P36,'3.4.5'!P36,'3.4.6'!P36)</f>
        <v>18723705.603985216</v>
      </c>
      <c r="Q36" s="129">
        <f>SUM('3.4.1'!Q36,'3.4.2'!Q36,'3.4.3'!Q36,'3.4.4'!Q36,'3.4.5'!Q36,'3.4.6'!Q36)</f>
        <v>16078879.050978426</v>
      </c>
      <c r="R36" s="129">
        <f>SUM('3.4.1'!R36,'3.4.2'!R36,'3.4.3'!R36,'3.4.4'!R36,'3.4.5'!R36,'3.4.6'!R36)</f>
        <v>8666069.9054567404</v>
      </c>
      <c r="S36" s="129">
        <f>SUM('3.4.1'!S36,'3.4.2'!S36,'3.4.3'!S36,'3.4.4'!S36,'3.4.5'!S36,'3.4.6'!S36)</f>
        <v>9865586.83124719</v>
      </c>
      <c r="T36" s="129">
        <f>SUM('3.4.1'!T36,'3.4.2'!T36,'3.4.3'!T36,'3.4.4'!T36,'3.4.5'!T36,'3.4.6'!T36)</f>
        <v>4262461.0242326781</v>
      </c>
      <c r="U36" s="129">
        <f>SUM('3.4.1'!U36,'3.4.2'!U36,'3.4.3'!U36,'3.4.4'!U36,'3.4.5'!U36,'3.4.6'!U36)</f>
        <v>1453918.6501820905</v>
      </c>
      <c r="V36" s="129">
        <f>SUM('3.4.1'!V36,'3.4.2'!V36,'3.4.3'!V36,'3.4.4'!V36,'3.4.5'!V36,'3.4.6'!V36)</f>
        <v>1955787.6239425803</v>
      </c>
      <c r="W36" s="129">
        <f>SUM('3.4.1'!W36,'3.4.2'!W36,'3.4.3'!W36,'3.4.4'!W36,'3.4.5'!W36,'3.4.6'!W36)</f>
        <v>2561631.7515388373</v>
      </c>
      <c r="X36" s="129">
        <f>SUM('3.4.1'!X36,'3.4.2'!X36,'3.4.3'!X36,'3.4.4'!X36,'3.4.5'!X36,'3.4.6'!X36)</f>
        <v>2834743</v>
      </c>
    </row>
    <row r="37" spans="2:24">
      <c r="B37" s="46" t="str">
        <f t="shared" si="2"/>
        <v>Metlife Chile</v>
      </c>
      <c r="C37" s="33">
        <f>IF(OR(O37="",O37=0),"",O37*M!$J$59)</f>
        <v>7384996.1060957545</v>
      </c>
      <c r="D37" s="33">
        <f>IF(OR(P37="",P37=0),"",P37*M!$J$60)</f>
        <v>10361571.867612289</v>
      </c>
      <c r="E37" s="33">
        <f>IF(OR(Q37="",Q37=0),"",Q37*M!$J$61)</f>
        <v>10685928.203706753</v>
      </c>
      <c r="F37" s="33">
        <f>IF(OR(R37="",R37=0),"",R37*M!$J$62)</f>
        <v>12591415.820250668</v>
      </c>
      <c r="G37" s="33">
        <f>IF(OR(S37="",S37=0),"",S37*M!$J$63)</f>
        <v>12870367.324411904</v>
      </c>
      <c r="H37" s="33">
        <f>IF(OR(T37="",T37=0),"",T37*M!$J$64)</f>
        <v>15179162.763865851</v>
      </c>
      <c r="I37" s="33">
        <f>IF(OR(U37="",U37=0),"",U37*M!$J$65)</f>
        <v>17639304.847857349</v>
      </c>
      <c r="J37" s="33">
        <f>IF(OR(V37="",V37=0),"",V37*M!$J$66)</f>
        <v>17116737.812564466</v>
      </c>
      <c r="K37" s="33">
        <f>IF(OR(W37="",W37=0),"",W37*M!$J$67)</f>
        <v>21401540.953273159</v>
      </c>
      <c r="L37" s="33">
        <f>IF(OR(X37="",X37=0),"",X37*M!$J$68)</f>
        <v>21002618.99710371</v>
      </c>
      <c r="N37" s="122" t="s">
        <v>610</v>
      </c>
      <c r="O37" s="129">
        <f>SUM('3.4.1'!O37,'3.4.2'!O37,'3.4.3'!O37,'3.4.4'!O37,'3.4.5'!O37,'3.4.6'!O37)</f>
        <v>164957102.98818812</v>
      </c>
      <c r="P37" s="129">
        <f>SUM('3.4.1'!P37,'3.4.2'!P37,'3.4.3'!P37,'3.4.4'!P37,'3.4.5'!P37,'3.4.6'!P37)</f>
        <v>231667831.10695684</v>
      </c>
      <c r="Q37" s="129">
        <f>SUM('3.4.1'!Q37,'3.4.2'!Q37,'3.4.3'!Q37,'3.4.4'!Q37,'3.4.5'!Q37,'3.4.6'!Q37)</f>
        <v>238604509.30486995</v>
      </c>
      <c r="R37" s="129">
        <f>SUM('3.4.1'!R37,'3.4.2'!R37,'3.4.3'!R37,'3.4.4'!R37,'3.4.5'!R37,'3.4.6'!R37)</f>
        <v>281627775.71828192</v>
      </c>
      <c r="S37" s="129">
        <f>SUM('3.4.1'!S37,'3.4.2'!S37,'3.4.3'!S37,'3.4.4'!S37,'3.4.5'!S37,'3.4.6'!S37)</f>
        <v>287551410.55397296</v>
      </c>
      <c r="T37" s="129">
        <f>SUM('3.4.1'!T37,'3.4.2'!T37,'3.4.3'!T37,'3.4.4'!T37,'3.4.5'!T37,'3.4.6'!T37)</f>
        <v>337803690.01888508</v>
      </c>
      <c r="U37" s="129">
        <f>SUM('3.4.1'!U37,'3.4.2'!U37,'3.4.3'!U37,'3.4.4'!U37,'3.4.5'!U37,'3.4.6'!U37)</f>
        <v>394132208.71741831</v>
      </c>
      <c r="V37" s="129">
        <f>SUM('3.4.1'!V37,'3.4.2'!V37,'3.4.3'!V37,'3.4.4'!V37,'3.4.5'!V37,'3.4.6'!V37)</f>
        <v>382024069.12662888</v>
      </c>
      <c r="W37" s="129">
        <f>SUM('3.4.1'!W37,'3.4.2'!W37,'3.4.3'!W37,'3.4.4'!W37,'3.4.5'!W37,'3.4.6'!W37)</f>
        <v>477217112.55339527</v>
      </c>
      <c r="X37" s="129">
        <f>SUM('3.4.1'!X37,'3.4.2'!X37,'3.4.3'!X37,'3.4.4'!X37,'3.4.5'!X37,'3.4.6'!X37)</f>
        <v>468233018</v>
      </c>
    </row>
    <row r="38" spans="2:24">
      <c r="B38" s="46" t="str">
        <f t="shared" si="2"/>
        <v>Mutual de Carabineros</v>
      </c>
      <c r="C38" s="33">
        <f>IF(OR(O38="",O38=0),"",O38*M!$J$59)</f>
        <v>394460.26425993146</v>
      </c>
      <c r="D38" s="33">
        <f>IF(OR(P38="",P38=0),"",P38*M!$J$60)</f>
        <v>404885.8747044917</v>
      </c>
      <c r="E38" s="33">
        <f>IF(OR(Q38="",Q38=0),"",Q38*M!$J$61)</f>
        <v>419327.13712785952</v>
      </c>
      <c r="F38" s="33">
        <f>IF(OR(R38="",R38=0),"",R38*M!$J$62)</f>
        <v>386062.66213662323</v>
      </c>
      <c r="G38" s="33">
        <f>IF(OR(S38="",S38=0),"",S38*M!$J$63)</f>
        <v>385509.18992734654</v>
      </c>
      <c r="H38" s="33">
        <f>IF(OR(T38="",T38=0),"",T38*M!$J$64)</f>
        <v>595744.51170228678</v>
      </c>
      <c r="I38" s="33">
        <f>IF(OR(U38="",U38=0),"",U38*M!$J$65)</f>
        <v>638545.35843490844</v>
      </c>
      <c r="J38" s="33">
        <f>IF(OR(V38="",V38=0),"",V38*M!$J$66)</f>
        <v>678143.16846584645</v>
      </c>
      <c r="K38" s="33">
        <f>IF(OR(W38="",W38=0),"",W38*M!$J$67)</f>
        <v>750533.12546171027</v>
      </c>
      <c r="L38" s="33">
        <f>IF(OR(X38="",X38=0),"",X38*M!$J$68)</f>
        <v>817074.16738920694</v>
      </c>
      <c r="N38" s="122" t="s">
        <v>611</v>
      </c>
      <c r="O38" s="129">
        <f>SUM('3.4.1'!O38,'3.4.2'!O38,'3.4.3'!O38,'3.4.4'!O38,'3.4.5'!O38,'3.4.6'!O38)</f>
        <v>8810975.8626093064</v>
      </c>
      <c r="P38" s="129">
        <f>SUM('3.4.1'!P38,'3.4.2'!P38,'3.4.3'!P38,'3.4.4'!P38,'3.4.5'!P38,'3.4.6'!P38)</f>
        <v>9052587.1592731252</v>
      </c>
      <c r="Q38" s="129">
        <f>SUM('3.4.1'!Q38,'3.4.2'!Q38,'3.4.3'!Q38,'3.4.4'!Q38,'3.4.5'!Q38,'3.4.6'!Q38)</f>
        <v>9363093.5830078069</v>
      </c>
      <c r="R38" s="129">
        <f>SUM('3.4.1'!R38,'3.4.2'!R38,'3.4.3'!R38,'3.4.4'!R38,'3.4.5'!R38,'3.4.6'!R38)</f>
        <v>8634927.9840756841</v>
      </c>
      <c r="S38" s="129">
        <f>SUM('3.4.1'!S38,'3.4.2'!S38,'3.4.3'!S38,'3.4.4'!S38,'3.4.5'!S38,'3.4.6'!S38)</f>
        <v>8613096.1573152523</v>
      </c>
      <c r="T38" s="129">
        <f>SUM('3.4.1'!T38,'3.4.2'!T38,'3.4.3'!T38,'3.4.4'!T38,'3.4.5'!T38,'3.4.6'!T38)</f>
        <v>13257957.470526395</v>
      </c>
      <c r="U38" s="129">
        <f>SUM('3.4.1'!U38,'3.4.2'!U38,'3.4.3'!U38,'3.4.4'!U38,'3.4.5'!U38,'3.4.6'!U38)</f>
        <v>14267642.328137245</v>
      </c>
      <c r="V38" s="129">
        <f>SUM('3.4.1'!V38,'3.4.2'!V38,'3.4.3'!V38,'3.4.4'!V38,'3.4.5'!V38,'3.4.6'!V38)</f>
        <v>15135302.970965683</v>
      </c>
      <c r="W38" s="129">
        <f>SUM('3.4.1'!W38,'3.4.2'!W38,'3.4.3'!W38,'3.4.4'!W38,'3.4.5'!W38,'3.4.6'!W38)</f>
        <v>16735582.348510016</v>
      </c>
      <c r="X38" s="129">
        <f>SUM('3.4.1'!X38,'3.4.2'!X38,'3.4.3'!X38,'3.4.4'!X38,'3.4.5'!X38,'3.4.6'!X38)</f>
        <v>18215876</v>
      </c>
    </row>
    <row r="39" spans="2:24">
      <c r="B39" s="46" t="str">
        <f t="shared" si="2"/>
        <v>Mutual de Ej. y Av.</v>
      </c>
      <c r="C39" s="33">
        <f>IF(OR(O39="",O39=0),"",O39*M!$J$59)</f>
        <v>440409.58856004401</v>
      </c>
      <c r="D39" s="33">
        <f>IF(OR(P39="",P39=0),"",P39*M!$J$60)</f>
        <v>481414.42080378236</v>
      </c>
      <c r="E39" s="33">
        <f>IF(OR(Q39="",Q39=0),"",Q39*M!$J$61)</f>
        <v>506340.97609003837</v>
      </c>
      <c r="F39" s="33">
        <f>IF(OR(R39="",R39=0),"",R39*M!$J$62)</f>
        <v>540216.78115095478</v>
      </c>
      <c r="G39" s="33">
        <f>IF(OR(S39="",S39=0),"",S39*M!$J$63)</f>
        <v>565483.7541543094</v>
      </c>
      <c r="H39" s="33">
        <f>IF(OR(T39="",T39=0),"",T39*M!$J$64)</f>
        <v>629511.54430642922</v>
      </c>
      <c r="I39" s="33">
        <f>IF(OR(U39="",U39=0),"",U39*M!$J$65)</f>
        <v>637522.77699128666</v>
      </c>
      <c r="J39" s="33">
        <f>IF(OR(V39="",V39=0),"",V39*M!$J$66)</f>
        <v>677202.80114291853</v>
      </c>
      <c r="K39" s="33">
        <f>IF(OR(W39="",W39=0),"",W39*M!$J$67)</f>
        <v>727080.8718490086</v>
      </c>
      <c r="L39" s="33">
        <f>IF(OR(X39="",X39=0),"",X39*M!$J$68)</f>
        <v>797310.17676032556</v>
      </c>
      <c r="N39" s="122" t="s">
        <v>612</v>
      </c>
      <c r="O39" s="129">
        <f>SUM('3.4.1'!O39,'3.4.2'!O39,'3.4.3'!O39,'3.4.4'!O39,'3.4.5'!O39,'3.4.6'!O39)</f>
        <v>9837336.2441069875</v>
      </c>
      <c r="P39" s="129">
        <f>SUM('3.4.1'!P39,'3.4.2'!P39,'3.4.3'!P39,'3.4.4'!P39,'3.4.5'!P39,'3.4.6'!P39)</f>
        <v>10763640.512867915</v>
      </c>
      <c r="Q39" s="129">
        <f>SUM('3.4.1'!Q39,'3.4.2'!Q39,'3.4.3'!Q39,'3.4.4'!Q39,'3.4.5'!Q39,'3.4.6'!Q39)</f>
        <v>11306012.714834066</v>
      </c>
      <c r="R39" s="129">
        <f>SUM('3.4.1'!R39,'3.4.2'!R39,'3.4.3'!R39,'3.4.4'!R39,'3.4.5'!R39,'3.4.6'!R39)</f>
        <v>12082839.027248051</v>
      </c>
      <c r="S39" s="129">
        <f>SUM('3.4.1'!S39,'3.4.2'!S39,'3.4.3'!S39,'3.4.4'!S39,'3.4.5'!S39,'3.4.6'!S39)</f>
        <v>12634111.137139421</v>
      </c>
      <c r="T39" s="129">
        <f>SUM('3.4.1'!T39,'3.4.2'!T39,'3.4.3'!T39,'3.4.4'!T39,'3.4.5'!T39,'3.4.6'!T39)</f>
        <v>14009423.700391253</v>
      </c>
      <c r="U39" s="129">
        <f>SUM('3.4.1'!U39,'3.4.2'!U39,'3.4.3'!U39,'3.4.4'!U39,'3.4.5'!U39,'3.4.6'!U39)</f>
        <v>14244793.79263971</v>
      </c>
      <c r="V39" s="129">
        <f>SUM('3.4.1'!V39,'3.4.2'!V39,'3.4.3'!V39,'3.4.4'!V39,'3.4.5'!V39,'3.4.6'!V39)</f>
        <v>15114315.154530536</v>
      </c>
      <c r="W39" s="129">
        <f>SUM('3.4.1'!W39,'3.4.2'!W39,'3.4.3'!W39,'3.4.4'!W39,'3.4.5'!W39,'3.4.6'!W39)</f>
        <v>16212637.91304348</v>
      </c>
      <c r="X39" s="129">
        <f>SUM('3.4.1'!X39,'3.4.2'!X39,'3.4.3'!X39,'3.4.4'!X39,'3.4.5'!X39,'3.4.6'!X39)</f>
        <v>17775257</v>
      </c>
    </row>
    <row r="40" spans="2:24">
      <c r="B40" s="46" t="str">
        <f t="shared" si="2"/>
        <v>Mutual de Seguros</v>
      </c>
      <c r="C40" s="33">
        <f>IF(OR(O40="",O40=0),"",O40*M!$J$59)</f>
        <v>623838.51764082001</v>
      </c>
      <c r="D40" s="33">
        <f>IF(OR(P40="",P40=0),"",P40*M!$J$60)</f>
        <v>674246.39479905425</v>
      </c>
      <c r="E40" s="33">
        <f>IF(OR(Q40="",Q40=0),"",Q40*M!$J$61)</f>
        <v>719641.97135193355</v>
      </c>
      <c r="F40" s="33">
        <f>IF(OR(R40="",R40=0),"",R40*M!$J$62)</f>
        <v>752980.58783375158</v>
      </c>
      <c r="G40" s="33">
        <f>IF(OR(S40="",S40=0),"",S40*M!$J$63)</f>
        <v>790735.2487241209</v>
      </c>
      <c r="H40" s="33">
        <f>IF(OR(T40="",T40=0),"",T40*M!$J$64)</f>
        <v>851633.72346052958</v>
      </c>
      <c r="I40" s="33">
        <f>IF(OR(U40="",U40=0),"",U40*M!$J$65)</f>
        <v>861655.3168221782</v>
      </c>
      <c r="J40" s="33">
        <f>IF(OR(V40="",V40=0),"",V40*M!$J$66)</f>
        <v>971253.81036419107</v>
      </c>
      <c r="K40" s="33">
        <f>IF(OR(W40="",W40=0),"",W40*M!$J$67)</f>
        <v>1056822.127608008</v>
      </c>
      <c r="L40" s="33">
        <f>IF(OR(X40="",X40=0),"",X40*M!$J$68)</f>
        <v>1169416.3863599359</v>
      </c>
      <c r="N40" s="122" t="s">
        <v>653</v>
      </c>
      <c r="O40" s="129">
        <f>SUM('3.4.1'!O40,'3.4.2'!O40,'3.4.3'!O40,'3.4.4'!O40,'3.4.5'!O40,'3.4.6'!O40)</f>
        <v>13934549.608974574</v>
      </c>
      <c r="P40" s="129">
        <f>SUM('3.4.1'!P40,'3.4.2'!P40,'3.4.3'!P40,'3.4.4'!P40,'3.4.5'!P40,'3.4.6'!P40)</f>
        <v>15075048.642284492</v>
      </c>
      <c r="Q40" s="129">
        <f>SUM('3.4.1'!Q40,'3.4.2'!Q40,'3.4.3'!Q40,'3.4.4'!Q40,'3.4.5'!Q40,'3.4.6'!Q40)</f>
        <v>16068779.068724642</v>
      </c>
      <c r="R40" s="129">
        <f>SUM('3.4.1'!R40,'3.4.2'!R40,'3.4.3'!R40,'3.4.4'!R40,'3.4.5'!R40,'3.4.6'!R40)</f>
        <v>16841652.371579148</v>
      </c>
      <c r="S40" s="129">
        <f>SUM('3.4.1'!S40,'3.4.2'!S40,'3.4.3'!S40,'3.4.4'!S40,'3.4.5'!S40,'3.4.6'!S40)</f>
        <v>17666709.147771534</v>
      </c>
      <c r="T40" s="129">
        <f>SUM('3.4.1'!T40,'3.4.2'!T40,'3.4.3'!T40,'3.4.4'!T40,'3.4.5'!T40,'3.4.6'!T40)</f>
        <v>18952627.282864816</v>
      </c>
      <c r="U40" s="129">
        <f>SUM('3.4.1'!U40,'3.4.2'!U40,'3.4.3'!U40,'3.4.4'!U40,'3.4.5'!U40,'3.4.6'!U40)</f>
        <v>19252805.941130042</v>
      </c>
      <c r="V40" s="129">
        <f>SUM('3.4.1'!V40,'3.4.2'!V40,'3.4.3'!V40,'3.4.4'!V40,'3.4.5'!V40,'3.4.6'!V40)</f>
        <v>21677164.004797071</v>
      </c>
      <c r="W40" s="129">
        <f>SUM('3.4.1'!W40,'3.4.2'!W40,'3.4.3'!W40,'3.4.4'!W40,'3.4.5'!W40,'3.4.6'!W40)</f>
        <v>23565293.981436253</v>
      </c>
      <c r="X40" s="129">
        <f>SUM('3.4.1'!X40,'3.4.2'!X40,'3.4.3'!X40,'3.4.4'!X40,'3.4.5'!X40,'3.4.6'!X40)</f>
        <v>26071004</v>
      </c>
    </row>
    <row r="41" spans="2:24">
      <c r="B41" s="46" t="str">
        <f t="shared" si="2"/>
        <v>Ohio National</v>
      </c>
      <c r="C41" s="33">
        <f>IF(OR(O41="",O41=0),"",O41*M!$J$59)</f>
        <v>2362133.9311949518</v>
      </c>
      <c r="D41" s="33">
        <f>IF(OR(P41="",P41=0),"",P41*M!$J$60)</f>
        <v>2309982.9787234035</v>
      </c>
      <c r="E41" s="33">
        <f>IF(OR(Q41="",Q41=0),"",Q41*M!$J$61)</f>
        <v>2239093.0325892689</v>
      </c>
      <c r="F41" s="33">
        <f>IF(OR(R41="",R41=0),"",R41*M!$J$62)</f>
        <v>1770817.8834713686</v>
      </c>
      <c r="G41" s="33">
        <f>IF(OR(S41="",S41=0),"",S41*M!$J$63)</f>
        <v>1782108.0824023059</v>
      </c>
      <c r="H41" s="33">
        <f>IF(OR(T41="",T41=0),"",T41*M!$J$64)</f>
        <v>1993688.7761394216</v>
      </c>
      <c r="I41" s="33">
        <f>IF(OR(U41="",U41=0),"",U41*M!$J$65)</f>
        <v>1832066.6941070419</v>
      </c>
      <c r="J41" s="33">
        <f>IF(OR(V41="",V41=0),"",V41*M!$J$66)</f>
        <v>3053789.5934083578</v>
      </c>
      <c r="K41" s="33">
        <f>IF(OR(W41="",W41=0),"",W41*M!$J$67)</f>
        <v>4303411.9377037631</v>
      </c>
      <c r="L41" s="33">
        <f>IF(OR(X41="",X41=0),"",X41*M!$J$68)</f>
        <v>4676197.3048390085</v>
      </c>
      <c r="N41" s="122" t="s">
        <v>613</v>
      </c>
      <c r="O41" s="129">
        <f>SUM('3.4.1'!O41,'3.4.2'!O41,'3.4.3'!O41,'3.4.4'!O41,'3.4.5'!O41,'3.4.6'!O41)</f>
        <v>52762488.234542489</v>
      </c>
      <c r="P41" s="129">
        <f>SUM('3.4.1'!P41,'3.4.2'!P41,'3.4.3'!P41,'3.4.4'!P41,'3.4.5'!P41,'3.4.6'!P41)</f>
        <v>51647448.226227254</v>
      </c>
      <c r="Q41" s="129">
        <f>SUM('3.4.1'!Q41,'3.4.2'!Q41,'3.4.3'!Q41,'3.4.4'!Q41,'3.4.5'!Q41,'3.4.6'!Q41)</f>
        <v>49996376.930886686</v>
      </c>
      <c r="R41" s="129">
        <f>SUM('3.4.1'!R41,'3.4.2'!R41,'3.4.3'!R41,'3.4.4'!R41,'3.4.5'!R41,'3.4.6'!R41)</f>
        <v>39607261.712548941</v>
      </c>
      <c r="S41" s="129">
        <f>SUM('3.4.1'!S41,'3.4.2'!S41,'3.4.3'!S41,'3.4.4'!S41,'3.4.5'!S41,'3.4.6'!S41)</f>
        <v>39816089.15562436</v>
      </c>
      <c r="T41" s="129">
        <f>SUM('3.4.1'!T41,'3.4.2'!T41,'3.4.3'!T41,'3.4.4'!T41,'3.4.5'!T41,'3.4.6'!T41)</f>
        <v>44368417.139076114</v>
      </c>
      <c r="U41" s="129">
        <f>SUM('3.4.1'!U41,'3.4.2'!U41,'3.4.3'!U41,'3.4.4'!U41,'3.4.5'!U41,'3.4.6'!U41)</f>
        <v>40935654.715085782</v>
      </c>
      <c r="V41" s="129">
        <f>SUM('3.4.1'!V41,'3.4.2'!V41,'3.4.3'!V41,'3.4.4'!V41,'3.4.5'!V41,'3.4.6'!V41)</f>
        <v>68156744.556434184</v>
      </c>
      <c r="W41" s="129">
        <f>SUM('3.4.1'!W41,'3.4.2'!W41,'3.4.3'!W41,'3.4.4'!W41,'3.4.5'!W41,'3.4.6'!W41)</f>
        <v>95958595.856375188</v>
      </c>
      <c r="X41" s="129">
        <f>SUM('3.4.1'!X41,'3.4.2'!X41,'3.4.3'!X41,'3.4.4'!X41,'3.4.5'!X41,'3.4.6'!X41)</f>
        <v>104251283</v>
      </c>
    </row>
    <row r="42" spans="2:24">
      <c r="B42" s="46" t="str">
        <f t="shared" si="2"/>
        <v>Penta Vida</v>
      </c>
      <c r="C42" s="33">
        <f>IF(OR(O42="",O42=0),"",O42*M!$J$59)</f>
        <v>1461402.8685890937</v>
      </c>
      <c r="D42" s="33">
        <f>IF(OR(P42="",P42=0),"",P42*M!$J$60)</f>
        <v>4593031.2647754131</v>
      </c>
      <c r="E42" s="33">
        <f>IF(OR(Q42="",Q42=0),"",Q42*M!$J$61)</f>
        <v>4555263.569718862</v>
      </c>
      <c r="F42" s="33">
        <f>IF(OR(R42="",R42=0),"",R42*M!$J$62)</f>
        <v>4109995.2099632737</v>
      </c>
      <c r="G42" s="33">
        <f>IF(OR(S42="",S42=0),"",S42*M!$J$63)</f>
        <v>4683071.14054137</v>
      </c>
      <c r="H42" s="33">
        <f>IF(OR(T42="",T42=0),"",T42*M!$J$64)</f>
        <v>5222078.7090027537</v>
      </c>
      <c r="I42" s="33">
        <f>IF(OR(U42="",U42=0),"",U42*M!$J$65)</f>
        <v>4976461.7013252834</v>
      </c>
      <c r="J42" s="33">
        <f>IF(OR(V42="",V42=0),"",V42*M!$J$66)</f>
        <v>2336892.0606907941</v>
      </c>
      <c r="K42" s="33">
        <f>IF(OR(W42="",W42=0),"",W42*M!$J$67)</f>
        <v>3731609.3504943936</v>
      </c>
      <c r="L42" s="33">
        <f>IF(OR(X42="",X42=0),"",X42*M!$J$68)</f>
        <v>5310657.8308183849</v>
      </c>
      <c r="N42" s="122" t="s">
        <v>614</v>
      </c>
      <c r="O42" s="129">
        <f>SUM('3.4.1'!O42,'3.4.2'!O42,'3.4.3'!O42,'3.4.4'!O42,'3.4.5'!O42,'3.4.6'!O42)</f>
        <v>32643048.1530113</v>
      </c>
      <c r="P42" s="129">
        <f>SUM('3.4.1'!P42,'3.4.2'!P42,'3.4.3'!P42,'3.4.4'!P42,'3.4.5'!P42,'3.4.6'!P42)</f>
        <v>102692680.69673324</v>
      </c>
      <c r="Q42" s="129">
        <f>SUM('3.4.1'!Q42,'3.4.2'!Q42,'3.4.3'!Q42,'3.4.4'!Q42,'3.4.5'!Q42,'3.4.6'!Q42)</f>
        <v>101713806.05290717</v>
      </c>
      <c r="R42" s="129">
        <f>SUM('3.4.1'!R42,'3.4.2'!R42,'3.4.3'!R42,'3.4.4'!R42,'3.4.5'!R42,'3.4.6'!R42)</f>
        <v>91926819.487064391</v>
      </c>
      <c r="S42" s="129">
        <f>SUM('3.4.1'!S42,'3.4.2'!S42,'3.4.3'!S42,'3.4.4'!S42,'3.4.5'!S42,'3.4.6'!S42)</f>
        <v>104629780.81698273</v>
      </c>
      <c r="T42" s="129">
        <f>SUM('3.4.1'!T42,'3.4.2'!T42,'3.4.3'!T42,'3.4.4'!T42,'3.4.5'!T42,'3.4.6'!T42)</f>
        <v>116214410.82834256</v>
      </c>
      <c r="U42" s="129">
        <f>SUM('3.4.1'!U42,'3.4.2'!U42,'3.4.3'!U42,'3.4.4'!U42,'3.4.5'!U42,'3.4.6'!U42)</f>
        <v>111193942.10023107</v>
      </c>
      <c r="V42" s="129">
        <f>SUM('3.4.1'!V42,'3.4.2'!V42,'3.4.3'!V42,'3.4.4'!V42,'3.4.5'!V42,'3.4.6'!V42)</f>
        <v>52156492.89664831</v>
      </c>
      <c r="W42" s="129">
        <f>SUM('3.4.1'!W42,'3.4.2'!W42,'3.4.3'!W42,'3.4.4'!W42,'3.4.5'!W42,'3.4.6'!W42)</f>
        <v>83208393.419345394</v>
      </c>
      <c r="X42" s="129">
        <f>SUM('3.4.1'!X42,'3.4.2'!X42,'3.4.3'!X42,'3.4.4'!X42,'3.4.5'!X42,'3.4.6'!X42)</f>
        <v>118395965</v>
      </c>
    </row>
    <row r="43" spans="2:24">
      <c r="B43" s="46" t="str">
        <f t="shared" si="2"/>
        <v>Principal</v>
      </c>
      <c r="C43" s="33">
        <f>IF(OR(O43="",O43=0),"",O43*M!$J$59)</f>
        <v>4664404.2804279989</v>
      </c>
      <c r="D43" s="33">
        <f>IF(OR(P43="",P43=0),"",P43*M!$J$60)</f>
        <v>6471224.1134751756</v>
      </c>
      <c r="E43" s="33">
        <f>IF(OR(Q43="",Q43=0),"",Q43*M!$J$61)</f>
        <v>7374685.0647194525</v>
      </c>
      <c r="F43" s="33">
        <f>IF(OR(R43="",R43=0),"",R43*M!$J$62)</f>
        <v>6918295.6593143372</v>
      </c>
      <c r="G43" s="33">
        <f>IF(OR(S43="",S43=0),"",S43*M!$J$63)</f>
        <v>6517122.8454035074</v>
      </c>
      <c r="H43" s="33">
        <f>IF(OR(T43="",T43=0),"",T43*M!$J$64)</f>
        <v>7079941.3535167985</v>
      </c>
      <c r="I43" s="33">
        <f>IF(OR(U43="",U43=0),"",U43*M!$J$65)</f>
        <v>5534389.2596551236</v>
      </c>
      <c r="J43" s="33">
        <f>IF(OR(V43="",V43=0),"",V43*M!$J$66)</f>
        <v>6678537.9088262962</v>
      </c>
      <c r="K43" s="33">
        <f>IF(OR(W43="",W43=0),"",W43*M!$J$67)</f>
        <v>6462862.476142535</v>
      </c>
      <c r="L43" s="33">
        <f>IF(OR(X43="",X43=0),"",X43*M!$J$68)</f>
        <v>6195086.6666995604</v>
      </c>
      <c r="N43" s="122" t="s">
        <v>615</v>
      </c>
      <c r="O43" s="129">
        <f>SUM('3.4.1'!O43,'3.4.2'!O43,'3.4.3'!O43,'3.4.4'!O43,'3.4.5'!O43,'3.4.6'!O43)</f>
        <v>104187816.24407405</v>
      </c>
      <c r="P43" s="129">
        <f>SUM('3.4.1'!P43,'3.4.2'!P43,'3.4.3'!P43,'3.4.4'!P43,'3.4.5'!P43,'3.4.6'!P43)</f>
        <v>144686006.53747159</v>
      </c>
      <c r="Q43" s="129">
        <f>SUM('3.4.1'!Q43,'3.4.2'!Q43,'3.4.3'!Q43,'3.4.4'!Q43,'3.4.5'!Q43,'3.4.6'!Q43)</f>
        <v>164668251.33028254</v>
      </c>
      <c r="R43" s="129">
        <f>SUM('3.4.1'!R43,'3.4.2'!R43,'3.4.3'!R43,'3.4.4'!R43,'3.4.5'!R43,'3.4.6'!R43)</f>
        <v>154739089.40093708</v>
      </c>
      <c r="S43" s="129">
        <f>SUM('3.4.1'!S43,'3.4.2'!S43,'3.4.3'!S43,'3.4.4'!S43,'3.4.5'!S43,'3.4.6'!S43)</f>
        <v>145606401.10051644</v>
      </c>
      <c r="T43" s="129">
        <f>SUM('3.4.1'!T43,'3.4.2'!T43,'3.4.3'!T43,'3.4.4'!T43,'3.4.5'!T43,'3.4.6'!T43)</f>
        <v>157560094.15938106</v>
      </c>
      <c r="U43" s="129">
        <f>SUM('3.4.1'!U43,'3.4.2'!U43,'3.4.3'!U43,'3.4.4'!U43,'3.4.5'!U43,'3.4.6'!U43)</f>
        <v>123660262.21689752</v>
      </c>
      <c r="V43" s="129">
        <f>SUM('3.4.1'!V43,'3.4.2'!V43,'3.4.3'!V43,'3.4.4'!V43,'3.4.5'!V43,'3.4.6'!V43)</f>
        <v>149056569.98925647</v>
      </c>
      <c r="W43" s="129">
        <f>SUM('3.4.1'!W43,'3.4.2'!W43,'3.4.3'!W43,'3.4.4'!W43,'3.4.5'!W43,'3.4.6'!W43)</f>
        <v>144110584.20644847</v>
      </c>
      <c r="X43" s="129">
        <f>SUM('3.4.1'!X43,'3.4.2'!X43,'3.4.3'!X43,'3.4.4'!X43,'3.4.5'!X43,'3.4.6'!X43)</f>
        <v>138113448</v>
      </c>
    </row>
    <row r="44" spans="2:24">
      <c r="B44" s="46" t="str">
        <f t="shared" si="2"/>
        <v>Renta Nacional</v>
      </c>
      <c r="C44" s="33">
        <f>IF(OR(O44="",O44=0),"",O44*M!$J$59)</f>
        <v>2374849.4994063596</v>
      </c>
      <c r="D44" s="33">
        <f>IF(OR(P44="",P44=0),"",P44*M!$J$60)</f>
        <v>1193953.5460992907</v>
      </c>
      <c r="E44" s="33">
        <f>IF(OR(Q44="",Q44=0),"",Q44*M!$J$61)</f>
        <v>1486883.5049849716</v>
      </c>
      <c r="F44" s="33">
        <f>IF(OR(R44="",R44=0),"",R44*M!$J$62)</f>
        <v>108414.442211072</v>
      </c>
      <c r="G44" s="33">
        <f>IF(OR(S44="",S44=0),"",S44*M!$J$63)</f>
        <v>12320.15261463822</v>
      </c>
      <c r="H44" s="33">
        <f>IF(OR(T44="",T44=0),"",T44*M!$J$64)</f>
        <v>11920.758959284822</v>
      </c>
      <c r="I44" s="33">
        <f>IF(OR(U44="",U44=0),"",U44*M!$J$65)</f>
        <v>737229.71187134972</v>
      </c>
      <c r="J44" s="33">
        <f>IF(OR(V44="",V44=0),"",V44*M!$J$66)</f>
        <v>2346467.2003086503</v>
      </c>
      <c r="K44" s="33">
        <f>IF(OR(W44="",W44=0),"",W44*M!$J$67)</f>
        <v>3025849.8150828099</v>
      </c>
      <c r="L44" s="33">
        <f>IF(OR(X44="",X44=0),"",X44*M!$J$68)</f>
        <v>2652676.1648746324</v>
      </c>
      <c r="N44" s="122" t="s">
        <v>582</v>
      </c>
      <c r="O44" s="129">
        <f>SUM('3.4.1'!O44,'3.4.2'!O44,'3.4.3'!O44,'3.4.4'!O44,'3.4.5'!O44,'3.4.6'!O44)</f>
        <v>53046513.204206482</v>
      </c>
      <c r="P44" s="129">
        <f>SUM('3.4.1'!P44,'3.4.2'!P44,'3.4.3'!P44,'3.4.4'!P44,'3.4.5'!P44,'3.4.6'!P44)</f>
        <v>26694852.094002049</v>
      </c>
      <c r="Q44" s="129">
        <f>SUM('3.4.1'!Q44,'3.4.2'!Q44,'3.4.3'!Q44,'3.4.4'!Q44,'3.4.5'!Q44,'3.4.6'!Q44)</f>
        <v>33200401.718718138</v>
      </c>
      <c r="R44" s="129">
        <f>SUM('3.4.1'!R44,'3.4.2'!R44,'3.4.3'!R44,'3.4.4'!R44,'3.4.5'!R44,'3.4.6'!R44)</f>
        <v>2424867.755263648</v>
      </c>
      <c r="S44" s="129">
        <f>SUM('3.4.1'!S44,'3.4.2'!S44,'3.4.3'!S44,'3.4.4'!S44,'3.4.5'!S44,'3.4.6'!S44)</f>
        <v>275258.44238026178</v>
      </c>
      <c r="T44" s="129">
        <f>SUM('3.4.1'!T44,'3.4.2'!T44,'3.4.3'!T44,'3.4.4'!T44,'3.4.5'!T44,'3.4.6'!T44)</f>
        <v>265289.75457448262</v>
      </c>
      <c r="U44" s="129">
        <f>SUM('3.4.1'!U44,'3.4.2'!U44,'3.4.3'!U44,'3.4.4'!U44,'3.4.5'!U44,'3.4.6'!U44)</f>
        <v>16472643.178297136</v>
      </c>
      <c r="V44" s="129">
        <f>SUM('3.4.1'!V44,'3.4.2'!V44,'3.4.3'!V44,'3.4.4'!V44,'3.4.5'!V44,'3.4.6'!V44)</f>
        <v>52370197.975228399</v>
      </c>
      <c r="W44" s="129">
        <f>SUM('3.4.1'!W44,'3.4.2'!W44,'3.4.3'!W44,'3.4.4'!W44,'3.4.5'!W44,'3.4.6'!W44)</f>
        <v>67471184.197752804</v>
      </c>
      <c r="X44" s="129">
        <f>SUM('3.4.1'!X44,'3.4.2'!X44,'3.4.3'!X44,'3.4.4'!X44,'3.4.5'!X44,'3.4.6'!X44)</f>
        <v>59138842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>
        <f>IF(OR(W45="",W45=0),"",W45*M!$J$67)</f>
        <v>838683.60400921898</v>
      </c>
      <c r="L45" s="33">
        <f>IF(OR(X45="",X45=0),"",X45*M!$J$68)</f>
        <v>1842151.8227076936</v>
      </c>
      <c r="N45" s="122" t="s">
        <v>664</v>
      </c>
      <c r="O45" s="129">
        <f>SUM('3.4.1'!O45,'3.4.2'!O45,'3.4.3'!O45,'3.4.4'!O45,'3.4.5'!O45,'3.4.6'!O45)</f>
        <v>0</v>
      </c>
      <c r="P45" s="129">
        <f>SUM('3.4.1'!P45,'3.4.2'!P45,'3.4.3'!P45,'3.4.4'!P45,'3.4.5'!P45,'3.4.6'!P45)</f>
        <v>0</v>
      </c>
      <c r="Q45" s="129">
        <f>SUM('3.4.1'!Q45,'3.4.2'!Q45,'3.4.3'!Q45,'3.4.4'!Q45,'3.4.5'!Q45,'3.4.6'!Q45)</f>
        <v>0</v>
      </c>
      <c r="R45" s="129">
        <f>SUM('3.4.1'!R45,'3.4.2'!R45,'3.4.3'!R45,'3.4.4'!R45,'3.4.5'!R45,'3.4.6'!R45)</f>
        <v>0</v>
      </c>
      <c r="S45" s="129">
        <f>SUM('3.4.1'!S45,'3.4.2'!S45,'3.4.3'!S45,'3.4.4'!S45,'3.4.5'!S45,'3.4.6'!S45)</f>
        <v>0</v>
      </c>
      <c r="T45" s="129">
        <f>SUM('3.4.1'!T45,'3.4.2'!T45,'3.4.3'!T45,'3.4.4'!T45,'3.4.5'!T45,'3.4.6'!T45)</f>
        <v>0</v>
      </c>
      <c r="U45" s="129">
        <f>SUM('3.4.1'!U45,'3.4.2'!U45,'3.4.3'!U45,'3.4.4'!U45,'3.4.5'!U45,'3.4.6'!U45)</f>
        <v>0</v>
      </c>
      <c r="V45" s="129">
        <f>SUM('3.4.1'!V45,'3.4.2'!V45,'3.4.3'!V45,'3.4.4'!V45,'3.4.5'!V45,'3.4.6'!V45)</f>
        <v>0</v>
      </c>
      <c r="W45" s="129">
        <f>SUM('3.4.1'!W45,'3.4.2'!W45,'3.4.3'!W45,'3.4.4'!W45,'3.4.5'!W45,'3.4.6'!W45)</f>
        <v>18701184.588764049</v>
      </c>
      <c r="X45" s="129">
        <f>SUM('3.4.1'!X45,'3.4.2'!X45,'3.4.3'!X45,'3.4.4'!X45,'3.4.5'!X45,'3.4.6'!X45)</f>
        <v>41068988</v>
      </c>
    </row>
    <row r="46" spans="2:24">
      <c r="B46" s="46" t="str">
        <f t="shared" si="2"/>
        <v>Santander</v>
      </c>
      <c r="C46" s="33">
        <f>IF(OR(O46="",O46=0),"",O46*M!$J$59)</f>
        <v>1453743.4036545374</v>
      </c>
      <c r="D46" s="33">
        <f>IF(OR(P46="",P46=0),"",P46*M!$J$60)</f>
        <v>1791040.1891252948</v>
      </c>
      <c r="E46" s="33">
        <f>IF(OR(Q46="",Q46=0),"",Q46*M!$J$61)</f>
        <v>2331160.7923982432</v>
      </c>
      <c r="F46" s="33">
        <f>IF(OR(R46="",R46=0),"",R46*M!$J$62)</f>
        <v>3478214.5124204359</v>
      </c>
      <c r="G46" s="33">
        <f>IF(OR(S46="",S46=0),"",S46*M!$J$63)</f>
        <v>4191942.0845335871</v>
      </c>
      <c r="H46" s="33">
        <f>IF(OR(T46="",T46=0),"",T46*M!$J$64)</f>
        <v>4009677.4851115989</v>
      </c>
      <c r="I46" s="33">
        <f>IF(OR(U46="",U46=0),"",U46*M!$J$65)</f>
        <v>4889423.8778850148</v>
      </c>
      <c r="J46" s="33">
        <f>IF(OR(V46="",V46=0),"",V46*M!$J$66)</f>
        <v>6461405.5468970863</v>
      </c>
      <c r="K46" s="33">
        <f>IF(OR(W46="",W46=0),"",W46*M!$J$67)</f>
        <v>7262726.5206438424</v>
      </c>
      <c r="L46" s="33">
        <f>IF(OR(X46="",X46=0),"",X46*M!$J$68)</f>
        <v>6998365.6611209372</v>
      </c>
      <c r="N46" s="122" t="s">
        <v>616</v>
      </c>
      <c r="O46" s="129">
        <f>SUM('3.4.1'!O46,'3.4.2'!O46,'3.4.3'!O46,'3.4.4'!O46,'3.4.5'!O46,'3.4.6'!O46)</f>
        <v>32471960.297595762</v>
      </c>
      <c r="P46" s="129">
        <f>SUM('3.4.1'!P46,'3.4.2'!P46,'3.4.3'!P46,'3.4.4'!P46,'3.4.5'!P46,'3.4.6'!P46)</f>
        <v>40044734.654305503</v>
      </c>
      <c r="Q46" s="129">
        <f>SUM('3.4.1'!Q46,'3.4.2'!Q46,'3.4.3'!Q46,'3.4.4'!Q46,'3.4.5'!Q46,'3.4.6'!Q46)</f>
        <v>52052144.313302636</v>
      </c>
      <c r="R46" s="129">
        <f>SUM('3.4.1'!R46,'3.4.2'!R46,'3.4.3'!R46,'3.4.4'!R46,'3.4.5'!R46,'3.4.6'!R46)</f>
        <v>77796002.497875959</v>
      </c>
      <c r="S46" s="129">
        <f>SUM('3.4.1'!S46,'3.4.2'!S46,'3.4.3'!S46,'3.4.4'!S46,'3.4.5'!S46,'3.4.6'!S46)</f>
        <v>93656911.957893476</v>
      </c>
      <c r="T46" s="129">
        <f>SUM('3.4.1'!T46,'3.4.2'!T46,'3.4.3'!T46,'3.4.4'!T46,'3.4.5'!T46,'3.4.6'!T46)</f>
        <v>89233106.682320029</v>
      </c>
      <c r="U46" s="129">
        <f>SUM('3.4.1'!U46,'3.4.2'!U46,'3.4.3'!U46,'3.4.4'!U46,'3.4.5'!U46,'3.4.6'!U46)</f>
        <v>109249171.03978667</v>
      </c>
      <c r="V46" s="129">
        <f>SUM('3.4.1'!V46,'3.4.2'!V46,'3.4.3'!V46,'3.4.4'!V46,'3.4.5'!V46,'3.4.6'!V46)</f>
        <v>144210448.64583182</v>
      </c>
      <c r="W46" s="129">
        <f>SUM('3.4.1'!W46,'3.4.2'!W46,'3.4.3'!W46,'3.4.4'!W46,'3.4.5'!W46,'3.4.6'!W46)</f>
        <v>161946160.18602836</v>
      </c>
      <c r="X46" s="129">
        <f>SUM('3.4.1'!X46,'3.4.2'!X46,'3.4.3'!X46,'3.4.4'!X46,'3.4.5'!X46,'3.4.6'!X46)</f>
        <v>156021774</v>
      </c>
    </row>
    <row r="47" spans="2:24">
      <c r="B47" s="46" t="str">
        <f t="shared" si="2"/>
        <v>Security Rentas</v>
      </c>
      <c r="C47" s="33">
        <f>IF(OR(O47="",O47=0),"",O47*M!$J$59)</f>
        <v>3066381.3326708139</v>
      </c>
      <c r="D47" s="33">
        <f>IF(OR(P47="",P47=0),"",P47*M!$J$60)</f>
        <v>3605246.7494089827</v>
      </c>
      <c r="E47" s="33">
        <f>IF(OR(Q47="",Q47=0),"",Q47*M!$J$61)</f>
        <v>4544308.2395673627</v>
      </c>
      <c r="F47" s="33">
        <f>IF(OR(R47="",R47=0),"",R47*M!$J$62)</f>
        <v>2438735.3190381415</v>
      </c>
      <c r="G47" s="33">
        <f>IF(OR(S47="",S47=0),"",S47*M!$J$63)</f>
        <v>15486.862728630183</v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122" t="s">
        <v>617</v>
      </c>
      <c r="O47" s="129">
        <f>SUM('3.4.1'!O47,'3.4.2'!O47,'3.4.3'!O47,'3.4.4'!O47,'3.4.5'!O47,'3.4.6'!O47)</f>
        <v>68493114.150313467</v>
      </c>
      <c r="P47" s="129">
        <f>SUM('3.4.1'!P47,'3.4.2'!P47,'3.4.3'!P47,'3.4.4'!P47,'3.4.5'!P47,'3.4.6'!P47)</f>
        <v>80607431.547299832</v>
      </c>
      <c r="Q47" s="129">
        <f>SUM('3.4.1'!Q47,'3.4.2'!Q47,'3.4.3'!Q47,'3.4.4'!Q47,'3.4.5'!Q47,'3.4.6'!Q47)</f>
        <v>101469186.10738251</v>
      </c>
      <c r="R47" s="129">
        <f>SUM('3.4.1'!R47,'3.4.2'!R47,'3.4.3'!R47,'3.4.4'!R47,'3.4.5'!R47,'3.4.6'!R47)</f>
        <v>54546336.430389881</v>
      </c>
      <c r="S47" s="129">
        <f>SUM('3.4.1'!S47,'3.4.2'!S47,'3.4.3'!S47,'3.4.4'!S47,'3.4.5'!S47,'3.4.6'!S47)</f>
        <v>346009.48911742476</v>
      </c>
      <c r="T47" s="129">
        <f>SUM('3.4.1'!T47,'3.4.2'!T47,'3.4.3'!T47,'3.4.4'!T47,'3.4.5'!T47,'3.4.6'!T47)</f>
        <v>0</v>
      </c>
      <c r="U47" s="129">
        <f>SUM('3.4.1'!U47,'3.4.2'!U47,'3.4.3'!U47,'3.4.4'!U47,'3.4.5'!U47,'3.4.6'!U47)</f>
        <v>0</v>
      </c>
      <c r="V47" s="129">
        <f>SUM('3.4.1'!V47,'3.4.2'!V47,'3.4.3'!V47,'3.4.4'!V47,'3.4.5'!V47,'3.4.6'!V47)</f>
        <v>0</v>
      </c>
      <c r="W47" s="129">
        <f>SUM('3.4.1'!W47,'3.4.2'!W47,'3.4.3'!W47,'3.4.4'!W47,'3.4.5'!W47,'3.4.6'!W47)</f>
        <v>0</v>
      </c>
      <c r="X47" s="129">
        <f>SUM('3.4.1'!X47,'3.4.2'!X47,'3.4.3'!X47,'3.4.4'!X47,'3.4.5'!X47,'3.4.6'!X47)</f>
        <v>0</v>
      </c>
    </row>
    <row r="48" spans="2:24">
      <c r="B48" s="46" t="str">
        <f t="shared" si="2"/>
        <v>Security Vida</v>
      </c>
      <c r="C48" s="33">
        <f>IF(OR(O48="",O48=0),"",O48*M!$J$59)</f>
        <v>1197465.1400013862</v>
      </c>
      <c r="D48" s="33">
        <f>IF(OR(P48="",P48=0),"",P48*M!$J$60)</f>
        <v>1011953.4869976358</v>
      </c>
      <c r="E48" s="33">
        <f>IF(OR(Q48="",Q48=0),"",Q48*M!$J$61)</f>
        <v>1420392.7343283065</v>
      </c>
      <c r="F48" s="33">
        <f>IF(OR(R48="",R48=0),"",R48*M!$J$62)</f>
        <v>1825586.7516819364</v>
      </c>
      <c r="G48" s="33">
        <f>IF(OR(S48="",S48=0),"",S48*M!$J$63)</f>
        <v>2252290.5284467265</v>
      </c>
      <c r="H48" s="33">
        <f>IF(OR(T48="",T48=0),"",T48*M!$J$64)</f>
        <v>2452792.5877531376</v>
      </c>
      <c r="I48" s="33">
        <f>IF(OR(U48="",U48=0),"",U48*M!$J$65)</f>
        <v>2531707.2033793558</v>
      </c>
      <c r="J48" s="33">
        <f>IF(OR(V48="",V48=0),"",V48*M!$J$66)</f>
        <v>2578229.5462706196</v>
      </c>
      <c r="K48" s="33">
        <f>IF(OR(W48="",W48=0),"",W48*M!$J$67)</f>
        <v>3179121.2064011404</v>
      </c>
      <c r="L48" s="33">
        <f>IF(OR(X48="",X48=0),"",X48*M!$J$68)</f>
        <v>4449810.509809128</v>
      </c>
      <c r="N48" s="122" t="s">
        <v>618</v>
      </c>
      <c r="O48" s="129">
        <f>SUM('3.4.1'!O48,'3.4.2'!O48,'3.4.3'!O48,'3.4.4'!O48,'3.4.5'!O48,'3.4.6'!O48)</f>
        <v>26747526.68602322</v>
      </c>
      <c r="P48" s="129">
        <f>SUM('3.4.1'!P48,'3.4.2'!P48,'3.4.3'!P48,'3.4.4'!P48,'3.4.5'!P48,'3.4.6'!P48)</f>
        <v>22625627.89789227</v>
      </c>
      <c r="Q48" s="129">
        <f>SUM('3.4.1'!Q48,'3.4.2'!Q48,'3.4.3'!Q48,'3.4.4'!Q48,'3.4.5'!Q48,'3.4.6'!Q48)</f>
        <v>31715739.141597986</v>
      </c>
      <c r="R48" s="129">
        <f>SUM('3.4.1'!R48,'3.4.2'!R48,'3.4.3'!R48,'3.4.4'!R48,'3.4.5'!R48,'3.4.6'!R48)</f>
        <v>40832257.75373622</v>
      </c>
      <c r="S48" s="129">
        <f>SUM('3.4.1'!S48,'3.4.2'!S48,'3.4.3'!S48,'3.4.4'!S48,'3.4.5'!S48,'3.4.6'!S48)</f>
        <v>50320966.147079483</v>
      </c>
      <c r="T48" s="129">
        <f>SUM('3.4.1'!T48,'3.4.2'!T48,'3.4.3'!T48,'3.4.4'!T48,'3.4.5'!T48,'3.4.6'!T48)</f>
        <v>54585513.040704787</v>
      </c>
      <c r="U48" s="129">
        <f>SUM('3.4.1'!U48,'3.4.2'!U48,'3.4.3'!U48,'3.4.4'!U48,'3.4.5'!U48,'3.4.6'!U48)</f>
        <v>56568405.642975777</v>
      </c>
      <c r="V48" s="129">
        <f>SUM('3.4.1'!V48,'3.4.2'!V48,'3.4.3'!V48,'3.4.4'!V48,'3.4.5'!V48,'3.4.6'!V48)</f>
        <v>57542842.169715829</v>
      </c>
      <c r="W48" s="129">
        <f>SUM('3.4.1'!W48,'3.4.2'!W48,'3.4.3'!W48,'3.4.4'!W48,'3.4.5'!W48,'3.4.6'!W48)</f>
        <v>70888869.445823163</v>
      </c>
      <c r="X48" s="129">
        <f>SUM('3.4.1'!X48,'3.4.2'!X48,'3.4.3'!X48,'3.4.4'!X48,'3.4.5'!X48,'3.4.6'!X48)</f>
        <v>99204209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>
        <f>IF(OR(S49="",S49=0),"",S49*M!$J$63)</f>
        <v>26426.2629810246</v>
      </c>
      <c r="H49" s="33">
        <f>IF(OR(T49="",T49=0),"",T49*M!$J$64)</f>
        <v>128622.06245228725</v>
      </c>
      <c r="I49" s="33">
        <f>IF(OR(U49="",U49=0),"",U49*M!$J$65)</f>
        <v>203582.18152883262</v>
      </c>
      <c r="J49" s="33">
        <f>IF(OR(V49="",V49=0),"",V49*M!$J$66)</f>
        <v>278127.26807392313</v>
      </c>
      <c r="K49" s="33">
        <f>IF(OR(W49="",W49=0),"",W49*M!$J$67)</f>
        <v>316264.23000109522</v>
      </c>
      <c r="L49" s="33">
        <f>IF(OR(X49="",X49=0),"",X49*M!$J$68)</f>
        <v>354687.51051290415</v>
      </c>
      <c r="N49" s="122" t="s">
        <v>665</v>
      </c>
      <c r="O49" s="129">
        <f>SUM('3.4.1'!O49,'3.4.2'!O49,'3.4.3'!O49,'3.4.4'!O49,'3.4.5'!O49,'3.4.6'!O49)</f>
        <v>0</v>
      </c>
      <c r="P49" s="129">
        <f>SUM('3.4.1'!P49,'3.4.2'!P49,'3.4.3'!P49,'3.4.4'!P49,'3.4.5'!P49,'3.4.6'!P49)</f>
        <v>0</v>
      </c>
      <c r="Q49" s="129">
        <f>SUM('3.4.1'!Q49,'3.4.2'!Q49,'3.4.3'!Q49,'3.4.4'!Q49,'3.4.5'!Q49,'3.4.6'!Q49)</f>
        <v>0</v>
      </c>
      <c r="R49" s="129">
        <f>SUM('3.4.1'!R49,'3.4.2'!R49,'3.4.3'!R49,'3.4.4'!R49,'3.4.5'!R49,'3.4.6'!R49)</f>
        <v>0</v>
      </c>
      <c r="S49" s="129">
        <f>SUM('3.4.1'!S49,'3.4.2'!S49,'3.4.3'!S49,'3.4.4'!S49,'3.4.5'!S49,'3.4.6'!S49)</f>
        <v>590418.98372633161</v>
      </c>
      <c r="T49" s="129">
        <f>SUM('3.4.1'!T49,'3.4.2'!T49,'3.4.3'!T49,'3.4.4'!T49,'3.4.5'!T49,'3.4.6'!T49)</f>
        <v>2862411.3193945661</v>
      </c>
      <c r="U49" s="129">
        <f>SUM('3.4.1'!U49,'3.4.2'!U49,'3.4.3'!U49,'3.4.4'!U49,'3.4.5'!U49,'3.4.6'!U49)</f>
        <v>4548835.4305082364</v>
      </c>
      <c r="V49" s="129">
        <f>SUM('3.4.1'!V49,'3.4.2'!V49,'3.4.3'!V49,'3.4.4'!V49,'3.4.5'!V49,'3.4.6'!V49)</f>
        <v>6207450.9668939095</v>
      </c>
      <c r="W49" s="129">
        <f>SUM('3.4.1'!W49,'3.4.2'!W49,'3.4.3'!W49,'3.4.4'!W49,'3.4.5'!W49,'3.4.6'!W49)</f>
        <v>7052141.8515876895</v>
      </c>
      <c r="X49" s="129">
        <f>SUM('3.4.1'!X49,'3.4.2'!X49,'3.4.3'!X49,'3.4.4'!X49,'3.4.5'!X49,'3.4.6'!X49)</f>
        <v>7907414</v>
      </c>
    </row>
    <row r="50" spans="2:24">
      <c r="B50" s="46" t="str">
        <f t="shared" si="2"/>
        <v>Seguros de Vida Cámara</v>
      </c>
      <c r="C50" s="33">
        <f>IF(OR(O50="",O50=0),"",O50*M!$J$59)</f>
        <v>88756.769540591005</v>
      </c>
      <c r="D50" s="33">
        <f>IF(OR(P50="",P50=0),"",P50*M!$J$60)</f>
        <v>211974.40898345152</v>
      </c>
      <c r="E50" s="33">
        <f>IF(OR(Q50="",Q50=0),"",Q50*M!$J$61)</f>
        <v>499456.72039983718</v>
      </c>
      <c r="F50" s="33">
        <f>IF(OR(R50="",R50=0),"",R50*M!$J$62)</f>
        <v>423765.59195896907</v>
      </c>
      <c r="G50" s="33">
        <f>IF(OR(S50="",S50=0),"",S50*M!$J$63)</f>
        <v>16319.197137057583</v>
      </c>
      <c r="H50" s="33" t="str">
        <f>IF(OR(T50="",T50=0),"",T50*M!$J$64)</f>
        <v/>
      </c>
      <c r="I50" s="33" t="str">
        <f>IF(OR(U50="",U50=0),"",U50*M!$J$65)</f>
        <v/>
      </c>
      <c r="J50" s="33">
        <f>IF(OR(V50="",V50=0),"",V50*M!$J$66)</f>
        <v>2686871.9106445736</v>
      </c>
      <c r="K50" s="33">
        <f>IF(OR(W50="",W50=0),"",W50*M!$J$67)</f>
        <v>6178922.0038638012</v>
      </c>
      <c r="L50" s="33">
        <f>IF(OR(X50="",X50=0),"",X50*M!$J$68)</f>
        <v>7038083.8278229646</v>
      </c>
      <c r="N50" s="122" t="s">
        <v>666</v>
      </c>
      <c r="O50" s="129">
        <f>SUM('3.4.1'!O50,'3.4.2'!O50,'3.4.3'!O50,'3.4.4'!O50,'3.4.5'!O50,'3.4.6'!O50)</f>
        <v>1982541.2720151693</v>
      </c>
      <c r="P50" s="129">
        <f>SUM('3.4.1'!P50,'3.4.2'!P50,'3.4.3'!P50,'3.4.4'!P50,'3.4.5'!P50,'3.4.6'!P50)</f>
        <v>4739401.7246431122</v>
      </c>
      <c r="Q50" s="129">
        <f>SUM('3.4.1'!Q50,'3.4.2'!Q50,'3.4.3'!Q50,'3.4.4'!Q50,'3.4.5'!Q50,'3.4.6'!Q50)</f>
        <v>11152295.188422095</v>
      </c>
      <c r="R50" s="129">
        <f>SUM('3.4.1'!R50,'3.4.2'!R50,'3.4.3'!R50,'3.4.4'!R50,'3.4.5'!R50,'3.4.6'!R50)</f>
        <v>9478216.1746580806</v>
      </c>
      <c r="S50" s="129">
        <f>SUM('3.4.1'!S50,'3.4.2'!S50,'3.4.3'!S50,'3.4.4'!S50,'3.4.5'!S50,'3.4.6'!S50)</f>
        <v>364605.61206893821</v>
      </c>
      <c r="T50" s="129">
        <f>SUM('3.4.1'!T50,'3.4.2'!T50,'3.4.3'!T50,'3.4.4'!T50,'3.4.5'!T50,'3.4.6'!T50)</f>
        <v>0</v>
      </c>
      <c r="U50" s="129">
        <f>SUM('3.4.1'!U50,'3.4.2'!U50,'3.4.3'!U50,'3.4.4'!U50,'3.4.5'!U50,'3.4.6'!U50)</f>
        <v>0</v>
      </c>
      <c r="V50" s="129">
        <f>SUM('3.4.1'!V50,'3.4.2'!V50,'3.4.3'!V50,'3.4.4'!V50,'3.4.5'!V50,'3.4.6'!V50)</f>
        <v>59967603.159348443</v>
      </c>
      <c r="W50" s="129">
        <f>SUM('3.4.1'!W50,'3.4.2'!W50,'3.4.3'!W50,'3.4.4'!W50,'3.4.5'!W50,'3.4.6'!W50)</f>
        <v>137779205.89057159</v>
      </c>
      <c r="X50" s="129">
        <f>SUM('3.4.1'!X50,'3.4.2'!X50,'3.4.3'!X50,'3.4.4'!X50,'3.4.5'!X50,'3.4.6'!X50)</f>
        <v>156907252</v>
      </c>
    </row>
    <row r="51" spans="2:24">
      <c r="B51" s="46" t="str">
        <f t="shared" si="2"/>
        <v>Sura</v>
      </c>
      <c r="C51" s="33">
        <f>IF(OR(O51="",O51=0),"",O51*M!$J$59)</f>
        <v>9640818.3290611915</v>
      </c>
      <c r="D51" s="33">
        <f>IF(OR(P51="",P51=0),"",P51*M!$J$60)</f>
        <v>9498505.7919621747</v>
      </c>
      <c r="E51" s="33">
        <f>IF(OR(Q51="",Q51=0),"",Q51*M!$J$61)</f>
        <v>12532809.167843254</v>
      </c>
      <c r="F51" s="33">
        <f>IF(OR(R51="",R51=0),"",R51*M!$J$62)</f>
        <v>13663328.291091803</v>
      </c>
      <c r="G51" s="33">
        <f>IF(OR(S51="",S51=0),"",S51*M!$J$63)</f>
        <v>15089332.245514104</v>
      </c>
      <c r="H51" s="33">
        <f>IF(OR(T51="",T51=0),"",T51*M!$J$64)</f>
        <v>14780028.905357374</v>
      </c>
      <c r="I51" s="33">
        <f>IF(OR(U51="",U51=0),"",U51*M!$J$65)</f>
        <v>14946926.778469862</v>
      </c>
      <c r="J51" s="33">
        <f>IF(OR(V51="",V51=0),"",V51*M!$J$66)</f>
        <v>7611472.6341362828</v>
      </c>
      <c r="K51" s="33">
        <f>IF(OR(W51="",W51=0),"",W51*M!$J$67)</f>
        <v>5435362.0858006421</v>
      </c>
      <c r="L51" s="33">
        <f>IF(OR(X51="",X51=0),"",X51*M!$J$68)</f>
        <v>8129276.1784208594</v>
      </c>
      <c r="N51" s="122" t="s">
        <v>652</v>
      </c>
      <c r="O51" s="129">
        <f>SUM('3.4.1'!O51,'3.4.2'!O51,'3.4.3'!O51,'3.4.4'!O51,'3.4.5'!O51,'3.4.6'!O51)</f>
        <v>215344928.98170504</v>
      </c>
      <c r="P51" s="129">
        <f>SUM('3.4.1'!P51,'3.4.2'!P51,'3.4.3'!P51,'3.4.4'!P51,'3.4.5'!P51,'3.4.6'!P51)</f>
        <v>212371082.65966454</v>
      </c>
      <c r="Q51" s="129">
        <f>SUM('3.4.1'!Q51,'3.4.2'!Q51,'3.4.3'!Q51,'3.4.4'!Q51,'3.4.5'!Q51,'3.4.6'!Q51)</f>
        <v>279843241.00806755</v>
      </c>
      <c r="R51" s="129">
        <f>SUM('3.4.1'!R51,'3.4.2'!R51,'3.4.3'!R51,'3.4.4'!R51,'3.4.5'!R51,'3.4.6'!R51)</f>
        <v>305602865.51256585</v>
      </c>
      <c r="S51" s="129">
        <f>SUM('3.4.1'!S51,'3.4.2'!S51,'3.4.3'!S51,'3.4.4'!S51,'3.4.5'!S51,'3.4.6'!S51)</f>
        <v>337127811.6736573</v>
      </c>
      <c r="T51" s="129">
        <f>SUM('3.4.1'!T51,'3.4.2'!T51,'3.4.3'!T51,'3.4.4'!T51,'3.4.5'!T51,'3.4.6'!T51)</f>
        <v>328921191.53638637</v>
      </c>
      <c r="U51" s="129">
        <f>SUM('3.4.1'!U51,'3.4.2'!U51,'3.4.3'!U51,'3.4.4'!U51,'3.4.5'!U51,'3.4.6'!U51)</f>
        <v>333973777.0591023</v>
      </c>
      <c r="V51" s="129">
        <f>SUM('3.4.1'!V51,'3.4.2'!V51,'3.4.3'!V51,'3.4.4'!V51,'3.4.5'!V51,'3.4.6'!V51)</f>
        <v>169878500.18969679</v>
      </c>
      <c r="W51" s="129">
        <f>SUM('3.4.1'!W51,'3.4.2'!W51,'3.4.3'!W51,'3.4.4'!W51,'3.4.5'!W51,'3.4.6'!W51)</f>
        <v>121199113.92975086</v>
      </c>
      <c r="X51" s="129">
        <f>SUM('3.4.1'!X51,'3.4.2'!X51,'3.4.3'!X51,'3.4.4'!X51,'3.4.5'!X51,'3.4.6'!X51)</f>
        <v>181234327</v>
      </c>
    </row>
    <row r="52" spans="2:24">
      <c r="B52" s="46" t="str">
        <f t="shared" si="2"/>
        <v>Vitalis</v>
      </c>
      <c r="C52" s="33">
        <f>IF(OR(O52="",O52=0),"",O52*M!$J$59)</f>
        <v>115085.53450405282</v>
      </c>
      <c r="D52" s="33">
        <f>IF(OR(P52="",P52=0),"",P52*M!$J$60)</f>
        <v>536.17021276595733</v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122" t="s">
        <v>619</v>
      </c>
      <c r="O52" s="129">
        <f>SUM('3.4.1'!O52,'3.4.2'!O52,'3.4.3'!O52,'3.4.4'!O52,'3.4.5'!O52,'3.4.6'!O52)</f>
        <v>2570641.3510449543</v>
      </c>
      <c r="P52" s="129">
        <f>SUM('3.4.1'!P52,'3.4.2'!P52,'3.4.3'!P52,'3.4.4'!P52,'3.4.5'!P52,'3.4.6'!P52)</f>
        <v>11987.890629210926</v>
      </c>
      <c r="Q52" s="129">
        <f>SUM('3.4.1'!Q52,'3.4.2'!Q52,'3.4.3'!Q52,'3.4.4'!Q52,'3.4.5'!Q52,'3.4.6'!Q52)</f>
        <v>0</v>
      </c>
      <c r="R52" s="129">
        <f>SUM('3.4.1'!R52,'3.4.2'!R52,'3.4.3'!R52,'3.4.4'!R52,'3.4.5'!R52,'3.4.6'!R52)</f>
        <v>0</v>
      </c>
      <c r="S52" s="129">
        <f>SUM('3.4.1'!S52,'3.4.2'!S52,'3.4.3'!S52,'3.4.4'!S52,'3.4.5'!S52,'3.4.6'!S52)</f>
        <v>0</v>
      </c>
      <c r="T52" s="129">
        <f>SUM('3.4.1'!T52,'3.4.2'!T52,'3.4.3'!T52,'3.4.4'!T52,'3.4.5'!T52,'3.4.6'!T52)</f>
        <v>0</v>
      </c>
      <c r="U52" s="129">
        <f>SUM('3.4.1'!U52,'3.4.2'!U52,'3.4.3'!U52,'3.4.4'!U52,'3.4.5'!U52,'3.4.6'!U52)</f>
        <v>0</v>
      </c>
      <c r="V52" s="129">
        <f>SUM('3.4.1'!V52,'3.4.2'!V52,'3.4.3'!V52,'3.4.4'!V52,'3.4.5'!V52,'3.4.6'!V52)</f>
        <v>0</v>
      </c>
      <c r="W52" s="129">
        <f>SUM('3.4.1'!W52,'3.4.2'!W52,'3.4.3'!W52,'3.4.4'!W52,'3.4.5'!W52,'3.4.6'!W52)</f>
        <v>0</v>
      </c>
      <c r="X52" s="129">
        <f>SUM('3.4.1'!X52,'3.4.2'!X52,'3.4.3'!X52,'3.4.4'!X52,'3.4.5'!X52,'3.4.6'!X52)</f>
        <v>0</v>
      </c>
    </row>
    <row r="53" spans="2:24">
      <c r="B53" s="51" t="s">
        <v>29</v>
      </c>
      <c r="C53" s="51">
        <f t="shared" ref="C53:L53" si="3">SUM(C17:C52)</f>
        <v>73279443.828639612</v>
      </c>
      <c r="D53" s="51">
        <f t="shared" si="3"/>
        <v>81937228.486997634</v>
      </c>
      <c r="E53" s="51">
        <f t="shared" si="3"/>
        <v>90471900.179303065</v>
      </c>
      <c r="F53" s="51">
        <f t="shared" si="3"/>
        <v>86899581.414212391</v>
      </c>
      <c r="G53" s="51">
        <f t="shared" si="3"/>
        <v>91880322.888160005</v>
      </c>
      <c r="H53" s="51">
        <f t="shared" si="3"/>
        <v>103939529.09544368</v>
      </c>
      <c r="I53" s="51">
        <f t="shared" si="3"/>
        <v>110292351.54575859</v>
      </c>
      <c r="J53" s="51">
        <f t="shared" si="3"/>
        <v>108764868.63315843</v>
      </c>
      <c r="K53" s="51">
        <f t="shared" si="3"/>
        <v>130277590.46027717</v>
      </c>
      <c r="L53" s="51">
        <f t="shared" si="3"/>
        <v>147236118.86231428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70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>
  <sheetPr codeName="Hoja119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228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>
        <f>IF(OR(S17="",S17=0),"",S17*M!$J$63)</f>
        <v>4223.6799193733978</v>
      </c>
      <c r="H17" s="33">
        <f>IF(OR(T17="",T17=0),"",T17*M!$J$64)</f>
        <v>24876.189058975688</v>
      </c>
      <c r="I17" s="33">
        <f>IF(OR(U17="",U17=0),"",U17*M!$J$65)</f>
        <v>60285.690712115007</v>
      </c>
      <c r="J17" s="33">
        <f>IF(OR(V17="",V17=0),"",V17*M!$J$66)</f>
        <v>45684.834177534343</v>
      </c>
      <c r="K17" s="33">
        <f>IF(OR(W17="",W17=0),"",W17*M!$J$67)</f>
        <v>36033.660288363608</v>
      </c>
      <c r="L17" s="33">
        <f>IF(OR(X17="",X17=0),"",X17*M!$J$68)</f>
        <v>28303.98990222943</v>
      </c>
      <c r="N17" s="46" t="str">
        <f>'3.3'!N17</f>
        <v>ACE Seguros de Vida</v>
      </c>
      <c r="O17" s="129">
        <f>SUM('3.4.1.1:3.4.1.14'!O17)</f>
        <v>0</v>
      </c>
      <c r="P17" s="129">
        <f>SUM('3.4.1.1:3.4.1.14'!P17)</f>
        <v>0</v>
      </c>
      <c r="Q17" s="129">
        <f>SUM('3.4.1.1:3.4.1.14'!Q17)</f>
        <v>0</v>
      </c>
      <c r="R17" s="129">
        <f>SUM('3.4.1.1:3.4.1.14'!R17)</f>
        <v>0</v>
      </c>
      <c r="S17" s="129">
        <f>SUM('3.4.1.1:3.4.1.14'!S17)</f>
        <v>94366.002766732025</v>
      </c>
      <c r="T17" s="129">
        <f>SUM('3.4.1.1:3.4.1.14'!T17)</f>
        <v>553605.53071698186</v>
      </c>
      <c r="U17" s="129">
        <f>SUM('3.4.1.1:3.4.1.14'!U17)</f>
        <v>1347022.0419319549</v>
      </c>
      <c r="V17" s="129">
        <f>SUM('3.4.1.1:3.4.1.14'!V17)</f>
        <v>1019628.0647043546</v>
      </c>
      <c r="W17" s="129">
        <f>SUM('3.4.1.1:3.4.1.14'!W17)</f>
        <v>803487.90561797761</v>
      </c>
      <c r="X17" s="129">
        <f>SUM('3.4.1.1:3.4.1.14'!X17)</f>
        <v>631010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48453.36751050521</v>
      </c>
      <c r="D18" s="33">
        <f>IF(OR(P18="",P18=0),"",P18*M!$J$60)</f>
        <v>64297.931442080349</v>
      </c>
      <c r="E18" s="33">
        <f>IF(OR(Q18="",Q18=0),"",Q18*M!$J$61)</f>
        <v>90262.544717489407</v>
      </c>
      <c r="F18" s="33">
        <f>IF(OR(R18="",R18=0),"",R18*M!$J$62)</f>
        <v>130395.03616449905</v>
      </c>
      <c r="G18" s="33">
        <f>IF(OR(S18="",S18=0),"",S18*M!$J$63)</f>
        <v>168145.94810971408</v>
      </c>
      <c r="H18" s="33">
        <f>IF(OR(T18="",T18=0),"",T18*M!$J$64)</f>
        <v>201643.60998967514</v>
      </c>
      <c r="I18" s="33">
        <f>IF(OR(U18="",U18=0),"",U18*M!$J$65)</f>
        <v>236150.72692922046</v>
      </c>
      <c r="J18" s="33">
        <f>IF(OR(V18="",V18=0),"",V18*M!$J$66)</f>
        <v>298044.82478054607</v>
      </c>
      <c r="K18" s="33">
        <f>IF(OR(W18="",W18=0),"",W18*M!$J$67)</f>
        <v>389401.71657216892</v>
      </c>
      <c r="L18" s="33">
        <f>IF(OR(X18="",X18=0),"",X18*M!$J$68)</f>
        <v>479529.90105422842</v>
      </c>
      <c r="N18" s="46" t="str">
        <f>'3.3'!N18</f>
        <v>BanChile</v>
      </c>
      <c r="O18" s="129">
        <f>SUM('3.4.1.1:3.4.1.14'!O18)</f>
        <v>1082292.6674203044</v>
      </c>
      <c r="P18" s="129">
        <f>SUM('3.4.1.1:3.4.1.14'!P18)</f>
        <v>1437596.7770306191</v>
      </c>
      <c r="Q18" s="129">
        <f>SUM('3.4.1.1:3.4.1.14'!Q18)</f>
        <v>2015459.0018164855</v>
      </c>
      <c r="R18" s="129">
        <f>SUM('3.4.1.1:3.4.1.14'!R18)</f>
        <v>2916499.9809355615</v>
      </c>
      <c r="S18" s="129">
        <f>SUM('3.4.1.1:3.4.1.14'!S18)</f>
        <v>3756738.509411016</v>
      </c>
      <c r="T18" s="129">
        <f>SUM('3.4.1.1:3.4.1.14'!T18)</f>
        <v>4487464.5975463083</v>
      </c>
      <c r="U18" s="129">
        <f>SUM('3.4.1.1:3.4.1.14'!U18)</f>
        <v>5276546.2356722848</v>
      </c>
      <c r="V18" s="129">
        <f>SUM('3.4.1.1:3.4.1.14'!V18)</f>
        <v>6651985.7925976207</v>
      </c>
      <c r="W18" s="129">
        <f>SUM('3.4.1.1:3.4.1.14'!W18)</f>
        <v>8682980.5018075239</v>
      </c>
      <c r="X18" s="129">
        <f>SUM('3.4.1.1:3.4.1.14'!X18)</f>
        <v>10690654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>
        <f>IF(OR(V19="",V19=0),"",V19*M!$J$66)</f>
        <v>10588.371799867071</v>
      </c>
      <c r="K19" s="33">
        <f>IF(OR(W19="",W19=0),"",W19*M!$J$67)</f>
        <v>20214.629781105585</v>
      </c>
      <c r="L19" s="33">
        <f>IF(OR(X19="",X19=0),"",X19*M!$J$68)</f>
        <v>26510.101583248968</v>
      </c>
      <c r="N19" s="46" t="str">
        <f>'3.3'!N19</f>
        <v>BBVA Seguros de Vida</v>
      </c>
      <c r="O19" s="129">
        <f>SUM('3.4.1.1:3.4.1.14'!O19)</f>
        <v>0</v>
      </c>
      <c r="P19" s="129">
        <f>SUM('3.4.1.1:3.4.1.14'!P19)</f>
        <v>0</v>
      </c>
      <c r="Q19" s="129">
        <f>SUM('3.4.1.1:3.4.1.14'!Q19)</f>
        <v>0</v>
      </c>
      <c r="R19" s="129">
        <f>SUM('3.4.1.1:3.4.1.14'!R19)</f>
        <v>0</v>
      </c>
      <c r="S19" s="129">
        <f>SUM('3.4.1.1:3.4.1.14'!S19)</f>
        <v>0</v>
      </c>
      <c r="T19" s="129">
        <f>SUM('3.4.1.1:3.4.1.14'!T19)</f>
        <v>0</v>
      </c>
      <c r="U19" s="129">
        <f>SUM('3.4.1.1:3.4.1.14'!U19)</f>
        <v>0</v>
      </c>
      <c r="V19" s="129">
        <f>SUM('3.4.1.1:3.4.1.14'!V19)</f>
        <v>236319.14706560742</v>
      </c>
      <c r="W19" s="129">
        <f>SUM('3.4.1.1:3.4.1.14'!W19)</f>
        <v>450751.05930630193</v>
      </c>
      <c r="X19" s="129">
        <f>SUM('3.4.1.1:3.4.1.14'!X19)</f>
        <v>591017</v>
      </c>
    </row>
    <row r="20" spans="2:24" s="16" customFormat="1">
      <c r="B20" s="46" t="str">
        <f t="shared" si="2"/>
        <v>BCI Vida</v>
      </c>
      <c r="C20" s="33">
        <f>IF(OR(O20="",O20=0),"",O20*M!$J$59)</f>
        <v>299476.53265743452</v>
      </c>
      <c r="D20" s="33">
        <f>IF(OR(P20="",P20=0),"",P20*M!$J$60)</f>
        <v>328702.24586288416</v>
      </c>
      <c r="E20" s="33">
        <f>IF(OR(Q20="",Q20=0),"",Q20*M!$J$61)</f>
        <v>311273.91790172114</v>
      </c>
      <c r="F20" s="33">
        <f>IF(OR(R20="",R20=0),"",R20*M!$J$62)</f>
        <v>296711.84285118995</v>
      </c>
      <c r="G20" s="33">
        <f>IF(OR(S20="",S20=0),"",S20*M!$J$63)</f>
        <v>289560.64392208267</v>
      </c>
      <c r="H20" s="33">
        <f>IF(OR(T20="",T20=0),"",T20*M!$J$64)</f>
        <v>269084.36470896401</v>
      </c>
      <c r="I20" s="33">
        <f>IF(OR(U20="",U20=0),"",U20*M!$J$65)</f>
        <v>278469.80571558489</v>
      </c>
      <c r="J20" s="33">
        <f>IF(OR(V20="",V20=0),"",V20*M!$J$66)</f>
        <v>354032.58768612548</v>
      </c>
      <c r="K20" s="33">
        <f>IF(OR(W20="",W20=0),"",W20*M!$J$67)</f>
        <v>402031.59555453015</v>
      </c>
      <c r="L20" s="33">
        <f>IF(OR(X20="",X20=0),"",X20*M!$J$68)</f>
        <v>439216.23860737606</v>
      </c>
      <c r="N20" s="46" t="str">
        <f>'3.3'!N20</f>
        <v>BCI Vida</v>
      </c>
      <c r="O20" s="129">
        <f>SUM('3.4.1.1:3.4.1.14'!O20)</f>
        <v>6689344.2502077026</v>
      </c>
      <c r="P20" s="129">
        <f>SUM('3.4.1.1:3.4.1.14'!P20)</f>
        <v>7349245.5924631748</v>
      </c>
      <c r="Q20" s="129">
        <f>SUM('3.4.1.1:3.4.1.14'!Q20)</f>
        <v>6950389.2431713305</v>
      </c>
      <c r="R20" s="129">
        <f>SUM('3.4.1.1:3.4.1.14'!R20)</f>
        <v>6636449.5879057935</v>
      </c>
      <c r="S20" s="129">
        <f>SUM('3.4.1.1:3.4.1.14'!S20)</f>
        <v>6469401.3389020506</v>
      </c>
      <c r="T20" s="129">
        <f>SUM('3.4.1.1:3.4.1.14'!T20)</f>
        <v>5988320.485070386</v>
      </c>
      <c r="U20" s="129">
        <f>SUM('3.4.1.1:3.4.1.14'!U20)</f>
        <v>6222122.7273094989</v>
      </c>
      <c r="V20" s="129">
        <f>SUM('3.4.1.1:3.4.1.14'!V20)</f>
        <v>7901562.2738583265</v>
      </c>
      <c r="W20" s="129">
        <f>SUM('3.4.1.1:3.4.1.14'!W20)</f>
        <v>8964604.8200293127</v>
      </c>
      <c r="X20" s="129">
        <f>SUM('3.4.1.1:3.4.1.14'!X20)</f>
        <v>9791900</v>
      </c>
    </row>
    <row r="21" spans="2:24" s="16" customFormat="1">
      <c r="B21" s="46" t="str">
        <f t="shared" si="2"/>
        <v>BICE Vida</v>
      </c>
      <c r="C21" s="33">
        <f>IF(OR(O21="",O21=0),"",O21*M!$J$59)</f>
        <v>29096.960604677955</v>
      </c>
      <c r="D21" s="33">
        <f>IF(OR(P21="",P21=0),"",P21*M!$J$60)</f>
        <v>34258.924349881789</v>
      </c>
      <c r="E21" s="33">
        <f>IF(OR(Q21="",Q21=0),"",Q21*M!$J$61)</f>
        <v>60874.629339292769</v>
      </c>
      <c r="F21" s="33">
        <f>IF(OR(R21="",R21=0),"",R21*M!$J$62)</f>
        <v>227041.67665750004</v>
      </c>
      <c r="G21" s="33">
        <f>IF(OR(S21="",S21=0),"",S21*M!$J$63)</f>
        <v>561891.60564953368</v>
      </c>
      <c r="H21" s="33">
        <f>IF(OR(T21="",T21=0),"",T21*M!$J$64)</f>
        <v>635823.68547383463</v>
      </c>
      <c r="I21" s="33">
        <f>IF(OR(U21="",U21=0),"",U21*M!$J$65)</f>
        <v>575667.4841289398</v>
      </c>
      <c r="J21" s="33">
        <f>IF(OR(V21="",V21=0),"",V21*M!$J$66)</f>
        <v>603216.41531632724</v>
      </c>
      <c r="K21" s="33">
        <f>IF(OR(W21="",W21=0),"",W21*M!$J$67)</f>
        <v>673300.05523046467</v>
      </c>
      <c r="L21" s="33">
        <f>IF(OR(X21="",X21=0),"",X21*M!$J$68)</f>
        <v>664727.82175317791</v>
      </c>
      <c r="N21" s="46" t="str">
        <f>'3.3'!N21</f>
        <v>BICE Vida</v>
      </c>
      <c r="O21" s="129">
        <f>SUM('3.4.1.1:3.4.1.14'!O21)</f>
        <v>649932.68217802898</v>
      </c>
      <c r="P21" s="129">
        <f>SUM('3.4.1.1:3.4.1.14'!P21)</f>
        <v>765973.6188292586</v>
      </c>
      <c r="Q21" s="129">
        <f>SUM('3.4.1.1:3.4.1.14'!Q21)</f>
        <v>1359260.5888536056</v>
      </c>
      <c r="R21" s="129">
        <f>SUM('3.4.1.1:3.4.1.14'!R21)</f>
        <v>5078161.447862356</v>
      </c>
      <c r="S21" s="129">
        <f>SUM('3.4.1.1:3.4.1.14'!S21)</f>
        <v>12553854.890877638</v>
      </c>
      <c r="T21" s="129">
        <f>SUM('3.4.1.1:3.4.1.14'!T21)</f>
        <v>14149896.835269649</v>
      </c>
      <c r="U21" s="129">
        <f>SUM('3.4.1.1:3.4.1.14'!U21)</f>
        <v>12862700.597529424</v>
      </c>
      <c r="V21" s="129">
        <f>SUM('3.4.1.1:3.4.1.14'!V21)</f>
        <v>13463032.037212491</v>
      </c>
      <c r="W21" s="129">
        <f>SUM('3.4.1.1:3.4.1.14'!W21)</f>
        <v>15013419.311284808</v>
      </c>
      <c r="X21" s="129">
        <f>SUM('3.4.1.1:3.4.1.14'!X21)</f>
        <v>14819462</v>
      </c>
    </row>
    <row r="22" spans="2:24">
      <c r="B22" s="46" t="str">
        <f t="shared" si="2"/>
        <v>Cardif</v>
      </c>
      <c r="C22" s="33">
        <f>IF(OR(O22="",O22=0),"",O22*M!$J$59)</f>
        <v>72910.132034409718</v>
      </c>
      <c r="D22" s="33">
        <f>IF(OR(P22="",P22=0),"",P22*M!$J$60)</f>
        <v>126228.841607565</v>
      </c>
      <c r="E22" s="33">
        <f>IF(OR(Q22="",Q22=0),"",Q22*M!$J$61)</f>
        <v>167011.87557927016</v>
      </c>
      <c r="F22" s="33">
        <f>IF(OR(R22="",R22=0),"",R22*M!$J$62)</f>
        <v>158702.31729848596</v>
      </c>
      <c r="G22" s="33">
        <f>IF(OR(S22="",S22=0),"",S22*M!$J$63)</f>
        <v>139920.03874265254</v>
      </c>
      <c r="H22" s="33">
        <f>IF(OR(T22="",T22=0),"",T22*M!$J$64)</f>
        <v>125886.95926036527</v>
      </c>
      <c r="I22" s="33">
        <f>IF(OR(U22="",U22=0),"",U22*M!$J$65)</f>
        <v>121238.76067063265</v>
      </c>
      <c r="J22" s="33">
        <f>IF(OR(V22="",V22=0),"",V22*M!$J$66)</f>
        <v>83336.102770965634</v>
      </c>
      <c r="K22" s="33">
        <f>IF(OR(W22="",W22=0),"",W22*M!$J$67)</f>
        <v>68032.886595775897</v>
      </c>
      <c r="L22" s="33">
        <f>IF(OR(X22="",X22=0),"",X22*M!$J$68)</f>
        <v>57630.585407842365</v>
      </c>
      <c r="N22" s="46" t="str">
        <f>'3.3'!N22</f>
        <v>Cardif</v>
      </c>
      <c r="O22" s="129">
        <f>SUM('3.4.1.1:3.4.1.14'!O22)</f>
        <v>1628578.2668125043</v>
      </c>
      <c r="P22" s="129">
        <f>SUM('3.4.1.1:3.4.1.14'!P22)</f>
        <v>2822270.8226128379</v>
      </c>
      <c r="Q22" s="129">
        <f>SUM('3.4.1.1:3.4.1.14'!Q22)</f>
        <v>3729183.4514529668</v>
      </c>
      <c r="R22" s="129">
        <f>SUM('3.4.1.1:3.4.1.14'!R22)</f>
        <v>3549638.9969289284</v>
      </c>
      <c r="S22" s="129">
        <f>SUM('3.4.1.1:3.4.1.14'!S22)</f>
        <v>3126111.593482025</v>
      </c>
      <c r="T22" s="129">
        <f>SUM('3.4.1.1:3.4.1.14'!T22)</f>
        <v>2801543.1433833637</v>
      </c>
      <c r="U22" s="129">
        <f>SUM('3.4.1.1:3.4.1.14'!U22)</f>
        <v>2708955.9899002062</v>
      </c>
      <c r="V22" s="129">
        <f>SUM('3.4.1.1:3.4.1.14'!V22)</f>
        <v>1859957.0452232934</v>
      </c>
      <c r="W22" s="129">
        <f>SUM('3.4.1.1:3.4.1.14'!W22)</f>
        <v>1517014.9556424036</v>
      </c>
      <c r="X22" s="129">
        <f>SUM('3.4.1.1:3.4.1.14'!X22)</f>
        <v>1284818</v>
      </c>
    </row>
    <row r="23" spans="2:24">
      <c r="B23" s="46" t="str">
        <f t="shared" si="2"/>
        <v>Chilena</v>
      </c>
      <c r="C23" s="33">
        <f>IF(OR(O23="",O23=0),"",O23*M!$J$59)</f>
        <v>1479135.7204797871</v>
      </c>
      <c r="D23" s="33">
        <f>IF(OR(P23="",P23=0),"",P23*M!$J$60)</f>
        <v>1541933.8652482268</v>
      </c>
      <c r="E23" s="33">
        <f>IF(OR(Q23="",Q23=0),"",Q23*M!$J$61)</f>
        <v>1680995.1464019567</v>
      </c>
      <c r="F23" s="33">
        <f>IF(OR(R23="",R23=0),"",R23*M!$J$62)</f>
        <v>1823272.3461332819</v>
      </c>
      <c r="G23" s="33">
        <f>IF(OR(S23="",S23=0),"",S23*M!$J$63)</f>
        <v>1960497.0555802179</v>
      </c>
      <c r="H23" s="33">
        <f>IF(OR(T23="",T23=0),"",T23*M!$J$64)</f>
        <v>2349187.1642274791</v>
      </c>
      <c r="I23" s="33">
        <f>IF(OR(U23="",U23=0),"",U23*M!$J$65)</f>
        <v>2530738.2285665474</v>
      </c>
      <c r="J23" s="33">
        <f>IF(OR(V23="",V23=0),"",V23*M!$J$66)</f>
        <v>2616245.3301551659</v>
      </c>
      <c r="K23" s="33">
        <f>IF(OR(W23="",W23=0),"",W23*M!$J$67)</f>
        <v>2591971.1216911236</v>
      </c>
      <c r="L23" s="33">
        <f>IF(OR(X23="",X23=0),"",X23*M!$J$68)</f>
        <v>2756634.937694082</v>
      </c>
      <c r="N23" s="46" t="str">
        <f>'3.3'!N23</f>
        <v>Chilena</v>
      </c>
      <c r="O23" s="129">
        <f>SUM('3.4.1.1:3.4.1.14'!O23)</f>
        <v>33039143.131747022</v>
      </c>
      <c r="P23" s="129">
        <f>SUM('3.4.1.1:3.4.1.14'!P23)</f>
        <v>34475123.932594985</v>
      </c>
      <c r="Q23" s="129">
        <f>SUM('3.4.1.1:3.4.1.14'!Q23)</f>
        <v>37534691.830698907</v>
      </c>
      <c r="R23" s="129">
        <f>SUM('3.4.1.1:3.4.1.14'!R23)</f>
        <v>40780492.257617086</v>
      </c>
      <c r="S23" s="129">
        <f>SUM('3.4.1.1:3.4.1.14'!S23)</f>
        <v>43801678.655256405</v>
      </c>
      <c r="T23" s="129">
        <f>SUM('3.4.1.1:3.4.1.14'!T23)</f>
        <v>52279832.884467795</v>
      </c>
      <c r="U23" s="129">
        <f>SUM('3.4.1.1:3.4.1.14'!U23)</f>
        <v>56546754.892764382</v>
      </c>
      <c r="V23" s="129">
        <f>SUM('3.4.1.1:3.4.1.14'!V23)</f>
        <v>58391306.673270501</v>
      </c>
      <c r="W23" s="129">
        <f>SUM('3.4.1.1:3.4.1.14'!W23)</f>
        <v>57796444.527796783</v>
      </c>
      <c r="X23" s="129">
        <f>SUM('3.4.1.1:3.4.1.14'!X23)</f>
        <v>61456502</v>
      </c>
    </row>
    <row r="24" spans="2:24">
      <c r="B24" s="46" t="str">
        <f t="shared" si="2"/>
        <v>Cigna</v>
      </c>
      <c r="C24" s="33">
        <f>IF(OR(O24="",O24=0),"",O24*M!$J$59)</f>
        <v>121011.43565621848</v>
      </c>
      <c r="D24" s="33">
        <f>IF(OR(P24="",P24=0),"",P24*M!$J$60)</f>
        <v>172614.47990543733</v>
      </c>
      <c r="E24" s="33">
        <f>IF(OR(Q24="",Q24=0),"",Q24*M!$J$61)</f>
        <v>147592.74818747997</v>
      </c>
      <c r="F24" s="33">
        <f>IF(OR(R24="",R24=0),"",R24*M!$J$62)</f>
        <v>98215.001994457765</v>
      </c>
      <c r="G24" s="33">
        <f>IF(OR(S24="",S24=0),"",S24*M!$J$63)</f>
        <v>87326.342495083532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129">
        <f>SUM('3.4.1.1:3.4.1.14'!O24)</f>
        <v>2703006.9572838997</v>
      </c>
      <c r="P24" s="129">
        <f>SUM('3.4.1.1:3.4.1.14'!P24)</f>
        <v>3859377.9677719041</v>
      </c>
      <c r="Q24" s="129">
        <f>SUM('3.4.1.1:3.4.1.14'!Q24)</f>
        <v>3295576.6300221821</v>
      </c>
      <c r="R24" s="129">
        <f>SUM('3.4.1.1:3.4.1.14'!R24)</f>
        <v>2196740.4578427393</v>
      </c>
      <c r="S24" s="129">
        <f>SUM('3.4.1.1:3.4.1.14'!S24)</f>
        <v>1951056.4329699911</v>
      </c>
      <c r="T24" s="129">
        <f>SUM('3.4.1.1:3.4.1.14'!T24)</f>
        <v>0</v>
      </c>
      <c r="U24" s="129">
        <f>SUM('3.4.1.1:3.4.1.14'!U24)</f>
        <v>0</v>
      </c>
      <c r="V24" s="129">
        <f>SUM('3.4.1.1:3.4.1.14'!V24)</f>
        <v>0</v>
      </c>
      <c r="W24" s="129">
        <f>SUM('3.4.1.1:3.4.1.14'!W24)</f>
        <v>0</v>
      </c>
      <c r="X24" s="129">
        <f>SUM('3.4.1.1:3.4.1.14'!X24)</f>
        <v>0</v>
      </c>
    </row>
    <row r="25" spans="2:24">
      <c r="B25" s="46" t="str">
        <f t="shared" si="2"/>
        <v>CN Life</v>
      </c>
      <c r="C25" s="33">
        <f>IF(OR(O25="",O25=0),"",O25*M!$J$59)</f>
        <v>45724.588691433193</v>
      </c>
      <c r="D25" s="33">
        <f>IF(OR(P25="",P25=0),"",P25*M!$J$60)</f>
        <v>32687.529550827418</v>
      </c>
      <c r="E25" s="33">
        <f>IF(OR(Q25="",Q25=0),"",Q25*M!$J$61)</f>
        <v>24585.192050609083</v>
      </c>
      <c r="F25" s="33">
        <f>IF(OR(R25="",R25=0),"",R25*M!$J$62)</f>
        <v>22852.035709974112</v>
      </c>
      <c r="G25" s="33">
        <f>IF(OR(S25="",S25=0),"",S25*M!$J$63)</f>
        <v>20027.39908313418</v>
      </c>
      <c r="H25" s="33">
        <f>IF(OR(T25="",T25=0),"",T25*M!$J$64)</f>
        <v>17840.343765829908</v>
      </c>
      <c r="I25" s="33">
        <f>IF(OR(U25="",U25=0),"",U25*M!$J$65)</f>
        <v>17168.15281339248</v>
      </c>
      <c r="J25" s="33">
        <f>IF(OR(V25="",V25=0),"",V25*M!$J$66)</f>
        <v>14506.744058123817</v>
      </c>
      <c r="K25" s="33">
        <f>IF(OR(W25="",W25=0),"",W25*M!$J$67)</f>
        <v>13782.494506083505</v>
      </c>
      <c r="L25" s="33">
        <f>IF(OR(X25="",X25=0),"",X25*M!$J$68)</f>
        <v>12749.511864835564</v>
      </c>
      <c r="N25" s="46" t="str">
        <f>'3.3'!N25</f>
        <v>CN Life</v>
      </c>
      <c r="O25" s="129">
        <f>SUM('3.4.1.1:3.4.1.14'!O25)</f>
        <v>1021340.509528427</v>
      </c>
      <c r="P25" s="129">
        <f>SUM('3.4.1.1:3.4.1.14'!P25)</f>
        <v>730839.79651340109</v>
      </c>
      <c r="Q25" s="129">
        <f>SUM('3.4.1.1:3.4.1.14'!Q25)</f>
        <v>548959.11460145446</v>
      </c>
      <c r="R25" s="129">
        <f>SUM('3.4.1.1:3.4.1.14'!R25)</f>
        <v>511123.45740215864</v>
      </c>
      <c r="S25" s="129">
        <f>SUM('3.4.1.1:3.4.1.14'!S25)</f>
        <v>447454.73931885033</v>
      </c>
      <c r="T25" s="129">
        <f>SUM('3.4.1.1:3.4.1.14'!T25)</f>
        <v>397026.76946379279</v>
      </c>
      <c r="U25" s="129">
        <f>SUM('3.4.1.1:3.4.1.14'!U25)</f>
        <v>383604.79884571349</v>
      </c>
      <c r="V25" s="129">
        <f>SUM('3.4.1.1:3.4.1.14'!V25)</f>
        <v>323772.28976393968</v>
      </c>
      <c r="W25" s="129">
        <f>SUM('3.4.1.1:3.4.1.14'!W25)</f>
        <v>307325.63820224721</v>
      </c>
      <c r="X25" s="129">
        <f>SUM('3.4.1.1:3.4.1.14'!X25)</f>
        <v>284238</v>
      </c>
    </row>
    <row r="26" spans="2:24">
      <c r="B26" s="46" t="str">
        <f t="shared" si="2"/>
        <v>Consorcio Nacional</v>
      </c>
      <c r="C26" s="33">
        <f>IF(OR(O26="",O26=0),"",O26*M!$J$59)</f>
        <v>2114302.7522497461</v>
      </c>
      <c r="D26" s="33">
        <f>IF(OR(P26="",P26=0),"",P26*M!$J$60)</f>
        <v>2368698.108747045</v>
      </c>
      <c r="E26" s="33">
        <f>IF(OR(Q26="",Q26=0),"",Q26*M!$J$61)</f>
        <v>2558725.648999108</v>
      </c>
      <c r="F26" s="33">
        <f>IF(OR(R26="",R26=0),"",R26*M!$J$62)</f>
        <v>2526800.060751684</v>
      </c>
      <c r="G26" s="33">
        <f>IF(OR(S26="",S26=0),"",S26*M!$J$63)</f>
        <v>2442252.1784561612</v>
      </c>
      <c r="H26" s="33">
        <f>IF(OR(T26="",T26=0),"",T26*M!$J$64)</f>
        <v>2576968.9226638987</v>
      </c>
      <c r="I26" s="33">
        <f>IF(OR(U26="",U26=0),"",U26*M!$J$65)</f>
        <v>2616575.8228501226</v>
      </c>
      <c r="J26" s="33">
        <f>IF(OR(V26="",V26=0),"",V26*M!$J$66)</f>
        <v>2538072.6528538587</v>
      </c>
      <c r="K26" s="33">
        <f>IF(OR(W26="",W26=0),"",W26*M!$J$67)</f>
        <v>3231438.8118691896</v>
      </c>
      <c r="L26" s="33">
        <f>IF(OR(X26="",X26=0),"",X26*M!$J$68)</f>
        <v>4046408.4779647286</v>
      </c>
      <c r="N26" s="46" t="str">
        <f>'3.3'!N26</f>
        <v>Consorcio Nacional</v>
      </c>
      <c r="O26" s="129">
        <f>SUM('3.4.1.1:3.4.1.14'!O26)</f>
        <v>47226735.37541724</v>
      </c>
      <c r="P26" s="129">
        <f>SUM('3.4.1.1:3.4.1.14'!P26)</f>
        <v>52960222.677781045</v>
      </c>
      <c r="Q26" s="129">
        <f>SUM('3.4.1.1:3.4.1.14'!Q26)</f>
        <v>57133406.315928422</v>
      </c>
      <c r="R26" s="129">
        <f>SUM('3.4.1.1:3.4.1.14'!R26)</f>
        <v>56516049.58116217</v>
      </c>
      <c r="S26" s="129">
        <f>SUM('3.4.1.1:3.4.1.14'!S26)</f>
        <v>54565113.888516925</v>
      </c>
      <c r="T26" s="129">
        <f>SUM('3.4.1.1:3.4.1.14'!T26)</f>
        <v>57348987.205810368</v>
      </c>
      <c r="U26" s="129">
        <f>SUM('3.4.1.1:3.4.1.14'!U26)</f>
        <v>58464708.061428204</v>
      </c>
      <c r="V26" s="129">
        <f>SUM('3.4.1.1:3.4.1.14'!V26)</f>
        <v>56646590.793165892</v>
      </c>
      <c r="W26" s="129">
        <f>SUM('3.4.1.1:3.4.1.14'!W26)</f>
        <v>72055460.985735238</v>
      </c>
      <c r="X26" s="129">
        <f>SUM('3.4.1.1:3.4.1.14'!X26)</f>
        <v>90210752</v>
      </c>
    </row>
    <row r="27" spans="2:24">
      <c r="B27" s="46" t="str">
        <f t="shared" si="2"/>
        <v>CorpVida</v>
      </c>
      <c r="C27" s="33">
        <f>IF(OR(O27="",O27=0),"",O27*M!$J$59)</f>
        <v>252108.68053979555</v>
      </c>
      <c r="D27" s="33">
        <f>IF(OR(P27="",P27=0),"",P27*M!$J$60)</f>
        <v>325256.73758865241</v>
      </c>
      <c r="E27" s="33">
        <f>IF(OR(Q27="",Q27=0),"",Q27*M!$J$61)</f>
        <v>430693.33402629202</v>
      </c>
      <c r="F27" s="33">
        <f>IF(OR(R27="",R27=0),"",R27*M!$J$62)</f>
        <v>462497.79552607203</v>
      </c>
      <c r="G27" s="33">
        <f>IF(OR(S27="",S27=0),"",S27*M!$J$63)</f>
        <v>602286.81997209892</v>
      </c>
      <c r="H27" s="33">
        <f>IF(OR(T27="",T27=0),"",T27*M!$J$64)</f>
        <v>720425.92594480026</v>
      </c>
      <c r="I27" s="33">
        <f>IF(OR(U27="",U27=0),"",U27*M!$J$65)</f>
        <v>821919.79795427574</v>
      </c>
      <c r="J27" s="33">
        <f>IF(OR(V27="",V27=0),"",V27*M!$J$66)</f>
        <v>944088.58762500703</v>
      </c>
      <c r="K27" s="33">
        <f>IF(OR(W27="",W27=0),"",W27*M!$J$67)</f>
        <v>1248987.6512137882</v>
      </c>
      <c r="L27" s="33">
        <f>IF(OR(X27="",X27=0),"",X27*M!$J$68)</f>
        <v>1609762.7481437856</v>
      </c>
      <c r="N27" s="46" t="str">
        <f>'3.3'!N27</f>
        <v>CorpVida</v>
      </c>
      <c r="O27" s="129">
        <f>SUM('3.4.1.1:3.4.1.14'!O27)</f>
        <v>5631298.5115445433</v>
      </c>
      <c r="P27" s="129">
        <f>SUM('3.4.1.1:3.4.1.14'!P27)</f>
        <v>7272209.6524387319</v>
      </c>
      <c r="Q27" s="129">
        <f>SUM('3.4.1.1:3.4.1.14'!Q27)</f>
        <v>9616887.7113150023</v>
      </c>
      <c r="R27" s="129">
        <f>SUM('3.4.1.1:3.4.1.14'!R27)</f>
        <v>10344525.769622577</v>
      </c>
      <c r="S27" s="129">
        <f>SUM('3.4.1.1:3.4.1.14'!S27)</f>
        <v>13456369.991285967</v>
      </c>
      <c r="T27" s="129">
        <f>SUM('3.4.1.1:3.4.1.14'!T27)</f>
        <v>16032671.890754905</v>
      </c>
      <c r="U27" s="129">
        <f>SUM('3.4.1.1:3.4.1.14'!U27)</f>
        <v>18364956.450970493</v>
      </c>
      <c r="V27" s="129">
        <f>SUM('3.4.1.1:3.4.1.14'!V27)</f>
        <v>21070870.384879813</v>
      </c>
      <c r="W27" s="129">
        <f>SUM('3.4.1.1:3.4.1.14'!W27)</f>
        <v>27850250.681875914</v>
      </c>
      <c r="X27" s="129">
        <f>SUM('3.4.1.1:3.4.1.14'!X27)</f>
        <v>35888099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2850.6108042446899</v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129">
        <f>SUM('3.4.1.1:3.4.1.14'!O28)</f>
        <v>0</v>
      </c>
      <c r="P28" s="129">
        <f>SUM('3.4.1.1:3.4.1.14'!P28)</f>
        <v>0</v>
      </c>
      <c r="Q28" s="129">
        <f>SUM('3.4.1.1:3.4.1.14'!Q28)</f>
        <v>0</v>
      </c>
      <c r="R28" s="129">
        <f>SUM('3.4.1.1:3.4.1.14'!R28)</f>
        <v>0</v>
      </c>
      <c r="S28" s="129">
        <f>SUM('3.4.1.1:3.4.1.14'!S28)</f>
        <v>0</v>
      </c>
      <c r="T28" s="129">
        <f>SUM('3.4.1.1:3.4.1.14'!T28)</f>
        <v>0</v>
      </c>
      <c r="U28" s="129">
        <f>SUM('3.4.1.1:3.4.1.14'!U28)</f>
        <v>0</v>
      </c>
      <c r="V28" s="129">
        <f>SUM('3.4.1.1:3.4.1.14'!V28)</f>
        <v>63622.04941495986</v>
      </c>
      <c r="W28" s="129">
        <f>SUM('3.4.1.1:3.4.1.14'!W28)</f>
        <v>0</v>
      </c>
      <c r="X28" s="129">
        <f>SUM('3.4.1.1:3.4.1.14'!X28)</f>
        <v>0</v>
      </c>
    </row>
    <row r="29" spans="2:24">
      <c r="B29" s="46" t="str">
        <f t="shared" si="2"/>
        <v>Cruz del Sur</v>
      </c>
      <c r="C29" s="33">
        <f>IF(OR(O29="",O29=0),"",O29*M!$J$59)</f>
        <v>401892.84357732761</v>
      </c>
      <c r="D29" s="33">
        <f>IF(OR(P29="",P29=0),"",P29*M!$J$60)</f>
        <v>502914.8345153663</v>
      </c>
      <c r="E29" s="33">
        <f>IF(OR(Q29="",Q29=0),"",Q29*M!$J$61)</f>
        <v>586795.03726096533</v>
      </c>
      <c r="F29" s="33">
        <f>IF(OR(R29="",R29=0),"",R29*M!$J$62)</f>
        <v>610265.47707597434</v>
      </c>
      <c r="G29" s="33">
        <f>IF(OR(S29="",S29=0),"",S29*M!$J$63)</f>
        <v>618727.85140796588</v>
      </c>
      <c r="H29" s="33">
        <f>IF(OR(T29="",T29=0),"",T29*M!$J$64)</f>
        <v>574645.89408367663</v>
      </c>
      <c r="I29" s="33">
        <f>IF(OR(U29="",U29=0),"",U29*M!$J$65)</f>
        <v>660591.10866436816</v>
      </c>
      <c r="J29" s="33">
        <f>IF(OR(V29="",V29=0),"",V29*M!$J$66)</f>
        <v>596710.67207566509</v>
      </c>
      <c r="K29" s="33">
        <f>IF(OR(W29="",W29=0),"",W29*M!$J$67)</f>
        <v>1256494.9861457755</v>
      </c>
      <c r="L29" s="33">
        <f>IF(OR(X29="",X29=0),"",X29*M!$J$68)</f>
        <v>1459996.5102765181</v>
      </c>
      <c r="N29" s="46" t="str">
        <f>'3.3'!N29</f>
        <v>Cruz del Sur</v>
      </c>
      <c r="O29" s="129">
        <f>SUM('3.4.1.1:3.4.1.14'!O29)</f>
        <v>8976995.8217688762</v>
      </c>
      <c r="P29" s="129">
        <f>SUM('3.4.1.1:3.4.1.14'!P29)</f>
        <v>11244354.662815969</v>
      </c>
      <c r="Q29" s="129">
        <f>SUM('3.4.1.1:3.4.1.14'!Q29)</f>
        <v>13102459.539230101</v>
      </c>
      <c r="R29" s="129">
        <f>SUM('3.4.1.1:3.4.1.14'!R29)</f>
        <v>13649593.608857667</v>
      </c>
      <c r="S29" s="129">
        <f>SUM('3.4.1.1:3.4.1.14'!S29)</f>
        <v>13823697.641008798</v>
      </c>
      <c r="T29" s="129">
        <f>SUM('3.4.1.1:3.4.1.14'!T29)</f>
        <v>12788419.657622093</v>
      </c>
      <c r="U29" s="129">
        <f>SUM('3.4.1.1:3.4.1.14'!U29)</f>
        <v>14760232.047840681</v>
      </c>
      <c r="V29" s="129">
        <f>SUM('3.4.1.1:3.4.1.14'!V29)</f>
        <v>13317832.026982361</v>
      </c>
      <c r="W29" s="129">
        <f>SUM('3.4.1.1:3.4.1.14'!W29)</f>
        <v>28017651.18387885</v>
      </c>
      <c r="X29" s="129">
        <f>SUM('3.4.1.1:3.4.1.14'!X29)</f>
        <v>32549206</v>
      </c>
    </row>
    <row r="30" spans="2:24">
      <c r="B30" s="46" t="str">
        <f t="shared" si="2"/>
        <v>EuroAmerica</v>
      </c>
      <c r="C30" s="33">
        <f>IF(OR(O30="",O30=0),"",O30*M!$J$59)</f>
        <v>642971.56255449716</v>
      </c>
      <c r="D30" s="33">
        <f>IF(OR(P30="",P30=0),"",P30*M!$J$60)</f>
        <v>981087.23404255323</v>
      </c>
      <c r="E30" s="33">
        <f>IF(OR(Q30="",Q30=0),"",Q30*M!$J$61)</f>
        <v>1181086.0972278768</v>
      </c>
      <c r="F30" s="33">
        <f>IF(OR(R30="",R30=0),"",R30*M!$J$62)</f>
        <v>1119848.7772610665</v>
      </c>
      <c r="G30" s="33">
        <f>IF(OR(S30="",S30=0),"",S30*M!$J$63)</f>
        <v>1393719.3709990736</v>
      </c>
      <c r="H30" s="33">
        <f>IF(OR(T30="",T30=0),"",T30*M!$J$64)</f>
        <v>1767383.6778499952</v>
      </c>
      <c r="I30" s="33">
        <f>IF(OR(U30="",U30=0),"",U30*M!$J$65)</f>
        <v>1978006.4113530405</v>
      </c>
      <c r="J30" s="33">
        <f>IF(OR(V30="",V30=0),"",V30*M!$J$66)</f>
        <v>2385152.9016066566</v>
      </c>
      <c r="K30" s="33">
        <f>IF(OR(W30="",W30=0),"",W30*M!$J$67)</f>
        <v>2855592.2360414891</v>
      </c>
      <c r="L30" s="33">
        <f>IF(OR(X30="",X30=0),"",X30*M!$J$68)</f>
        <v>2546603.552610273</v>
      </c>
      <c r="N30" s="46" t="str">
        <f>'3.3'!N30</f>
        <v>EuroAmerica</v>
      </c>
      <c r="O30" s="129">
        <f>SUM('3.4.1.1:3.4.1.14'!O30)</f>
        <v>14361920.404430773</v>
      </c>
      <c r="P30" s="129">
        <f>SUM('3.4.1.1:3.4.1.14'!P30)</f>
        <v>21935508.87272254</v>
      </c>
      <c r="Q30" s="129">
        <f>SUM('3.4.1.1:3.4.1.14'!Q30)</f>
        <v>26372296.660023026</v>
      </c>
      <c r="R30" s="129">
        <f>SUM('3.4.1.1:3.4.1.14'!R30)</f>
        <v>25047264.325402394</v>
      </c>
      <c r="S30" s="129">
        <f>SUM('3.4.1.1:3.4.1.14'!S30)</f>
        <v>31138658.357250273</v>
      </c>
      <c r="T30" s="129">
        <f>SUM('3.4.1.1:3.4.1.14'!T30)</f>
        <v>39332125.054888383</v>
      </c>
      <c r="U30" s="129">
        <f>SUM('3.4.1.1:3.4.1.14'!U30)</f>
        <v>44196528.292240828</v>
      </c>
      <c r="V30" s="129">
        <f>SUM('3.4.1.1:3.4.1.14'!V30)</f>
        <v>53233614.193243578</v>
      </c>
      <c r="W30" s="129">
        <f>SUM('3.4.1.1:3.4.1.14'!W30)</f>
        <v>63674736.528969213</v>
      </c>
      <c r="X30" s="129">
        <f>SUM('3.4.1.1:3.4.1.14'!X30)</f>
        <v>56774056</v>
      </c>
    </row>
    <row r="31" spans="2:24">
      <c r="B31" s="46" t="str">
        <f t="shared" si="2"/>
        <v>Huelen</v>
      </c>
      <c r="C31" s="33">
        <f>IF(OR(O31="",O31=0),"",O31*M!$J$59)</f>
        <v>6287.2817442779942</v>
      </c>
      <c r="D31" s="33">
        <f>IF(OR(P31="",P31=0),"",P31*M!$J$60)</f>
        <v>5795.6855791962162</v>
      </c>
      <c r="E31" s="33">
        <f>IF(OR(Q31="",Q31=0),"",Q31*M!$J$61)</f>
        <v>4414.1467513231182</v>
      </c>
      <c r="F31" s="33">
        <f>IF(OR(R31="",R31=0),"",R31*M!$J$62)</f>
        <v>2723.3667560324684</v>
      </c>
      <c r="G31" s="33">
        <f>IF(OR(S31="",S31=0),"",S31*M!$J$63)</f>
        <v>1209.1808743056149</v>
      </c>
      <c r="H31" s="33">
        <f>IF(OR(T31="",T31=0),"",T31*M!$J$64)</f>
        <v>269.89205337094961</v>
      </c>
      <c r="I31" s="33">
        <f>IF(OR(U31="",U31=0),"",U31*M!$J$65)</f>
        <v>34.541316028802058</v>
      </c>
      <c r="J31" s="33">
        <f>IF(OR(V31="",V31=0),"",V31*M!$J$66)</f>
        <v>7.6398279510745457</v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129">
        <f>SUM('3.4.1.1:3.4.1.14'!O31)</f>
        <v>140437.68843026829</v>
      </c>
      <c r="P31" s="129">
        <f>SUM('3.4.1.1:3.4.1.14'!P31)</f>
        <v>129582.0677659073</v>
      </c>
      <c r="Q31" s="129">
        <f>SUM('3.4.1.1:3.4.1.14'!Q31)</f>
        <v>98562.829500743828</v>
      </c>
      <c r="R31" s="129">
        <f>SUM('3.4.1.1:3.4.1.14'!R31)</f>
        <v>60912.587822968759</v>
      </c>
      <c r="S31" s="129">
        <f>SUM('3.4.1.1:3.4.1.14'!S31)</f>
        <v>27015.67540826607</v>
      </c>
      <c r="T31" s="129">
        <f>SUM('3.4.1.1:3.4.1.14'!T31)</f>
        <v>6006.2951398421665</v>
      </c>
      <c r="U31" s="129">
        <f>SUM('3.4.1.1:3.4.1.14'!U31)</f>
        <v>771.79034524661529</v>
      </c>
      <c r="V31" s="129">
        <f>SUM('3.4.1.1:3.4.1.14'!V31)</f>
        <v>170.51135521597283</v>
      </c>
      <c r="W31" s="129">
        <f>SUM('3.4.1.1:3.4.1.14'!W31)</f>
        <v>0</v>
      </c>
      <c r="X31" s="129">
        <f>SUM('3.4.1.1:3.4.1.14'!X31)</f>
        <v>0</v>
      </c>
    </row>
    <row r="32" spans="2:24">
      <c r="B32" s="46" t="str">
        <f t="shared" si="2"/>
        <v>ISE - Las Américas</v>
      </c>
      <c r="C32" s="33">
        <f>IF(OR(O32="",O32=0),"",O32*M!$J$59)</f>
        <v>259899.17654675207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129">
        <f>SUM('3.4.1.1:3.4.1.14'!O32)</f>
        <v>5805313.1804335145</v>
      </c>
      <c r="P32" s="129">
        <f>SUM('3.4.1.1:3.4.1.14'!P32)</f>
        <v>0</v>
      </c>
      <c r="Q32" s="129">
        <f>SUM('3.4.1.1:3.4.1.14'!Q32)</f>
        <v>0</v>
      </c>
      <c r="R32" s="129">
        <f>SUM('3.4.1.1:3.4.1.14'!R32)</f>
        <v>0</v>
      </c>
      <c r="S32" s="129">
        <f>SUM('3.4.1.1:3.4.1.14'!S32)</f>
        <v>0</v>
      </c>
      <c r="T32" s="129">
        <f>SUM('3.4.1.1:3.4.1.14'!T32)</f>
        <v>0</v>
      </c>
      <c r="U32" s="129">
        <f>SUM('3.4.1.1:3.4.1.14'!U32)</f>
        <v>0</v>
      </c>
      <c r="V32" s="129">
        <f>SUM('3.4.1.1:3.4.1.14'!V32)</f>
        <v>0</v>
      </c>
      <c r="W32" s="129">
        <f>SUM('3.4.1.1:3.4.1.14'!W32)</f>
        <v>0</v>
      </c>
      <c r="X32" s="129">
        <f>SUM('3.4.1.1:3.4.1.14'!X32)</f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>
        <f>IF(OR(W33="",W33=0),"",W33*M!$J$67)</f>
        <v>471.48639862413211</v>
      </c>
      <c r="L33" s="33">
        <f>IF(OR(X33="",X33=0),"",X33*M!$J$68)</f>
        <v>396.56356432641383</v>
      </c>
      <c r="N33" s="46" t="str">
        <f>'3.3'!N33</f>
        <v>Itaú Compañía de Seguros de Vida</v>
      </c>
      <c r="O33" s="129">
        <f>SUM('3.4.1.1:3.4.1.14'!O33)</f>
        <v>0</v>
      </c>
      <c r="P33" s="129">
        <f>SUM('3.4.1.1:3.4.1.14'!P33)</f>
        <v>0</v>
      </c>
      <c r="Q33" s="129">
        <f>SUM('3.4.1.1:3.4.1.14'!Q33)</f>
        <v>0</v>
      </c>
      <c r="R33" s="129">
        <f>SUM('3.4.1.1:3.4.1.14'!R33)</f>
        <v>0</v>
      </c>
      <c r="S33" s="129">
        <f>SUM('3.4.1.1:3.4.1.14'!S33)</f>
        <v>0</v>
      </c>
      <c r="T33" s="129">
        <f>SUM('3.4.1.1:3.4.1.14'!T33)</f>
        <v>0</v>
      </c>
      <c r="U33" s="129">
        <f>SUM('3.4.1.1:3.4.1.14'!U33)</f>
        <v>0</v>
      </c>
      <c r="V33" s="129">
        <f>SUM('3.4.1.1:3.4.1.14'!V33)</f>
        <v>0</v>
      </c>
      <c r="W33" s="129">
        <f>SUM('3.4.1.1:3.4.1.14'!W33)</f>
        <v>10513.326038104544</v>
      </c>
      <c r="X33" s="129">
        <f>SUM('3.4.1.1:3.4.1.14'!X33)</f>
        <v>8841</v>
      </c>
    </row>
    <row r="34" spans="2:24">
      <c r="B34" s="46" t="str">
        <f t="shared" si="2"/>
        <v>La Construcción</v>
      </c>
      <c r="C34" s="33">
        <f>IF(OR(O34="",O34=0),"",O34*M!$J$59)</f>
        <v>379337.34349729959</v>
      </c>
      <c r="D34" s="33">
        <f>IF(OR(P34="",P34=0),"",P34*M!$J$60)</f>
        <v>418228.19148936169</v>
      </c>
      <c r="E34" s="33">
        <f>IF(OR(Q34="",Q34=0),"",Q34*M!$J$61)</f>
        <v>519196.05244542233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129">
        <f>SUM('3.4.1.1:3.4.1.14'!O34)</f>
        <v>8473178.3659167159</v>
      </c>
      <c r="P34" s="129">
        <f>SUM('3.4.1.1:3.4.1.14'!P34)</f>
        <v>9350899.5804950856</v>
      </c>
      <c r="Q34" s="129">
        <f>SUM('3.4.1.1:3.4.1.14'!Q34)</f>
        <v>11593051.81217603</v>
      </c>
      <c r="R34" s="129">
        <f>SUM('3.4.1.1:3.4.1.14'!R34)</f>
        <v>0</v>
      </c>
      <c r="S34" s="129">
        <f>SUM('3.4.1.1:3.4.1.14'!S34)</f>
        <v>0</v>
      </c>
      <c r="T34" s="129">
        <f>SUM('3.4.1.1:3.4.1.14'!T34)</f>
        <v>0</v>
      </c>
      <c r="U34" s="129">
        <f>SUM('3.4.1.1:3.4.1.14'!U34)</f>
        <v>0</v>
      </c>
      <c r="V34" s="129">
        <f>SUM('3.4.1.1:3.4.1.14'!V34)</f>
        <v>0</v>
      </c>
      <c r="W34" s="129">
        <f>SUM('3.4.1.1:3.4.1.14'!W34)</f>
        <v>0</v>
      </c>
      <c r="X34" s="129">
        <f>SUM('3.4.1.1:3.4.1.14'!X34)</f>
        <v>0</v>
      </c>
    </row>
    <row r="35" spans="2:24">
      <c r="B35" s="46" t="str">
        <f t="shared" si="2"/>
        <v>Le Mans</v>
      </c>
      <c r="C35" s="33">
        <f>IF(OR(O35="",O35=0),"",O35*M!$J$59)</f>
        <v>10247.65708798074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129">
        <f>SUM('3.4.1.1:3.4.1.14'!O35)</f>
        <v>228899.75855970435</v>
      </c>
      <c r="P35" s="129">
        <f>SUM('3.4.1.1:3.4.1.14'!P35)</f>
        <v>0</v>
      </c>
      <c r="Q35" s="129">
        <f>SUM('3.4.1.1:3.4.1.14'!Q35)</f>
        <v>0</v>
      </c>
      <c r="R35" s="129">
        <f>SUM('3.4.1.1:3.4.1.14'!R35)</f>
        <v>0</v>
      </c>
      <c r="S35" s="129">
        <f>SUM('3.4.1.1:3.4.1.14'!S35)</f>
        <v>0</v>
      </c>
      <c r="T35" s="129">
        <f>SUM('3.4.1.1:3.4.1.14'!T35)</f>
        <v>0</v>
      </c>
      <c r="U35" s="129">
        <f>SUM('3.4.1.1:3.4.1.14'!U35)</f>
        <v>0</v>
      </c>
      <c r="V35" s="129">
        <f>SUM('3.4.1.1:3.4.1.14'!V35)</f>
        <v>0</v>
      </c>
      <c r="W35" s="129">
        <f>SUM('3.4.1.1:3.4.1.14'!W35)</f>
        <v>0</v>
      </c>
      <c r="X35" s="129">
        <f>SUM('3.4.1.1:3.4.1.14'!X35)</f>
        <v>0</v>
      </c>
    </row>
    <row r="36" spans="2:24">
      <c r="B36" s="46" t="str">
        <f t="shared" si="2"/>
        <v>Mapfre Vida</v>
      </c>
      <c r="C36" s="33">
        <f>IF(OR(O36="",O36=0),"",O36*M!$J$59)</f>
        <v>24626.913806160024</v>
      </c>
      <c r="D36" s="33">
        <f>IF(OR(P36="",P36=0),"",P36*M!$J$60)</f>
        <v>19140.78014184397</v>
      </c>
      <c r="E36" s="33">
        <f>IF(OR(Q36="",Q36=0),"",Q36*M!$J$61)</f>
        <v>19013.862060801352</v>
      </c>
      <c r="F36" s="33">
        <f>IF(OR(R36="",R36=0),"",R36*M!$J$62)</f>
        <v>17879.020696185376</v>
      </c>
      <c r="G36" s="33">
        <f>IF(OR(S36="",S36=0),"",S36*M!$J$63)</f>
        <v>18790.622794684659</v>
      </c>
      <c r="H36" s="33">
        <f>IF(OR(T36="",T36=0),"",T36*M!$J$64)</f>
        <v>16639.181436155948</v>
      </c>
      <c r="I36" s="33">
        <f>IF(OR(U36="",U36=0),"",U36*M!$J$65)</f>
        <v>29879.68341322268</v>
      </c>
      <c r="J36" s="33">
        <f>IF(OR(V36="",V36=0),"",V36*M!$J$66)</f>
        <v>35820.909063127925</v>
      </c>
      <c r="K36" s="33">
        <f>IF(OR(W36="",W36=0),"",W36*M!$J$67)</f>
        <v>33689.931043482909</v>
      </c>
      <c r="L36" s="33">
        <f>IF(OR(X36="",X36=0),"",X36*M!$J$68)</f>
        <v>40756.202445228613</v>
      </c>
      <c r="N36" s="46" t="str">
        <f>'3.3'!N36</f>
        <v>Mapfre Vida</v>
      </c>
      <c r="O36" s="129">
        <f>SUM('3.4.1.1:3.4.1.14'!O36)</f>
        <v>550086.18808218197</v>
      </c>
      <c r="P36" s="129">
        <f>SUM('3.4.1.1:3.4.1.14'!P36)</f>
        <v>427956.59556409932</v>
      </c>
      <c r="Q36" s="129">
        <f>SUM('3.4.1.1:3.4.1.14'!Q36)</f>
        <v>424557.71183585713</v>
      </c>
      <c r="R36" s="129">
        <f>SUM('3.4.1.1:3.4.1.14'!R36)</f>
        <v>399893.7770436983</v>
      </c>
      <c r="S36" s="129">
        <f>SUM('3.4.1.1:3.4.1.14'!S36)</f>
        <v>419822.5236004371</v>
      </c>
      <c r="T36" s="129">
        <f>SUM('3.4.1.1:3.4.1.14'!T36)</f>
        <v>370295.5805578109</v>
      </c>
      <c r="U36" s="129">
        <f>SUM('3.4.1.1:3.4.1.14'!U36)</f>
        <v>667630.9367634271</v>
      </c>
      <c r="V36" s="129">
        <f>SUM('3.4.1.1:3.4.1.14'!V36)</f>
        <v>799477.65689710202</v>
      </c>
      <c r="W36" s="129">
        <f>SUM('3.4.1.1:3.4.1.14'!W36)</f>
        <v>751226.82286272594</v>
      </c>
      <c r="X36" s="129">
        <f>SUM('3.4.1.1:3.4.1.14'!X36)</f>
        <v>908620</v>
      </c>
    </row>
    <row r="37" spans="2:24">
      <c r="B37" s="46" t="str">
        <f t="shared" si="2"/>
        <v>Metlife Chile</v>
      </c>
      <c r="C37" s="33">
        <f>IF(OR(O37="",O37=0),"",O37*M!$J$59)</f>
        <v>1913341.5192915492</v>
      </c>
      <c r="D37" s="33">
        <f>IF(OR(P37="",P37=0),"",P37*M!$J$60)</f>
        <v>1978234.3380614654</v>
      </c>
      <c r="E37" s="33">
        <f>IF(OR(Q37="",Q37=0),"",Q37*M!$J$61)</f>
        <v>2102353.1144161392</v>
      </c>
      <c r="F37" s="33">
        <f>IF(OR(R37="",R37=0),"",R37*M!$J$62)</f>
        <v>2419115.3063648506</v>
      </c>
      <c r="G37" s="33">
        <f>IF(OR(S37="",S37=0),"",S37*M!$J$63)</f>
        <v>2608643.3636301155</v>
      </c>
      <c r="H37" s="33">
        <f>IF(OR(T37="",T37=0),"",T37*M!$J$64)</f>
        <v>2968098.1069844756</v>
      </c>
      <c r="I37" s="33">
        <f>IF(OR(U37="",U37=0),"",U37*M!$J$65)</f>
        <v>3069314.8653051751</v>
      </c>
      <c r="J37" s="33">
        <f>IF(OR(V37="",V37=0),"",V37*M!$J$66)</f>
        <v>3241544.8591597737</v>
      </c>
      <c r="K37" s="33">
        <f>IF(OR(W37="",W37=0),"",W37*M!$J$67)</f>
        <v>3563752.2226183894</v>
      </c>
      <c r="L37" s="33">
        <f>IF(OR(X37="",X37=0),"",X37*M!$J$68)</f>
        <v>4045034.9712456651</v>
      </c>
      <c r="N37" s="46" t="str">
        <f>'3.3'!N37</f>
        <v>Metlife Chile</v>
      </c>
      <c r="O37" s="129">
        <f>SUM('3.4.1.1:3.4.1.14'!O37)</f>
        <v>42737906.630557679</v>
      </c>
      <c r="P37" s="129">
        <f>SUM('3.4.1.1:3.4.1.14'!P37)</f>
        <v>44230090.219469257</v>
      </c>
      <c r="Q37" s="129">
        <f>SUM('3.4.1.1:3.4.1.14'!Q37)</f>
        <v>46943131.535997167</v>
      </c>
      <c r="R37" s="129">
        <f>SUM('3.4.1.1:3.4.1.14'!R37)</f>
        <v>54107502.497206867</v>
      </c>
      <c r="S37" s="129">
        <f>SUM('3.4.1.1:3.4.1.14'!S37)</f>
        <v>58282647.257573597</v>
      </c>
      <c r="T37" s="129">
        <f>SUM('3.4.1.1:3.4.1.14'!T37)</f>
        <v>66053346.18745935</v>
      </c>
      <c r="U37" s="129">
        <f>SUM('3.4.1.1:3.4.1.14'!U37)</f>
        <v>68580698.476838127</v>
      </c>
      <c r="V37" s="129">
        <f>SUM('3.4.1.1:3.4.1.14'!V37)</f>
        <v>72347206.045518652</v>
      </c>
      <c r="W37" s="129">
        <f>SUM('3.4.1.1:3.4.1.14'!W37)</f>
        <v>79465471.63341476</v>
      </c>
      <c r="X37" s="129">
        <f>SUM('3.4.1.1:3.4.1.14'!X37)</f>
        <v>90180131</v>
      </c>
    </row>
    <row r="38" spans="2:24">
      <c r="B38" s="46" t="str">
        <f t="shared" si="2"/>
        <v>Mutual de Carabineros</v>
      </c>
      <c r="C38" s="33">
        <f>IF(OR(O38="",O38=0),"",O38*M!$J$59)</f>
        <v>96076.174800467314</v>
      </c>
      <c r="D38" s="33">
        <f>IF(OR(P38="",P38=0),"",P38*M!$J$60)</f>
        <v>95246.45390070921</v>
      </c>
      <c r="E38" s="33">
        <f>IF(OR(Q38="",Q38=0),"",Q38*M!$J$61)</f>
        <v>97505.002295425613</v>
      </c>
      <c r="F38" s="33">
        <f>IF(OR(R38="",R38=0),"",R38*M!$J$62)</f>
        <v>99213.176662228943</v>
      </c>
      <c r="G38" s="33">
        <f>IF(OR(S38="",S38=0),"",S38*M!$J$63)</f>
        <v>94213.961534392249</v>
      </c>
      <c r="H38" s="33">
        <f>IF(OR(T38="",T38=0),"",T38*M!$J$64)</f>
        <v>93730.46263860249</v>
      </c>
      <c r="I38" s="33">
        <f>IF(OR(U38="",U38=0),"",U38*M!$J$65)</f>
        <v>95108.977618998309</v>
      </c>
      <c r="J38" s="33">
        <f>IF(OR(V38="",V38=0),"",V38*M!$J$66)</f>
        <v>101520.51675796266</v>
      </c>
      <c r="K38" s="33">
        <f>IF(OR(W38="",W38=0),"",W38*M!$J$67)</f>
        <v>110987.32029707929</v>
      </c>
      <c r="L38" s="33">
        <f>IF(OR(X38="",X38=0),"",X38*M!$J$68)</f>
        <v>120022.80431128871</v>
      </c>
      <c r="N38" s="46" t="str">
        <f>'3.3'!N38</f>
        <v>Mutual de Carabineros</v>
      </c>
      <c r="O38" s="129">
        <f>SUM('3.4.1.1:3.4.1.14'!O38)</f>
        <v>2146033.2860825965</v>
      </c>
      <c r="P38" s="129">
        <f>SUM('3.4.1.1:3.4.1.14'!P38)</f>
        <v>2129555.2139900192</v>
      </c>
      <c r="Q38" s="129">
        <f>SUM('3.4.1.1:3.4.1.14'!Q38)</f>
        <v>2177174.7651645271</v>
      </c>
      <c r="R38" s="129">
        <f>SUM('3.4.1.1:3.4.1.14'!R38)</f>
        <v>2219066.2800914668</v>
      </c>
      <c r="S38" s="129">
        <f>SUM('3.4.1.1:3.4.1.14'!S38)</f>
        <v>2104940.5079299202</v>
      </c>
      <c r="T38" s="129">
        <f>SUM('3.4.1.1:3.4.1.14'!T38)</f>
        <v>2085918.4817406433</v>
      </c>
      <c r="U38" s="129">
        <f>SUM('3.4.1.1:3.4.1.14'!U38)</f>
        <v>2125112.7377836937</v>
      </c>
      <c r="V38" s="129">
        <f>SUM('3.4.1.1:3.4.1.14'!V38)</f>
        <v>2265810.3043002919</v>
      </c>
      <c r="W38" s="129">
        <f>SUM('3.4.1.1:3.4.1.14'!W38)</f>
        <v>2474824.0623351247</v>
      </c>
      <c r="X38" s="129">
        <f>SUM('3.4.1.1:3.4.1.14'!X38)</f>
        <v>2675792</v>
      </c>
    </row>
    <row r="39" spans="2:24">
      <c r="B39" s="46" t="str">
        <f t="shared" si="2"/>
        <v>Mutual de Ej. y Av.</v>
      </c>
      <c r="C39" s="33">
        <f>IF(OR(O39="",O39=0),"",O39*M!$J$59)</f>
        <v>201558.1589238492</v>
      </c>
      <c r="D39" s="33">
        <f>IF(OR(P39="",P39=0),"",P39*M!$J$60)</f>
        <v>206697.34042553187</v>
      </c>
      <c r="E39" s="33">
        <f>IF(OR(Q39="",Q39=0),"",Q39*M!$J$61)</f>
        <v>216213.61606047221</v>
      </c>
      <c r="F39" s="33">
        <f>IF(OR(R39="",R39=0),"",R39*M!$J$62)</f>
        <v>238196.23128144318</v>
      </c>
      <c r="G39" s="33">
        <f>IF(OR(S39="",S39=0),"",S39*M!$J$63)</f>
        <v>248430.27904090108</v>
      </c>
      <c r="H39" s="33">
        <f>IF(OR(T39="",T39=0),"",T39*M!$J$64)</f>
        <v>253786.23489374013</v>
      </c>
      <c r="I39" s="33">
        <f>IF(OR(U39="",U39=0),"",U39*M!$J$65)</f>
        <v>265048.01056470093</v>
      </c>
      <c r="J39" s="33">
        <f>IF(OR(V39="",V39=0),"",V39*M!$J$66)</f>
        <v>276184.84181736241</v>
      </c>
      <c r="K39" s="33">
        <f>IF(OR(W39="",W39=0),"",W39*M!$J$67)</f>
        <v>294896.09914451034</v>
      </c>
      <c r="L39" s="33">
        <f>IF(OR(X39="",X39=0),"",X39*M!$J$68)</f>
        <v>318312.61552980775</v>
      </c>
      <c r="N39" s="46" t="str">
        <f>'3.3'!N39</f>
        <v>Mutual de Ej. y Av.</v>
      </c>
      <c r="O39" s="129">
        <f>SUM('3.4.1.1:3.4.1.14'!O39)</f>
        <v>4502162.154461653</v>
      </c>
      <c r="P39" s="129">
        <f>SUM('3.4.1.1:3.4.1.14'!P39)</f>
        <v>4621415.0868012924</v>
      </c>
      <c r="Q39" s="129">
        <f>SUM('3.4.1.1:3.4.1.14'!Q39)</f>
        <v>4827801.8326236792</v>
      </c>
      <c r="R39" s="129">
        <f>SUM('3.4.1.1:3.4.1.14'!R39)</f>
        <v>5327651.4538088553</v>
      </c>
      <c r="S39" s="129">
        <f>SUM('3.4.1.1:3.4.1.14'!S39)</f>
        <v>5550461.4096779414</v>
      </c>
      <c r="T39" s="129">
        <f>SUM('3.4.1.1:3.4.1.14'!T39)</f>
        <v>5647869.250548251</v>
      </c>
      <c r="U39" s="129">
        <f>SUM('3.4.1.1:3.4.1.14'!U39)</f>
        <v>5922226.4551265733</v>
      </c>
      <c r="V39" s="129">
        <f>SUM('3.4.1.1:3.4.1.14'!V39)</f>
        <v>6164098.4548302479</v>
      </c>
      <c r="W39" s="129">
        <f>SUM('3.4.1.1:3.4.1.14'!W39)</f>
        <v>6575669.7260381049</v>
      </c>
      <c r="X39" s="129">
        <f>SUM('3.4.1.1:3.4.1.14'!X39)</f>
        <v>7096471</v>
      </c>
    </row>
    <row r="40" spans="2:24">
      <c r="B40" s="46" t="str">
        <f t="shared" si="2"/>
        <v>Mutual de Seguros</v>
      </c>
      <c r="C40" s="33">
        <f>IF(OR(O40="",O40=0),"",O40*M!$J$59)</f>
        <v>488973.86067467293</v>
      </c>
      <c r="D40" s="33">
        <f>IF(OR(P40="",P40=0),"",P40*M!$J$60)</f>
        <v>536073.58156028355</v>
      </c>
      <c r="E40" s="33">
        <f>IF(OR(Q40="",Q40=0),"",Q40*M!$J$61)</f>
        <v>570759.56932618422</v>
      </c>
      <c r="F40" s="33">
        <f>IF(OR(R40="",R40=0),"",R40*M!$J$62)</f>
        <v>604880.9973512931</v>
      </c>
      <c r="G40" s="33">
        <f>IF(OR(S40="",S40=0),"",S40*M!$J$63)</f>
        <v>639676.53375420871</v>
      </c>
      <c r="H40" s="33">
        <f>IF(OR(T40="",T40=0),"",T40*M!$J$64)</f>
        <v>685817.26432603924</v>
      </c>
      <c r="I40" s="33">
        <f>IF(OR(U40="",U40=0),"",U40*M!$J$65)</f>
        <v>705591.26482281438</v>
      </c>
      <c r="J40" s="33">
        <f>IF(OR(V40="",V40=0),"",V40*M!$J$66)</f>
        <v>799271.06491561851</v>
      </c>
      <c r="K40" s="33">
        <f>IF(OR(W40="",W40=0),"",W40*M!$J$67)</f>
        <v>844107.79495282087</v>
      </c>
      <c r="L40" s="33">
        <f>IF(OR(X40="",X40=0),"",X40*M!$J$68)</f>
        <v>954045.85891379893</v>
      </c>
      <c r="N40" s="46" t="str">
        <f>'3.3'!N40</f>
        <v>Mutual de Seguros</v>
      </c>
      <c r="O40" s="129">
        <f>SUM('3.4.1.1:3.4.1.14'!O40)</f>
        <v>10922106.164316796</v>
      </c>
      <c r="P40" s="129">
        <f>SUM('3.4.1.1:3.4.1.14'!P40)</f>
        <v>11985730.113207975</v>
      </c>
      <c r="Q40" s="129">
        <f>SUM('3.4.1.1:3.4.1.14'!Q40)</f>
        <v>12744405.949021138</v>
      </c>
      <c r="R40" s="129">
        <f>SUM('3.4.1.1:3.4.1.14'!R40)</f>
        <v>13529160.84181146</v>
      </c>
      <c r="S40" s="129">
        <f>SUM('3.4.1.1:3.4.1.14'!S40)</f>
        <v>14291735.810089143</v>
      </c>
      <c r="T40" s="129">
        <f>SUM('3.4.1.1:3.4.1.14'!T40)</f>
        <v>15262475.682749096</v>
      </c>
      <c r="U40" s="129">
        <f>SUM('3.4.1.1:3.4.1.14'!U40)</f>
        <v>15765714.468623919</v>
      </c>
      <c r="V40" s="129">
        <f>SUM('3.4.1.1:3.4.1.14'!V40)</f>
        <v>17838725.33994792</v>
      </c>
      <c r="W40" s="129">
        <f>SUM('3.4.1.1:3.4.1.14'!W40)</f>
        <v>18822134.605666831</v>
      </c>
      <c r="X40" s="129">
        <f>SUM('3.4.1.1:3.4.1.14'!X40)</f>
        <v>21269527</v>
      </c>
    </row>
    <row r="41" spans="2:24">
      <c r="B41" s="46" t="str">
        <f t="shared" si="2"/>
        <v>Ohio National</v>
      </c>
      <c r="C41" s="33">
        <f>IF(OR(O41="",O41=0),"",O41*M!$J$59)</f>
        <v>60622.176620807812</v>
      </c>
      <c r="D41" s="33">
        <f>IF(OR(P41="",P41=0),"",P41*M!$J$60)</f>
        <v>52046.099290780126</v>
      </c>
      <c r="E41" s="33">
        <f>IF(OR(Q41="",Q41=0),"",Q41*M!$J$61)</f>
        <v>61760.577003588944</v>
      </c>
      <c r="F41" s="33">
        <f>IF(OR(R41="",R41=0),"",R41*M!$J$62)</f>
        <v>43098.647496134843</v>
      </c>
      <c r="G41" s="33">
        <f>IF(OR(S41="",S41=0),"",S41*M!$J$63)</f>
        <v>65978.671907977448</v>
      </c>
      <c r="H41" s="33">
        <f>IF(OR(T41="",T41=0),"",T41*M!$J$64)</f>
        <v>89921.957573539941</v>
      </c>
      <c r="I41" s="33">
        <f>IF(OR(U41="",U41=0),"",U41*M!$J$65)</f>
        <v>80584.797066272047</v>
      </c>
      <c r="J41" s="33">
        <f>IF(OR(V41="",V41=0),"",V41*M!$J$66)</f>
        <v>85109.163591635952</v>
      </c>
      <c r="K41" s="33">
        <f>IF(OR(W41="",W41=0),"",W41*M!$J$67)</f>
        <v>102072.19111139076</v>
      </c>
      <c r="L41" s="33">
        <f>IF(OR(X41="",X41=0),"",X41*M!$J$68)</f>
        <v>225055.81090543073</v>
      </c>
      <c r="N41" s="46" t="str">
        <f>'3.3'!N41</f>
        <v>Ohio National</v>
      </c>
      <c r="O41" s="129">
        <f>SUM('3.4.1.1:3.4.1.14'!O41)</f>
        <v>1354104.7941721233</v>
      </c>
      <c r="P41" s="129">
        <f>SUM('3.4.1.1:3.4.1.14'!P41)</f>
        <v>1163665.8119373594</v>
      </c>
      <c r="Q41" s="129">
        <f>SUM('3.4.1.1:3.4.1.14'!Q41)</f>
        <v>1379042.7831262432</v>
      </c>
      <c r="R41" s="129">
        <f>SUM('3.4.1.1:3.4.1.14'!R41)</f>
        <v>963972.31288968108</v>
      </c>
      <c r="S41" s="129">
        <f>SUM('3.4.1.1:3.4.1.14'!S41)</f>
        <v>1474104.0170338433</v>
      </c>
      <c r="T41" s="129">
        <f>SUM('3.4.1.1:3.4.1.14'!T41)</f>
        <v>2001162.3535899965</v>
      </c>
      <c r="U41" s="129">
        <f>SUM('3.4.1.1:3.4.1.14'!U41)</f>
        <v>1800584.7923555083</v>
      </c>
      <c r="V41" s="129">
        <f>SUM('3.4.1.1:3.4.1.14'!V41)</f>
        <v>1899529.5336810101</v>
      </c>
      <c r="W41" s="129">
        <f>SUM('3.4.1.1:3.4.1.14'!W41)</f>
        <v>2276032.1988275531</v>
      </c>
      <c r="X41" s="129">
        <f>SUM('3.4.1.1:3.4.1.14'!X41)</f>
        <v>5017401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374745.2127659574</v>
      </c>
      <c r="E42" s="33">
        <f>IF(OR(Q42="",Q42=0),"",Q42*M!$J$61)</f>
        <v>478042.50723997451</v>
      </c>
      <c r="F42" s="33">
        <f>IF(OR(R42="",R42=0),"",R42*M!$J$62)</f>
        <v>561845.32687689026</v>
      </c>
      <c r="G42" s="33">
        <f>IF(OR(S42="",S42=0),"",S42*M!$J$63)</f>
        <v>656217.9121505986</v>
      </c>
      <c r="H42" s="33">
        <f>IF(OR(T42="",T42=0),"",T42*M!$J$64)</f>
        <v>741842.8999941902</v>
      </c>
      <c r="I42" s="33">
        <f>IF(OR(U42="",U42=0),"",U42*M!$J$65)</f>
        <v>744391.04498901346</v>
      </c>
      <c r="J42" s="33">
        <f>IF(OR(V42="",V42=0),"",V42*M!$J$66)</f>
        <v>702841.15651715558</v>
      </c>
      <c r="K42" s="33">
        <f>IF(OR(W42="",W42=0),"",W42*M!$J$67)</f>
        <v>703509.76786891953</v>
      </c>
      <c r="L42" s="33">
        <f>IF(OR(X42="",X42=0),"",X42*M!$J$68)</f>
        <v>715106.46572198928</v>
      </c>
      <c r="N42" s="46" t="str">
        <f>'3.3'!N42</f>
        <v>Penta Vida</v>
      </c>
      <c r="O42" s="129">
        <f>SUM('3.4.1.1:3.4.1.14'!O42)</f>
        <v>0</v>
      </c>
      <c r="P42" s="129">
        <f>SUM('3.4.1.1:3.4.1.14'!P42)</f>
        <v>8378691.1646649912</v>
      </c>
      <c r="Q42" s="129">
        <f>SUM('3.4.1.1:3.4.1.14'!Q42)</f>
        <v>10674140.392155869</v>
      </c>
      <c r="R42" s="129">
        <f>SUM('3.4.1.1:3.4.1.14'!R42)</f>
        <v>12566597.113850188</v>
      </c>
      <c r="S42" s="129">
        <f>SUM('3.4.1.1:3.4.1.14'!S42)</f>
        <v>14661305.424576139</v>
      </c>
      <c r="T42" s="129">
        <f>SUM('3.4.1.1:3.4.1.14'!T42)</f>
        <v>16509294.546132511</v>
      </c>
      <c r="U42" s="129">
        <f>SUM('3.4.1.1:3.4.1.14'!U42)</f>
        <v>16632655.835449489</v>
      </c>
      <c r="V42" s="129">
        <f>SUM('3.4.1.1:3.4.1.14'!V42)</f>
        <v>15686531.014411911</v>
      </c>
      <c r="W42" s="129">
        <f>SUM('3.4.1.1:3.4.1.14'!W42)</f>
        <v>15687043.32125061</v>
      </c>
      <c r="X42" s="129">
        <f>SUM('3.4.1.1:3.4.1.14'!X42)</f>
        <v>15942605</v>
      </c>
    </row>
    <row r="43" spans="2:24">
      <c r="B43" s="46" t="str">
        <f t="shared" si="2"/>
        <v>Principal</v>
      </c>
      <c r="C43" s="33">
        <f>IF(OR(O43="",O43=0),"",O43*M!$J$59)</f>
        <v>105306.69870975606</v>
      </c>
      <c r="D43" s="33">
        <f>IF(OR(P43="",P43=0),"",P43*M!$J$60)</f>
        <v>123459.63356973995</v>
      </c>
      <c r="E43" s="33">
        <f>IF(OR(Q43="",Q43=0),"",Q43*M!$J$61)</f>
        <v>226488.11431508255</v>
      </c>
      <c r="F43" s="33">
        <f>IF(OR(R43="",R43=0),"",R43*M!$J$62)</f>
        <v>287124.98212776642</v>
      </c>
      <c r="G43" s="33">
        <f>IF(OR(S43="",S43=0),"",S43*M!$J$63)</f>
        <v>625162.92746987124</v>
      </c>
      <c r="H43" s="33">
        <f>IF(OR(T43="",T43=0),"",T43*M!$J$64)</f>
        <v>583536.78859033366</v>
      </c>
      <c r="I43" s="33">
        <f>IF(OR(U43="",U43=0),"",U43*M!$J$65)</f>
        <v>420241.11796395382</v>
      </c>
      <c r="J43" s="33">
        <f>IF(OR(V43="",V43=0),"",V43*M!$J$66)</f>
        <v>391961.37302987953</v>
      </c>
      <c r="K43" s="33">
        <f>IF(OR(W43="",W43=0),"",W43*M!$J$67)</f>
        <v>463670.56542479678</v>
      </c>
      <c r="L43" s="33">
        <f>IF(OR(X43="",X43=0),"",X43*M!$J$68)</f>
        <v>627006.10881029582</v>
      </c>
      <c r="N43" s="46" t="str">
        <f>'3.3'!N43</f>
        <v>Principal</v>
      </c>
      <c r="O43" s="129">
        <f>SUM('3.4.1.1:3.4.1.14'!O43)</f>
        <v>2352213.5550041539</v>
      </c>
      <c r="P43" s="129">
        <f>SUM('3.4.1.1:3.4.1.14'!P43)</f>
        <v>2760355.8517760127</v>
      </c>
      <c r="Q43" s="129">
        <f>SUM('3.4.1.1:3.4.1.14'!Q43)</f>
        <v>5057219.5834882837</v>
      </c>
      <c r="R43" s="129">
        <f>SUM('3.4.1.1:3.4.1.14'!R43)</f>
        <v>6422023.6408795305</v>
      </c>
      <c r="S43" s="129">
        <f>SUM('3.4.1.1:3.4.1.14'!S43)</f>
        <v>13967470.942265959</v>
      </c>
      <c r="T43" s="129">
        <f>SUM('3.4.1.1:3.4.1.14'!T43)</f>
        <v>12986281.490889139</v>
      </c>
      <c r="U43" s="129">
        <f>SUM('3.4.1.1:3.4.1.14'!U43)</f>
        <v>9389857.5621663146</v>
      </c>
      <c r="V43" s="129">
        <f>SUM('3.4.1.1:3.4.1.14'!V43)</f>
        <v>8748085.0793554857</v>
      </c>
      <c r="W43" s="129">
        <f>SUM('3.4.1.1:3.4.1.14'!W43)</f>
        <v>10339046.56170005</v>
      </c>
      <c r="X43" s="129">
        <f>SUM('3.4.1.1:3.4.1.14'!X43)</f>
        <v>13978493</v>
      </c>
    </row>
    <row r="44" spans="2:24">
      <c r="B44" s="46" t="str">
        <f t="shared" si="2"/>
        <v>Renta Nacional</v>
      </c>
      <c r="C44" s="33">
        <f>IF(OR(O44="",O44=0),"",O44*M!$J$59)</f>
        <v>8521.6780577301197</v>
      </c>
      <c r="D44" s="33">
        <f>IF(OR(P44="",P44=0),"",P44*M!$J$60)</f>
        <v>6420.7446808510631</v>
      </c>
      <c r="E44" s="33">
        <f>IF(OR(Q44="",Q44=0),"",Q44*M!$J$61)</f>
        <v>4916.7727759635736</v>
      </c>
      <c r="F44" s="33">
        <f>IF(OR(R44="",R44=0),"",R44*M!$J$62)</f>
        <v>3932.0026192210084</v>
      </c>
      <c r="G44" s="33">
        <f>IF(OR(S44="",S44=0),"",S44*M!$J$63)</f>
        <v>3205.6490975863276</v>
      </c>
      <c r="H44" s="33">
        <f>IF(OR(T44="",T44=0),"",T44*M!$J$64)</f>
        <v>2330.1631888846869</v>
      </c>
      <c r="I44" s="33">
        <f>IF(OR(U44="",U44=0),"",U44*M!$J$65)</f>
        <v>1391.1153768522804</v>
      </c>
      <c r="J44" s="33">
        <f>IF(OR(V44="",V44=0),"",V44*M!$J$66)</f>
        <v>1548.2111342852565</v>
      </c>
      <c r="K44" s="33">
        <f>IF(OR(W44="",W44=0),"",W44*M!$J$67)</f>
        <v>1405.5104623279287</v>
      </c>
      <c r="L44" s="33">
        <f>IF(OR(X44="",X44=0),"",X44*M!$J$68)</f>
        <v>1169.0573664788287</v>
      </c>
      <c r="N44" s="46" t="str">
        <f>'3.3'!N44</f>
        <v>Renta Nacional</v>
      </c>
      <c r="O44" s="129">
        <f>SUM('3.4.1.1:3.4.1.14'!O44)</f>
        <v>190346.92839456775</v>
      </c>
      <c r="P44" s="129">
        <f>SUM('3.4.1.1:3.4.1.14'!P44)</f>
        <v>143557.36883452887</v>
      </c>
      <c r="Q44" s="129">
        <f>SUM('3.4.1.1:3.4.1.14'!Q44)</f>
        <v>109785.89161448629</v>
      </c>
      <c r="R44" s="129">
        <f>SUM('3.4.1.1:3.4.1.14'!R44)</f>
        <v>87945.721718499015</v>
      </c>
      <c r="S44" s="129">
        <f>SUM('3.4.1.1:3.4.1.14'!S44)</f>
        <v>71621.026542390391</v>
      </c>
      <c r="T44" s="129">
        <f>SUM('3.4.1.1:3.4.1.14'!T44)</f>
        <v>51856.465063093514</v>
      </c>
      <c r="U44" s="129">
        <f>SUM('3.4.1.1:3.4.1.14'!U44)</f>
        <v>31083.048951679815</v>
      </c>
      <c r="V44" s="129">
        <f>SUM('3.4.1.1:3.4.1.14'!V44)</f>
        <v>34554.12613451689</v>
      </c>
      <c r="W44" s="129">
        <f>SUM('3.4.1.1:3.4.1.14'!W44)</f>
        <v>31340.436932095748</v>
      </c>
      <c r="X44" s="129">
        <f>SUM('3.4.1.1:3.4.1.14'!X44)</f>
        <v>26063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129">
        <f>SUM('3.4.1.1:3.4.1.14'!O45)</f>
        <v>0</v>
      </c>
      <c r="P45" s="129">
        <f>SUM('3.4.1.1:3.4.1.14'!P45)</f>
        <v>0</v>
      </c>
      <c r="Q45" s="129">
        <f>SUM('3.4.1.1:3.4.1.14'!Q45)</f>
        <v>0</v>
      </c>
      <c r="R45" s="129">
        <f>SUM('3.4.1.1:3.4.1.14'!R45)</f>
        <v>0</v>
      </c>
      <c r="S45" s="129">
        <f>SUM('3.4.1.1:3.4.1.14'!S45)</f>
        <v>0</v>
      </c>
      <c r="T45" s="129">
        <f>SUM('3.4.1.1:3.4.1.14'!T45)</f>
        <v>0</v>
      </c>
      <c r="U45" s="129">
        <f>SUM('3.4.1.1:3.4.1.14'!U45)</f>
        <v>0</v>
      </c>
      <c r="V45" s="129">
        <f>SUM('3.4.1.1:3.4.1.14'!V45)</f>
        <v>0</v>
      </c>
      <c r="W45" s="129">
        <f>SUM('3.4.1.1:3.4.1.14'!W45)</f>
        <v>0</v>
      </c>
      <c r="X45" s="129">
        <f>SUM('3.4.1.1:3.4.1.14'!X45)</f>
        <v>0</v>
      </c>
    </row>
    <row r="46" spans="2:24">
      <c r="B46" s="46" t="str">
        <f t="shared" si="2"/>
        <v>Santander</v>
      </c>
      <c r="C46" s="33">
        <f>IF(OR(O46="",O46=0),"",O46*M!$J$59)</f>
        <v>431826.99359536392</v>
      </c>
      <c r="D46" s="33">
        <f>IF(OR(P46="",P46=0),"",P46*M!$J$60)</f>
        <v>457758.15602836868</v>
      </c>
      <c r="E46" s="33">
        <f>IF(OR(Q46="",Q46=0),"",Q46*M!$J$61)</f>
        <v>479569.7304102027</v>
      </c>
      <c r="F46" s="33">
        <f>IF(OR(R46="",R46=0),"",R46*M!$J$62)</f>
        <v>664861.10284336773</v>
      </c>
      <c r="G46" s="33">
        <f>IF(OR(S46="",S46=0),"",S46*M!$J$63)</f>
        <v>747075.97682857758</v>
      </c>
      <c r="H46" s="33">
        <f>IF(OR(T46="",T46=0),"",T46*M!$J$64)</f>
        <v>995292.58520506346</v>
      </c>
      <c r="I46" s="33">
        <f>IF(OR(U46="",U46=0),"",U46*M!$J$65)</f>
        <v>1041807.2519982429</v>
      </c>
      <c r="J46" s="33">
        <f>IF(OR(V46="",V46=0),"",V46*M!$J$66)</f>
        <v>2071841.0266400811</v>
      </c>
      <c r="K46" s="33">
        <f>IF(OR(W46="",W46=0),"",W46*M!$J$67)</f>
        <v>1815291.8009559298</v>
      </c>
      <c r="L46" s="33">
        <f>IF(OR(X46="",X46=0),"",X46*M!$J$68)</f>
        <v>1860256.8041758265</v>
      </c>
      <c r="N46" s="46" t="str">
        <f>'3.3'!N46</f>
        <v>Santander</v>
      </c>
      <c r="O46" s="129">
        <f>SUM('3.4.1.1:3.4.1.14'!O46)</f>
        <v>9645628.6275889445</v>
      </c>
      <c r="P46" s="129">
        <f>SUM('3.4.1.1:3.4.1.14'!P46)</f>
        <v>10234725.052681575</v>
      </c>
      <c r="Q46" s="129">
        <f>SUM('3.4.1.1:3.4.1.14'!Q46)</f>
        <v>10708241.532289388</v>
      </c>
      <c r="R46" s="129">
        <f>SUM('3.4.1.1:3.4.1.14'!R46)</f>
        <v>14870714.797158843</v>
      </c>
      <c r="S46" s="129">
        <f>SUM('3.4.1.1:3.4.1.14'!S46)</f>
        <v>16691268.051112968</v>
      </c>
      <c r="T46" s="129">
        <f>SUM('3.4.1.1:3.4.1.14'!T46)</f>
        <v>22149674.073662721</v>
      </c>
      <c r="U46" s="129">
        <f>SUM('3.4.1.1:3.4.1.14'!U46)</f>
        <v>23278116.503427196</v>
      </c>
      <c r="V46" s="129">
        <f>SUM('3.4.1.1:3.4.1.14'!V46)</f>
        <v>46240887.03395012</v>
      </c>
      <c r="W46" s="129">
        <f>SUM('3.4.1.1:3.4.1.14'!W46)</f>
        <v>40477847.533756725</v>
      </c>
      <c r="X46" s="129">
        <f>SUM('3.4.1.1:3.4.1.14'!X46)</f>
        <v>41472621</v>
      </c>
    </row>
    <row r="47" spans="2:24">
      <c r="B47" s="46" t="str">
        <f t="shared" si="2"/>
        <v>Security Rentas</v>
      </c>
      <c r="C47" s="33">
        <f>IF(OR(O47="",O47=0),"",O47*M!$J$59)</f>
        <v>461787.60066220287</v>
      </c>
      <c r="D47" s="33">
        <f>IF(OR(P47="",P47=0),"",P47*M!$J$60)</f>
        <v>307080.37825059099</v>
      </c>
      <c r="E47" s="33">
        <f>IF(OR(Q47="",Q47=0),"",Q47*M!$J$61)</f>
        <v>567099.41935837793</v>
      </c>
      <c r="F47" s="33">
        <f>IF(OR(R47="",R47=0),"",R47*M!$J$62)</f>
        <v>276311.96101655584</v>
      </c>
      <c r="G47" s="33">
        <f>IF(OR(S47="",S47=0),"",S47*M!$J$63)</f>
        <v>4616.6691571618812</v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129">
        <f>SUM('3.4.1.1:3.4.1.14'!O47)</f>
        <v>10314852.398937147</v>
      </c>
      <c r="P47" s="129">
        <f>SUM('3.4.1.1:3.4.1.14'!P47)</f>
        <v>6865815.9315756317</v>
      </c>
      <c r="Q47" s="129">
        <f>SUM('3.4.1.1:3.4.1.14'!Q47)</f>
        <v>12662679.002105312</v>
      </c>
      <c r="R47" s="129">
        <f>SUM('3.4.1.1:3.4.1.14'!R47)</f>
        <v>6180172.5950704152</v>
      </c>
      <c r="S47" s="129">
        <f>SUM('3.4.1.1:3.4.1.14'!S47)</f>
        <v>103146.2191203296</v>
      </c>
      <c r="T47" s="129">
        <f>SUM('3.4.1.1:3.4.1.14'!T47)</f>
        <v>0</v>
      </c>
      <c r="U47" s="129">
        <f>SUM('3.4.1.1:3.4.1.14'!U47)</f>
        <v>0</v>
      </c>
      <c r="V47" s="129">
        <f>SUM('3.4.1.1:3.4.1.14'!V47)</f>
        <v>0</v>
      </c>
      <c r="W47" s="129">
        <f>SUM('3.4.1.1:3.4.1.14'!W47)</f>
        <v>0</v>
      </c>
      <c r="X47" s="129">
        <f>SUM('3.4.1.1:3.4.1.14'!X47)</f>
        <v>0</v>
      </c>
    </row>
    <row r="48" spans="2:24">
      <c r="B48" s="46" t="str">
        <f t="shared" si="2"/>
        <v>Security Vida</v>
      </c>
      <c r="C48" s="33">
        <f>IF(OR(O48="",O48=0),"",O48*M!$J$59)</f>
        <v>442625.82924632676</v>
      </c>
      <c r="D48" s="33">
        <f>IF(OR(P48="",P48=0),"",P48*M!$J$60)</f>
        <v>577145.09456264763</v>
      </c>
      <c r="E48" s="33">
        <f>IF(OR(Q48="",Q48=0),"",Q48*M!$J$61)</f>
        <v>701146.1536462619</v>
      </c>
      <c r="F48" s="33">
        <f>IF(OR(R48="",R48=0),"",R48*M!$J$62)</f>
        <v>902321.63789213856</v>
      </c>
      <c r="G48" s="33">
        <f>IF(OR(S48="",S48=0),"",S48*M!$J$63)</f>
        <v>1069085.0647728723</v>
      </c>
      <c r="H48" s="33">
        <f>IF(OR(T48="",T48=0),"",T48*M!$J$64)</f>
        <v>1252043.1990362159</v>
      </c>
      <c r="I48" s="33">
        <f>IF(OR(U48="",U48=0),"",U48*M!$J$65)</f>
        <v>1410502.0051210611</v>
      </c>
      <c r="J48" s="33">
        <f>IF(OR(V48="",V48=0),"",V48*M!$J$66)</f>
        <v>1419326.9502570811</v>
      </c>
      <c r="K48" s="33">
        <f>IF(OR(W48="",W48=0),"",W48*M!$J$67)</f>
        <v>1628824.4766505633</v>
      </c>
      <c r="L48" s="33">
        <f>IF(OR(X48="",X48=0),"",X48*M!$J$68)</f>
        <v>1770377.4956793366</v>
      </c>
      <c r="N48" s="46" t="str">
        <f>'3.3'!N48</f>
        <v>Security Vida</v>
      </c>
      <c r="O48" s="129">
        <f>SUM('3.4.1.1:3.4.1.14'!O48)</f>
        <v>9886839.9456501734</v>
      </c>
      <c r="P48" s="129">
        <f>SUM('3.4.1.1:3.4.1.14'!P48)</f>
        <v>12904022.092369962</v>
      </c>
      <c r="Q48" s="129">
        <f>SUM('3.4.1.1:3.4.1.14'!Q48)</f>
        <v>15655788.692622054</v>
      </c>
      <c r="R48" s="129">
        <f>SUM('3.4.1.1:3.4.1.14'!R48)</f>
        <v>20181911.191697985</v>
      </c>
      <c r="S48" s="129">
        <f>SUM('3.4.1.1:3.4.1.14'!S48)</f>
        <v>23885636.721069418</v>
      </c>
      <c r="T48" s="129">
        <f>SUM('3.4.1.1:3.4.1.14'!T48)</f>
        <v>27863513.902381193</v>
      </c>
      <c r="U48" s="129">
        <f>SUM('3.4.1.1:3.4.1.14'!U48)</f>
        <v>31516223.313428327</v>
      </c>
      <c r="V48" s="129">
        <f>SUM('3.4.1.1:3.4.1.14'!V48)</f>
        <v>31677593.177847613</v>
      </c>
      <c r="W48" s="129">
        <f>SUM('3.4.1.1:3.4.1.14'!W48)</f>
        <v>36319950.759648271</v>
      </c>
      <c r="X48" s="129">
        <f>SUM('3.4.1.1:3.4.1.14'!X48)</f>
        <v>39468849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>
        <f>IF(OR(S49="",S49=0),"",S49*M!$J$63)</f>
        <v>26426.2629810246</v>
      </c>
      <c r="H49" s="33">
        <f>IF(OR(T49="",T49=0),"",T49*M!$J$64)</f>
        <v>128262.07048381816</v>
      </c>
      <c r="I49" s="33">
        <f>IF(OR(U49="",U49=0),"",U49*M!$J$65)</f>
        <v>199720.96583299758</v>
      </c>
      <c r="J49" s="33">
        <f>IF(OR(V49="",V49=0),"",V49*M!$J$66)</f>
        <v>276407.06531288929</v>
      </c>
      <c r="K49" s="33">
        <f>IF(OR(W49="",W49=0),"",W49*M!$J$67)</f>
        <v>315969.15483406384</v>
      </c>
      <c r="L49" s="33">
        <f>IF(OR(X49="",X49=0),"",X49*M!$J$68)</f>
        <v>354451.07950424397</v>
      </c>
      <c r="N49" s="46" t="str">
        <f>'3.3'!N49</f>
        <v>Seguros CLC</v>
      </c>
      <c r="O49" s="129">
        <f>SUM('3.4.1.1:3.4.1.14'!O49)</f>
        <v>0</v>
      </c>
      <c r="P49" s="129">
        <f>SUM('3.4.1.1:3.4.1.14'!P49)</f>
        <v>0</v>
      </c>
      <c r="Q49" s="129">
        <f>SUM('3.4.1.1:3.4.1.14'!Q49)</f>
        <v>0</v>
      </c>
      <c r="R49" s="129">
        <f>SUM('3.4.1.1:3.4.1.14'!R49)</f>
        <v>0</v>
      </c>
      <c r="S49" s="129">
        <f>SUM('3.4.1.1:3.4.1.14'!S49)</f>
        <v>590418.98372633161</v>
      </c>
      <c r="T49" s="129">
        <f>SUM('3.4.1.1:3.4.1.14'!T49)</f>
        <v>2854399.9015569822</v>
      </c>
      <c r="U49" s="129">
        <f>SUM('3.4.1.1:3.4.1.14'!U49)</f>
        <v>4462560.5186758302</v>
      </c>
      <c r="V49" s="129">
        <f>SUM('3.4.1.1:3.4.1.14'!V49)</f>
        <v>6169058.2038750928</v>
      </c>
      <c r="W49" s="129">
        <f>SUM('3.4.1.1:3.4.1.14'!W49)</f>
        <v>7045562.1889594533</v>
      </c>
      <c r="X49" s="129">
        <f>SUM('3.4.1.1:3.4.1.14'!X49)</f>
        <v>7902143</v>
      </c>
    </row>
    <row r="50" spans="2:24">
      <c r="B50" s="46" t="str">
        <f t="shared" si="2"/>
        <v>Seguros de Vida Cámara</v>
      </c>
      <c r="C50" s="33">
        <f>IF(OR(O50="",O50=0),"",O50*M!$J$59)</f>
        <v>24189.148190528984</v>
      </c>
      <c r="D50" s="33">
        <f>IF(OR(P50="",P50=0),"",P50*M!$J$60)</f>
        <v>28671.158392434983</v>
      </c>
      <c r="E50" s="33">
        <f>IF(OR(Q50="",Q50=0),"",Q50*M!$J$61)</f>
        <v>63601.710452992855</v>
      </c>
      <c r="F50" s="33">
        <f>IF(OR(R50="",R50=0),"",R50*M!$J$62)</f>
        <v>51147.133126859182</v>
      </c>
      <c r="G50" s="33">
        <f>IF(OR(S50="",S50=0),"",S50*M!$J$63)</f>
        <v>7438.8183490961665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129">
        <f>SUM('3.4.1.1:3.4.1.14'!O50)</f>
        <v>540307.90970465774</v>
      </c>
      <c r="P50" s="129">
        <f>SUM('3.4.1.1:3.4.1.14'!P50)</f>
        <v>641040.29436511104</v>
      </c>
      <c r="Q50" s="129">
        <f>SUM('3.4.1.1:3.4.1.14'!Q50)</f>
        <v>1420153.1794236295</v>
      </c>
      <c r="R50" s="129">
        <f>SUM('3.4.1.1:3.4.1.14'!R50)</f>
        <v>1143989.9644738636</v>
      </c>
      <c r="S50" s="129">
        <f>SUM('3.4.1.1:3.4.1.14'!S50)</f>
        <v>166199.04119442994</v>
      </c>
      <c r="T50" s="129">
        <f>SUM('3.4.1.1:3.4.1.14'!T50)</f>
        <v>0</v>
      </c>
      <c r="U50" s="129">
        <f>SUM('3.4.1.1:3.4.1.14'!U50)</f>
        <v>0</v>
      </c>
      <c r="V50" s="129">
        <f>SUM('3.4.1.1:3.4.1.14'!V50)</f>
        <v>0</v>
      </c>
      <c r="W50" s="129">
        <f>SUM('3.4.1.1:3.4.1.14'!W50)</f>
        <v>0</v>
      </c>
      <c r="X50" s="129">
        <f>SUM('3.4.1.1:3.4.1.14'!X50)</f>
        <v>0</v>
      </c>
    </row>
    <row r="51" spans="2:24">
      <c r="B51" s="46" t="str">
        <f t="shared" si="2"/>
        <v>Sura</v>
      </c>
      <c r="C51" s="33">
        <f>IF(OR(O51="",O51=0),"",O51*M!$J$59)</f>
        <v>1770471.3654703873</v>
      </c>
      <c r="D51" s="33">
        <f>IF(OR(P51="",P51=0),"",P51*M!$J$60)</f>
        <v>2107934.9881796692</v>
      </c>
      <c r="E51" s="33">
        <f>IF(OR(Q51="",Q51=0),"",Q51*M!$J$61)</f>
        <v>2339759.0813677851</v>
      </c>
      <c r="F51" s="33">
        <f>IF(OR(R51="",R51=0),"",R51*M!$J$62)</f>
        <v>2415748.8173727551</v>
      </c>
      <c r="G51" s="33">
        <f>IF(OR(S51="",S51=0),"",S51*M!$J$63)</f>
        <v>2474689.9333456215</v>
      </c>
      <c r="H51" s="33">
        <f>IF(OR(T51="",T51=0),"",T51*M!$J$64)</f>
        <v>2462154.6722004036</v>
      </c>
      <c r="I51" s="33">
        <f>IF(OR(U51="",U51=0),"",U51*M!$J$65)</f>
        <v>2460552.7915769471</v>
      </c>
      <c r="J51" s="33">
        <f>IF(OR(V51="",V51=0),"",V51*M!$J$66)</f>
        <v>2246948.0319803203</v>
      </c>
      <c r="K51" s="33">
        <f>IF(OR(W51="",W51=0),"",W51*M!$J$67)</f>
        <v>2525972.3008731999</v>
      </c>
      <c r="L51" s="33">
        <f>IF(OR(X51="",X51=0),"",X51*M!$J$68)</f>
        <v>5017907.3500843048</v>
      </c>
      <c r="N51" s="46" t="str">
        <f>'3.3'!N51</f>
        <v>Sura</v>
      </c>
      <c r="O51" s="129">
        <f>SUM('3.4.1.1:3.4.1.14'!O51)</f>
        <v>39546646.08833985</v>
      </c>
      <c r="P51" s="129">
        <f>SUM('3.4.1.1:3.4.1.14'!P51)</f>
        <v>47129985.01245597</v>
      </c>
      <c r="Q51" s="129">
        <f>SUM('3.4.1.1:3.4.1.14'!Q51)</f>
        <v>52244134.235125929</v>
      </c>
      <c r="R51" s="129">
        <f>SUM('3.4.1.1:3.4.1.14'!R51)</f>
        <v>54032205.420185626</v>
      </c>
      <c r="S51" s="129">
        <f>SUM('3.4.1.1:3.4.1.14'!S51)</f>
        <v>55289842.401585571</v>
      </c>
      <c r="T51" s="129">
        <f>SUM('3.4.1.1:3.4.1.14'!T51)</f>
        <v>54793860.939844742</v>
      </c>
      <c r="U51" s="129">
        <f>SUM('3.4.1.1:3.4.1.14'!U51)</f>
        <v>54978533.155054092</v>
      </c>
      <c r="V51" s="129">
        <f>SUM('3.4.1.1:3.4.1.14'!V51)</f>
        <v>50149055.251818866</v>
      </c>
      <c r="W51" s="129">
        <f>SUM('3.4.1.1:3.4.1.14'!W51)</f>
        <v>56324785.69858329</v>
      </c>
      <c r="X51" s="129">
        <f>SUM('3.4.1.1:3.4.1.14'!X51)</f>
        <v>111869377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129">
        <f>SUM('3.4.1.1:3.4.1.14'!O52)</f>
        <v>0</v>
      </c>
      <c r="P52" s="129">
        <f>SUM('3.4.1.1:3.4.1.14'!P52)</f>
        <v>0</v>
      </c>
      <c r="Q52" s="129">
        <f>SUM('3.4.1.1:3.4.1.14'!Q52)</f>
        <v>0</v>
      </c>
      <c r="R52" s="129">
        <f>SUM('3.4.1.1:3.4.1.14'!R52)</f>
        <v>0</v>
      </c>
      <c r="S52" s="129">
        <f>SUM('3.4.1.1:3.4.1.14'!S52)</f>
        <v>0</v>
      </c>
      <c r="T52" s="129">
        <f>SUM('3.4.1.1:3.4.1.14'!T52)</f>
        <v>0</v>
      </c>
      <c r="U52" s="129">
        <f>SUM('3.4.1.1:3.4.1.14'!U52)</f>
        <v>0</v>
      </c>
      <c r="V52" s="129">
        <f>SUM('3.4.1.1:3.4.1.14'!V52)</f>
        <v>0</v>
      </c>
      <c r="W52" s="129">
        <f>SUM('3.4.1.1:3.4.1.14'!W52)</f>
        <v>0</v>
      </c>
      <c r="X52" s="129">
        <f>SUM('3.4.1.1:3.4.1.14'!X52)</f>
        <v>0</v>
      </c>
    </row>
    <row r="53" spans="2:24">
      <c r="B53" s="51" t="s">
        <v>29</v>
      </c>
      <c r="C53" s="51">
        <f t="shared" ref="C53:L53" si="3">SUM(C17:C52)</f>
        <v>12192784.153481945</v>
      </c>
      <c r="D53" s="51">
        <f t="shared" si="3"/>
        <v>13773358.569739958</v>
      </c>
      <c r="E53" s="51">
        <f t="shared" si="3"/>
        <v>15691735.601618061</v>
      </c>
      <c r="F53" s="51">
        <f t="shared" si="3"/>
        <v>16065002.077907909</v>
      </c>
      <c r="G53" s="51">
        <f t="shared" si="3"/>
        <v>17579440.76202609</v>
      </c>
      <c r="H53" s="51">
        <f t="shared" si="3"/>
        <v>19537492.215632331</v>
      </c>
      <c r="I53" s="51">
        <f t="shared" si="3"/>
        <v>20420980.423324518</v>
      </c>
      <c r="J53" s="51">
        <f t="shared" si="3"/>
        <v>22142863.445715215</v>
      </c>
      <c r="K53" s="51">
        <f t="shared" si="3"/>
        <v>25191902.468125962</v>
      </c>
      <c r="L53" s="51">
        <f t="shared" si="3"/>
        <v>30177973.565120354</v>
      </c>
    </row>
    <row r="55" spans="2:24">
      <c r="B55" s="14" t="s">
        <v>712</v>
      </c>
    </row>
    <row r="56" spans="2:24">
      <c r="B56" s="14" t="s">
        <v>695</v>
      </c>
    </row>
  </sheetData>
  <mergeCells count="2">
    <mergeCell ref="B15:L15"/>
    <mergeCell ref="N15:X15"/>
  </mergeCells>
  <conditionalFormatting sqref="C17:L53">
    <cfRule type="cellIs" dxfId="69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2" fitToWidth="3" orientation="landscape" horizontalDpi="300" verticalDpi="300" r:id="rId1"/>
  <headerFooter alignWithMargins="0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>
  <sheetPr codeName="Hoja120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229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2597.1505220937274</v>
      </c>
      <c r="D21" s="33">
        <f>IF(OR(P21="",P21=0),"",P21*M!$J$60)</f>
        <v>2492.4940898345149</v>
      </c>
      <c r="E21" s="33">
        <f>IF(OR(Q21="",Q21=0),"",Q21*M!$J$61)</f>
        <v>2497.6540461568229</v>
      </c>
      <c r="F21" s="33">
        <f>IF(OR(R21="",R21=0),"",R21*M!$J$62)</f>
        <v>30396.037565904717</v>
      </c>
      <c r="G21" s="33">
        <f>IF(OR(S21="",S21=0),"",S21*M!$J$63)</f>
        <v>31713.238927203725</v>
      </c>
      <c r="H21" s="33">
        <f>IF(OR(T21="",T21=0),"",T21*M!$J$64)</f>
        <v>34557.445320868821</v>
      </c>
      <c r="I21" s="33">
        <f>IF(OR(U21="",U21=0),"",U21*M!$J$65)</f>
        <v>24310.187543963206</v>
      </c>
      <c r="J21" s="33">
        <f>IF(OR(V21="",V21=0),"",V21*M!$J$66)</f>
        <v>16297.615227705079</v>
      </c>
      <c r="K21" s="33">
        <f>IF(OR(W21="",W21=0),"",W21*M!$J$67)</f>
        <v>19430.263964335565</v>
      </c>
      <c r="L21" s="33">
        <f>IF(OR(X21="",X21=0),"",X21*M!$J$68)</f>
        <v>18694.376925123004</v>
      </c>
      <c r="N21" s="46" t="str">
        <f>'3.3'!N21</f>
        <v>BICE Vida</v>
      </c>
      <c r="O21" s="33">
        <v>58012.004338799125</v>
      </c>
      <c r="P21" s="33">
        <v>55728.098710947124</v>
      </c>
      <c r="Q21" s="33">
        <v>55769.747534879287</v>
      </c>
      <c r="R21" s="33">
        <v>679857.49756334128</v>
      </c>
      <c r="S21" s="33">
        <v>708541.28377950436</v>
      </c>
      <c r="T21" s="33">
        <v>769056.41823701514</v>
      </c>
      <c r="U21" s="33">
        <v>543186.25329505245</v>
      </c>
      <c r="V21" s="33">
        <v>363742.28281850391</v>
      </c>
      <c r="W21" s="33">
        <v>433261.06682950666</v>
      </c>
      <c r="X21" s="33">
        <v>416773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26049.323583443038</v>
      </c>
      <c r="D23" s="33">
        <f>IF(OR(P23="",P23=0),"",P23*M!$J$60)</f>
        <v>46499.763593380601</v>
      </c>
      <c r="E23" s="33">
        <f>IF(OR(Q23="",Q23=0),"",Q23*M!$J$61)</f>
        <v>125430.71712560742</v>
      </c>
      <c r="F23" s="33">
        <f>IF(OR(R23="",R23=0),"",R23*M!$J$62)</f>
        <v>17922.192223450475</v>
      </c>
      <c r="G23" s="33">
        <f>IF(OR(S23="",S23=0),"",S23*M!$J$63)</f>
        <v>16369.043398969694</v>
      </c>
      <c r="H23" s="33">
        <f>IF(OR(T23="",T23=0),"",T23*M!$J$64)</f>
        <v>15524.755563211098</v>
      </c>
      <c r="I23" s="33">
        <f>IF(OR(U23="",U23=0),"",U23*M!$J$65)</f>
        <v>15604.703772088807</v>
      </c>
      <c r="J23" s="33">
        <f>IF(OR(V23="",V23=0),"",V23*M!$J$66)</f>
        <v>14470.645871054989</v>
      </c>
      <c r="K23" s="33">
        <f>IF(OR(W23="",W23=0),"",W23*M!$J$67)</f>
        <v>14420.324811062868</v>
      </c>
      <c r="L23" s="33">
        <f>IF(OR(X23="",X23=0),"",X23*M!$J$68)</f>
        <v>14200.079572872199</v>
      </c>
      <c r="N23" s="46" t="str">
        <f>'3.3'!N23</f>
        <v>Chilena</v>
      </c>
      <c r="O23" s="50">
        <v>581858.25576533284</v>
      </c>
      <c r="P23" s="50">
        <v>1039658.8004506233</v>
      </c>
      <c r="Q23" s="50">
        <v>2800723.9185017091</v>
      </c>
      <c r="R23" s="50">
        <v>400859.37943278602</v>
      </c>
      <c r="S23" s="50">
        <v>365719.28369635815</v>
      </c>
      <c r="T23" s="50">
        <v>345494.66248415748</v>
      </c>
      <c r="U23" s="50">
        <v>348671.13058718247</v>
      </c>
      <c r="V23" s="50">
        <v>322966.62361054419</v>
      </c>
      <c r="W23" s="50">
        <v>321548.14382022474</v>
      </c>
      <c r="X23" s="50">
        <v>316577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87516.692426953508</v>
      </c>
      <c r="D26" s="33">
        <f>IF(OR(P26="",P26=0),"",P26*M!$J$60)</f>
        <v>76015.957446808505</v>
      </c>
      <c r="E26" s="33">
        <f>IF(OR(Q26="",Q26=0),"",Q26*M!$J$61)</f>
        <v>66334.21974297009</v>
      </c>
      <c r="F26" s="33">
        <f>IF(OR(R26="",R26=0),"",R26*M!$J$62)</f>
        <v>66635.641767562469</v>
      </c>
      <c r="G26" s="33">
        <f>IF(OR(S26="",S26=0),"",S26*M!$J$63)</f>
        <v>69162.724594494633</v>
      </c>
      <c r="H26" s="33">
        <f>IF(OR(T26="",T26=0),"",T26*M!$J$64)</f>
        <v>54877.677134496531</v>
      </c>
      <c r="I26" s="33">
        <f>IF(OR(U26="",U26=0),"",U26*M!$J$65)</f>
        <v>48680.507743361166</v>
      </c>
      <c r="J26" s="33">
        <f>IF(OR(V26="",V26=0),"",V26*M!$J$66)</f>
        <v>45836.341515589091</v>
      </c>
      <c r="K26" s="33">
        <f>IF(OR(W26="",W26=0),"",W26*M!$J$67)</f>
        <v>42834.464742222866</v>
      </c>
      <c r="L26" s="33">
        <f>IF(OR(X26="",X26=0),"",X26*M!$J$68)</f>
        <v>39731.802639540721</v>
      </c>
      <c r="N26" s="46" t="str">
        <f>'3.3'!N26</f>
        <v>Consorcio Nacional</v>
      </c>
      <c r="O26" s="50">
        <v>1954841.9306466954</v>
      </c>
      <c r="P26" s="50">
        <v>1699592.7081552912</v>
      </c>
      <c r="Q26" s="50">
        <v>1481166.9749383563</v>
      </c>
      <c r="R26" s="50">
        <v>1490415.9978877786</v>
      </c>
      <c r="S26" s="50">
        <v>1545242.5337682925</v>
      </c>
      <c r="T26" s="50">
        <v>1221271.6948939725</v>
      </c>
      <c r="U26" s="50">
        <v>1087716.109215433</v>
      </c>
      <c r="V26" s="50">
        <v>1023009.5180174814</v>
      </c>
      <c r="W26" s="50">
        <v>955134.00771861267</v>
      </c>
      <c r="X26" s="50">
        <v>885782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1704.5386679025241</v>
      </c>
      <c r="D29" s="33">
        <f>IF(OR(P29="",P29=0),"",P29*M!$J$60)</f>
        <v>2791.903073286051</v>
      </c>
      <c r="E29" s="33">
        <f>IF(OR(Q29="",Q29=0),"",Q29*M!$J$61)</f>
        <v>2971.9265117326568</v>
      </c>
      <c r="F29" s="33">
        <f>IF(OR(R29="",R29=0),"",R29*M!$J$62)</f>
        <v>3760.1510113319678</v>
      </c>
      <c r="G29" s="33">
        <f>IF(OR(S29="",S29=0),"",S29*M!$J$63)</f>
        <v>3809.2033432989488</v>
      </c>
      <c r="H29" s="33">
        <f>IF(OR(T29="",T29=0),"",T29*M!$J$64)</f>
        <v>3643.3388745460593</v>
      </c>
      <c r="I29" s="33">
        <f>IF(OR(U29="",U29=0),"",U29*M!$J$65)</f>
        <v>2232.5064083230995</v>
      </c>
      <c r="J29" s="33">
        <f>IF(OR(V29="",V29=0),"",V29*M!$J$66)</f>
        <v>2002.0646635037788</v>
      </c>
      <c r="K29" s="33">
        <f>IF(OR(W29="",W29=0),"",W29*M!$J$67)</f>
        <v>1803.7757130439438</v>
      </c>
      <c r="L29" s="33">
        <f>IF(OR(X29="",X29=0),"",X29*M!$J$68)</f>
        <v>1735.6215991456008</v>
      </c>
      <c r="N29" s="46" t="str">
        <f>'3.3'!N29</f>
        <v>Cruz del Sur</v>
      </c>
      <c r="O29" s="50">
        <v>38073.921305991804</v>
      </c>
      <c r="P29" s="50">
        <v>62422.394778802343</v>
      </c>
      <c r="Q29" s="50">
        <v>66359.707224696249</v>
      </c>
      <c r="R29" s="50">
        <v>84101.977156782421</v>
      </c>
      <c r="S29" s="50">
        <v>85105.713523415136</v>
      </c>
      <c r="T29" s="50">
        <v>81080.447911177529</v>
      </c>
      <c r="U29" s="50">
        <v>49883.070182046082</v>
      </c>
      <c r="V29" s="50">
        <v>44683.566330315778</v>
      </c>
      <c r="W29" s="50">
        <v>40221.058817782119</v>
      </c>
      <c r="X29" s="50">
        <v>38694</v>
      </c>
    </row>
    <row r="30" spans="2:24">
      <c r="B30" s="46" t="str">
        <f t="shared" si="2"/>
        <v>EuroAmerica</v>
      </c>
      <c r="C30" s="33">
        <f>IF(OR(O30="",O30=0),"",O30*M!$J$59)</f>
        <v>8891.8378511381961</v>
      </c>
      <c r="D30" s="33">
        <f>IF(OR(P30="",P30=0),"",P30*M!$J$60)</f>
        <v>7186.5839243498804</v>
      </c>
      <c r="E30" s="33">
        <f>IF(OR(Q30="",Q30=0),"",Q30*M!$J$61)</f>
        <v>6337.5690432261836</v>
      </c>
      <c r="F30" s="33">
        <f>IF(OR(R30="",R30=0),"",R30*M!$J$62)</f>
        <v>5537.9723068004587</v>
      </c>
      <c r="G30" s="33">
        <f>IF(OR(S30="",S30=0),"",S30*M!$J$63)</f>
        <v>5291.7206122473453</v>
      </c>
      <c r="H30" s="33">
        <f>IF(OR(T30="",T30=0),"",T30*M!$J$64)</f>
        <v>4740.8455326647854</v>
      </c>
      <c r="I30" s="33">
        <f>IF(OR(U30="",U30=0),"",U30*M!$J$65)</f>
        <v>13011.121744387703</v>
      </c>
      <c r="J30" s="33">
        <f>IF(OR(V30="",V30=0),"",V30*M!$J$66)</f>
        <v>3425.8421000359085</v>
      </c>
      <c r="K30" s="33">
        <f>IF(OR(W30="",W30=0),"",W30*M!$J$67)</f>
        <v>3058.1364728473513</v>
      </c>
      <c r="L30" s="33">
        <f>IF(OR(X30="",X30=0),"",X30*M!$J$68)</f>
        <v>2913.784542319177</v>
      </c>
      <c r="N30" s="46" t="str">
        <f>'3.3'!N30</f>
        <v>EuroAmerica</v>
      </c>
      <c r="O30" s="50">
        <v>198615.10975662718</v>
      </c>
      <c r="P30" s="50">
        <v>160680.28404322761</v>
      </c>
      <c r="Q30" s="50">
        <v>141510.64118325003</v>
      </c>
      <c r="R30" s="50">
        <v>123865.88172596836</v>
      </c>
      <c r="S30" s="50">
        <v>118228.30599582651</v>
      </c>
      <c r="T30" s="50">
        <v>105504.83841941788</v>
      </c>
      <c r="U30" s="50">
        <v>290720.19533863128</v>
      </c>
      <c r="V30" s="50">
        <v>76460.488766752504</v>
      </c>
      <c r="W30" s="50">
        <v>68191.120468979003</v>
      </c>
      <c r="X30" s="50">
        <v>64960.000000000007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2795.2499145968868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62436.908756022582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104605.19872050613</v>
      </c>
      <c r="D34" s="33">
        <f>IF(OR(P34="",P34=0),"",P34*M!$J$60)</f>
        <v>74719.148936170197</v>
      </c>
      <c r="E34" s="33">
        <f>IF(OR(Q34="",Q34=0),"",Q34*M!$J$61)</f>
        <v>42933.582798455864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2336544.29745676</v>
      </c>
      <c r="P34" s="50">
        <v>1670598.186970751</v>
      </c>
      <c r="Q34" s="50">
        <v>958657.61598248989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13.676442834857856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305.48782379987119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21.141750059125243</v>
      </c>
      <c r="D36" s="33">
        <f>IF(OR(P36="",P36=0),"",P36*M!$J$60)</f>
        <v>11.64302600472813</v>
      </c>
      <c r="E36" s="33">
        <f>IF(OR(Q36="",Q36=0),"",Q36*M!$J$61)</f>
        <v>21.192986103291268</v>
      </c>
      <c r="F36" s="33">
        <f>IF(OR(R36="",R36=0),"",R36*M!$J$62)</f>
        <v>5.3964409081375511</v>
      </c>
      <c r="G36" s="33">
        <f>IF(OR(S36="",S36=0),"",S36*M!$J$63)</f>
        <v>6.5989033822379319</v>
      </c>
      <c r="H36" s="33">
        <f>IF(OR(T36="",T36=0),"",T36*M!$J$64)</f>
        <v>0.40769192352107197</v>
      </c>
      <c r="I36" s="33">
        <f>IF(OR(U36="",U36=0),"",U36*M!$J$65)</f>
        <v>6.0132655434756606</v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472.23881932381835</v>
      </c>
      <c r="P36" s="50">
        <v>260.31905356641892</v>
      </c>
      <c r="Q36" s="50">
        <v>473.21505006244098</v>
      </c>
      <c r="R36" s="50">
        <v>120.7002986359693</v>
      </c>
      <c r="S36" s="50">
        <v>147.43355242649264</v>
      </c>
      <c r="T36" s="50">
        <v>9.0729533834473823</v>
      </c>
      <c r="U36" s="50">
        <v>134.36026253281156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145609.26462543276</v>
      </c>
      <c r="D37" s="33">
        <f>IF(OR(P37="",P37=0),"",P37*M!$J$60)</f>
        <v>120361.87943262409</v>
      </c>
      <c r="E37" s="33">
        <f>IF(OR(Q37="",Q37=0),"",Q37*M!$J$61)</f>
        <v>102165.03388279182</v>
      </c>
      <c r="F37" s="33">
        <f>IF(OR(R37="",R37=0),"",R37*M!$J$62)</f>
        <v>92753.191827896895</v>
      </c>
      <c r="G37" s="33">
        <f>IF(OR(S37="",S37=0),"",S37*M!$J$63)</f>
        <v>80019.174995282563</v>
      </c>
      <c r="H37" s="33">
        <f>IF(OR(T37="",T37=0),"",T37*M!$J$64)</f>
        <v>59150.900030882643</v>
      </c>
      <c r="I37" s="33">
        <f>IF(OR(U37="",U37=0),"",U37*M!$J$65)</f>
        <v>47996.114218482799</v>
      </c>
      <c r="J37" s="33">
        <f>IF(OR(V37="",V37=0),"",V37*M!$J$66)</f>
        <v>43848.362784870107</v>
      </c>
      <c r="K37" s="33">
        <f>IF(OR(W37="",W37=0),"",W37*M!$J$67)</f>
        <v>37230.87965584662</v>
      </c>
      <c r="L37" s="33">
        <f>IF(OR(X37="",X37=0),"",X37*M!$J$68)</f>
        <v>30296.316996074733</v>
      </c>
      <c r="N37" s="46" t="str">
        <f>'3.3'!N37</f>
        <v>Metlife Chile</v>
      </c>
      <c r="O37" s="50">
        <v>3252443.4834875204</v>
      </c>
      <c r="P37" s="50">
        <v>2691095.1265291581</v>
      </c>
      <c r="Q37" s="50">
        <v>2281227.9207774396</v>
      </c>
      <c r="R37" s="50">
        <v>2074578.0679604064</v>
      </c>
      <c r="S37" s="50">
        <v>1787798.7520694248</v>
      </c>
      <c r="T37" s="50">
        <v>1316369.8557825761</v>
      </c>
      <c r="U37" s="50">
        <v>1072424.0365448382</v>
      </c>
      <c r="V37" s="50">
        <v>978640.33199834509</v>
      </c>
      <c r="W37" s="50">
        <v>830183.81367855414</v>
      </c>
      <c r="X37" s="50">
        <v>675427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>
        <f>IF(OR(O39="",O39=0),"",O39*M!$J$59)</f>
        <v>5719.4406155713195</v>
      </c>
      <c r="D39" s="33">
        <f>IF(OR(P39="",P39=0),"",P39*M!$J$60)</f>
        <v>5995.3309692671392</v>
      </c>
      <c r="E39" s="33">
        <f>IF(OR(Q39="",Q39=0),"",Q39*M!$J$61)</f>
        <v>6367.0197868574605</v>
      </c>
      <c r="F39" s="33">
        <f>IF(OR(R39="",R39=0),"",R39*M!$J$62)</f>
        <v>6421.2639799808703</v>
      </c>
      <c r="G39" s="33">
        <f>IF(OR(S39="",S39=0),"",S39*M!$J$63)</f>
        <v>6399.1911162399547</v>
      </c>
      <c r="H39" s="33">
        <f>IF(OR(T39="",T39=0),"",T39*M!$J$64)</f>
        <v>6463.445832522194</v>
      </c>
      <c r="I39" s="33">
        <f>IF(OR(U39="",U39=0),"",U39*M!$J$65)</f>
        <v>6527.8891992893932</v>
      </c>
      <c r="J39" s="33">
        <f>IF(OR(V39="",V39=0),"",V39*M!$J$66)</f>
        <v>6600.8590986531017</v>
      </c>
      <c r="K39" s="33">
        <f>IF(OR(W39="",W39=0),"",W39*M!$J$67)</f>
        <v>6514.8178443339821</v>
      </c>
      <c r="L39" s="33">
        <f>IF(OR(X39="",X39=0),"",X39*M!$J$68)</f>
        <v>6292.3571915889588</v>
      </c>
      <c r="N39" s="46" t="str">
        <f>'3.3'!N39</f>
        <v>Mutual de Ej. y Av.</v>
      </c>
      <c r="O39" s="50">
        <v>127753.94070673478</v>
      </c>
      <c r="P39" s="50">
        <v>134045.81275548783</v>
      </c>
      <c r="Q39" s="50">
        <v>142168.24247897713</v>
      </c>
      <c r="R39" s="50">
        <v>143622.15638002285</v>
      </c>
      <c r="S39" s="50">
        <v>142971.55516214707</v>
      </c>
      <c r="T39" s="50">
        <v>143840.33470282893</v>
      </c>
      <c r="U39" s="50">
        <v>145859.0012798057</v>
      </c>
      <c r="V39" s="50">
        <v>147322.87660257061</v>
      </c>
      <c r="W39" s="50">
        <v>145269.09848558868</v>
      </c>
      <c r="X39" s="50">
        <v>140282</v>
      </c>
    </row>
    <row r="40" spans="2:24">
      <c r="B40" s="46" t="str">
        <f t="shared" si="2"/>
        <v>Mutual de Seguros</v>
      </c>
      <c r="C40" s="33">
        <f>IF(OR(O40="",O40=0),"",O40*M!$J$59)</f>
        <v>27013.54266452941</v>
      </c>
      <c r="D40" s="33">
        <f>IF(OR(P40="",P40=0),"",P40*M!$J$60)</f>
        <v>29096.217494089833</v>
      </c>
      <c r="E40" s="33">
        <f>IF(OR(Q40="",Q40=0),"",Q40*M!$J$61)</f>
        <v>32663.300042443716</v>
      </c>
      <c r="F40" s="33">
        <f>IF(OR(R40="",R40=0),"",R40*M!$J$62)</f>
        <v>36614.907195124717</v>
      </c>
      <c r="G40" s="33">
        <f>IF(OR(S40="",S40=0),"",S40*M!$J$63)</f>
        <v>37972.380589843786</v>
      </c>
      <c r="H40" s="33">
        <f>IF(OR(T40="",T40=0),"",T40*M!$J$64)</f>
        <v>39805.408644903378</v>
      </c>
      <c r="I40" s="33">
        <f>IF(OR(U40="",U40=0),"",U40*M!$J$65)</f>
        <v>43432.838116831583</v>
      </c>
      <c r="J40" s="33">
        <f>IF(OR(V40="",V40=0),"",V40*M!$J$66)</f>
        <v>49850.259372158958</v>
      </c>
      <c r="K40" s="33">
        <f>IF(OR(W40="",W40=0),"",W40*M!$J$67)</f>
        <v>48709.215098191366</v>
      </c>
      <c r="L40" s="33">
        <f>IF(OR(X40="",X40=0),"",X40*M!$J$68)</f>
        <v>47205.148642932661</v>
      </c>
      <c r="N40" s="46" t="str">
        <f>'3.3'!N40</f>
        <v>Mutual de Seguros</v>
      </c>
      <c r="O40" s="50">
        <v>603395.8143472058</v>
      </c>
      <c r="P40" s="50">
        <v>650543.92194505874</v>
      </c>
      <c r="Q40" s="50">
        <v>729333.99236217595</v>
      </c>
      <c r="R40" s="50">
        <v>818952.77057802747</v>
      </c>
      <c r="S40" s="50">
        <v>848383.83594469901</v>
      </c>
      <c r="T40" s="50">
        <v>885846.87654626847</v>
      </c>
      <c r="U40" s="50">
        <v>970462.30367362069</v>
      </c>
      <c r="V40" s="50">
        <v>1112595.1183519834</v>
      </c>
      <c r="W40" s="50">
        <v>1086130.7152906694</v>
      </c>
      <c r="X40" s="50">
        <v>1052393</v>
      </c>
    </row>
    <row r="41" spans="2:24">
      <c r="B41" s="46" t="str">
        <f t="shared" si="2"/>
        <v>Ohio National</v>
      </c>
      <c r="C41" s="33">
        <f>IF(OR(O41="",O41=0),"",O41*M!$J$59)</f>
        <v>36030.260174915151</v>
      </c>
      <c r="D41" s="33">
        <f>IF(OR(P41="",P41=0),"",P41*M!$J$60)</f>
        <v>27103.014184397161</v>
      </c>
      <c r="E41" s="33">
        <f>IF(OR(Q41="",Q41=0),"",Q41*M!$J$61)</f>
        <v>24007.091277093965</v>
      </c>
      <c r="F41" s="33">
        <f>IF(OR(R41="",R41=0),"",R41*M!$J$62)</f>
        <v>21850.24487046037</v>
      </c>
      <c r="G41" s="33">
        <f>IF(OR(S41="",S41=0),"",S41*M!$J$63)</f>
        <v>19799.164284335286</v>
      </c>
      <c r="H41" s="33">
        <f>IF(OR(T41="",T41=0),"",T41*M!$J$64)</f>
        <v>19938.020635326702</v>
      </c>
      <c r="I41" s="33">
        <f>IF(OR(U41="",U41=0),"",U41*M!$J$65)</f>
        <v>17470.727283490931</v>
      </c>
      <c r="J41" s="33">
        <f>IF(OR(V41="",V41=0),"",V41*M!$J$66)</f>
        <v>16388.958920645113</v>
      </c>
      <c r="K41" s="33">
        <f>IF(OR(W41="",W41=0),"",W41*M!$J$67)</f>
        <v>15869.60017338171</v>
      </c>
      <c r="L41" s="33">
        <f>IF(OR(X41="",X41=0),"",X41*M!$J$68)</f>
        <v>14880.216811406463</v>
      </c>
      <c r="N41" s="46" t="str">
        <f>'3.3'!N41</f>
        <v>Ohio National</v>
      </c>
      <c r="O41" s="50">
        <v>804800.3347569576</v>
      </c>
      <c r="P41" s="50">
        <v>605979.1499576096</v>
      </c>
      <c r="Q41" s="50">
        <v>536050.78799062315</v>
      </c>
      <c r="R41" s="50">
        <v>488716.75351001538</v>
      </c>
      <c r="S41" s="50">
        <v>442355.4879394712</v>
      </c>
      <c r="T41" s="50">
        <v>443709.38285997539</v>
      </c>
      <c r="U41" s="50">
        <v>390365.51562168618</v>
      </c>
      <c r="V41" s="50">
        <v>365780.95920930489</v>
      </c>
      <c r="W41" s="50">
        <v>353864.46184660483</v>
      </c>
      <c r="X41" s="50">
        <v>331740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13093.02600472813</v>
      </c>
      <c r="E42" s="33">
        <f>IF(OR(Q42="",Q42=0),"",Q42*M!$J$61)</f>
        <v>33316.298099272106</v>
      </c>
      <c r="F42" s="33">
        <f>IF(OR(R42="",R42=0),"",R42*M!$J$62)</f>
        <v>22506.162791150495</v>
      </c>
      <c r="G42" s="33">
        <f>IF(OR(S42="",S42=0),"",S42*M!$J$63)</f>
        <v>15389.951560776988</v>
      </c>
      <c r="H42" s="33">
        <f>IF(OR(T42="",T42=0),"",T42*M!$J$64)</f>
        <v>12756.323556541261</v>
      </c>
      <c r="I42" s="33">
        <f>IF(OR(U42="",U42=0),"",U42*M!$J$65)</f>
        <v>12502.371510732715</v>
      </c>
      <c r="J42" s="33">
        <f>IF(OR(V42="",V42=0),"",V42*M!$J$66)</f>
        <v>9340.2626572849622</v>
      </c>
      <c r="K42" s="33">
        <f>IF(OR(W42="",W42=0),"",W42*M!$J$67)</f>
        <v>7574.5902575324326</v>
      </c>
      <c r="L42" s="33">
        <f>IF(OR(X42="",X42=0),"",X42*M!$J$68)</f>
        <v>6714.6227039256701</v>
      </c>
      <c r="N42" s="46" t="str">
        <f>'3.3'!N42</f>
        <v>Penta Vida</v>
      </c>
      <c r="O42" s="50">
        <v>0</v>
      </c>
      <c r="P42" s="50">
        <v>292738.68635930482</v>
      </c>
      <c r="Q42" s="50">
        <v>743914.68932704278</v>
      </c>
      <c r="R42" s="50">
        <v>503387.43929267599</v>
      </c>
      <c r="S42" s="50">
        <v>343844.28727724397</v>
      </c>
      <c r="T42" s="50">
        <v>283884.77253385808</v>
      </c>
      <c r="U42" s="50">
        <v>279352.69219690177</v>
      </c>
      <c r="V42" s="50">
        <v>208462.92010316797</v>
      </c>
      <c r="W42" s="50">
        <v>168900.17870053739</v>
      </c>
      <c r="X42" s="50">
        <v>149696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8.0625318022087793</v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180.09107516586292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2383.5830130218856</v>
      </c>
      <c r="D48" s="33">
        <f>IF(OR(P48="",P48=0),"",P48*M!$J$60)</f>
        <v>1727.8959810874703</v>
      </c>
      <c r="E48" s="33">
        <f>IF(OR(Q48="",Q48=0),"",Q48*M!$J$61)</f>
        <v>1330.0764275670508</v>
      </c>
      <c r="F48" s="33">
        <f>IF(OR(R48="",R48=0),"",R48*M!$J$62)</f>
        <v>1149.7757139018431</v>
      </c>
      <c r="G48" s="33">
        <f>IF(OR(S48="",S48=0),"",S48*M!$J$63)</f>
        <v>1003.9058963655856</v>
      </c>
      <c r="H48" s="33">
        <f>IF(OR(T48="",T48=0),"",T48*M!$J$64)</f>
        <v>863.54245550807047</v>
      </c>
      <c r="I48" s="33">
        <f>IF(OR(U48="",U48=0),"",U48*M!$J$65)</f>
        <v>834.49209115737449</v>
      </c>
      <c r="J48" s="33">
        <f>IF(OR(V48="",V48=0),"",V48*M!$J$66)</f>
        <v>758.34842199353716</v>
      </c>
      <c r="K48" s="33">
        <f>IF(OR(W48="",W48=0),"",W48*M!$J$67)</f>
        <v>657.2192276590439</v>
      </c>
      <c r="L48" s="33">
        <f>IF(OR(X48="",X48=0),"",X48*M!$J$68)</f>
        <v>861.44138139223821</v>
      </c>
      <c r="N48" s="46" t="str">
        <f>'3.3'!N48</f>
        <v>Security Vida</v>
      </c>
      <c r="O48" s="50">
        <v>53241.591858850035</v>
      </c>
      <c r="P48" s="50">
        <v>38632.933249075249</v>
      </c>
      <c r="Q48" s="50">
        <v>29699.079695063218</v>
      </c>
      <c r="R48" s="50">
        <v>25716.629607315233</v>
      </c>
      <c r="S48" s="50">
        <v>22429.395314602287</v>
      </c>
      <c r="T48" s="50">
        <v>19217.649385314486</v>
      </c>
      <c r="U48" s="50">
        <v>18645.871471801496</v>
      </c>
      <c r="V48" s="50">
        <v>16925.383397125504</v>
      </c>
      <c r="W48" s="50">
        <v>14654.84484611627</v>
      </c>
      <c r="X48" s="50">
        <v>19205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>
        <f>IF(OR(O50="",O50=0),"",O50*M!$J$59)</f>
        <v>2374.6843668105589</v>
      </c>
      <c r="D50" s="33">
        <f>IF(OR(P50="",P50=0),"",P50*M!$J$60)</f>
        <v>1626.9503546099288</v>
      </c>
      <c r="E50" s="33">
        <f>IF(OR(Q50="",Q50=0),"",Q50*M!$J$61)</f>
        <v>1827.9672346040463</v>
      </c>
      <c r="F50" s="33">
        <f>IF(OR(R50="",R50=0),"",R50*M!$J$62)</f>
        <v>1656.2066580954117</v>
      </c>
      <c r="G50" s="33">
        <f>IF(OR(S50="",S50=0),"",S50*M!$J$63)</f>
        <v>64.407478466305761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53042.824672185488</v>
      </c>
      <c r="P50" s="50">
        <v>36375.953840489237</v>
      </c>
      <c r="Q50" s="50">
        <v>40816.409835767212</v>
      </c>
      <c r="R50" s="50">
        <v>37043.792684461929</v>
      </c>
      <c r="S50" s="50">
        <v>1439.0002100470067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4724.2853013475797</v>
      </c>
      <c r="D51" s="33">
        <f>IF(OR(P51="",P51=0),"",P51*M!$J$60)</f>
        <v>3796.1583924349875</v>
      </c>
      <c r="E51" s="33">
        <f>IF(OR(Q51="",Q51=0),"",Q51*M!$J$61)</f>
        <v>2846.6164849093811</v>
      </c>
      <c r="F51" s="33">
        <f>IF(OR(R51="",R51=0),"",R51*M!$J$62)</f>
        <v>8289.6008358363688</v>
      </c>
      <c r="G51" s="33">
        <f>IF(OR(S51="",S51=0),"",S51*M!$J$63)</f>
        <v>3724.9991546859296</v>
      </c>
      <c r="H51" s="33">
        <f>IF(OR(T51="",T51=0),"",T51*M!$J$64)</f>
        <v>1549.0254634183127</v>
      </c>
      <c r="I51" s="33">
        <f>IF(OR(U51="",U51=0),"",U51*M!$J$65)</f>
        <v>2665.5547563765017</v>
      </c>
      <c r="J51" s="33">
        <f>IF(OR(V51="",V51=0),"",V51*M!$J$66)</f>
        <v>2466.8526964772764</v>
      </c>
      <c r="K51" s="33">
        <f>IF(OR(W51="",W51=0),"",W51*M!$J$67)</f>
        <v>913.98262920316643</v>
      </c>
      <c r="L51" s="33">
        <f>IF(OR(X51="",X51=0),"",X51*M!$J$68)</f>
        <v>1585.0880258078059</v>
      </c>
      <c r="N51" s="46" t="str">
        <f>'3.3'!N51</f>
        <v>Sura</v>
      </c>
      <c r="O51" s="50">
        <v>105525.36599941053</v>
      </c>
      <c r="P51" s="50">
        <v>84875.904211292655</v>
      </c>
      <c r="Q51" s="50">
        <v>63561.678182092714</v>
      </c>
      <c r="R51" s="50">
        <v>185410.59070055641</v>
      </c>
      <c r="S51" s="50">
        <v>83224.412656088651</v>
      </c>
      <c r="T51" s="50">
        <v>34472.686380408326</v>
      </c>
      <c r="U51" s="50">
        <v>59559.092189253985</v>
      </c>
      <c r="V51" s="50">
        <v>55057.050903267525</v>
      </c>
      <c r="W51" s="50">
        <v>20380.221787982417</v>
      </c>
      <c r="X51" s="50">
        <v>35338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458057.9331729589</v>
      </c>
      <c r="D53" s="51">
        <f t="shared" si="3"/>
        <v>412517.96690307325</v>
      </c>
      <c r="E53" s="51">
        <f t="shared" si="3"/>
        <v>451050.26548979199</v>
      </c>
      <c r="F53" s="51">
        <f t="shared" si="3"/>
        <v>315498.74518840521</v>
      </c>
      <c r="G53" s="51">
        <f t="shared" si="3"/>
        <v>290725.70485559298</v>
      </c>
      <c r="H53" s="51">
        <f t="shared" si="3"/>
        <v>253871.13673681338</v>
      </c>
      <c r="I53" s="51">
        <f t="shared" si="3"/>
        <v>235275.02765402879</v>
      </c>
      <c r="J53" s="51">
        <f t="shared" si="3"/>
        <v>211286.41332997195</v>
      </c>
      <c r="K53" s="51">
        <f t="shared" si="3"/>
        <v>199017.27058966094</v>
      </c>
      <c r="L53" s="51">
        <f t="shared" si="3"/>
        <v>185110.85703212925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>
  <sheetPr codeName="Hoja121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>
        <f>IF(OR(S17="",S17=0),"",S17*M!$J$63)</f>
        <v>4223.6799193733978</v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94366.002766732025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13255.877287071527</v>
      </c>
      <c r="D18" s="33">
        <f>IF(OR(P18="",P18=0),"",P18*M!$J$60)</f>
        <v>18492.67139479905</v>
      </c>
      <c r="E18" s="33">
        <f>IF(OR(Q18="",Q18=0),"",Q18*M!$J$61)</f>
        <v>27766.854054241343</v>
      </c>
      <c r="F18" s="33">
        <f>IF(OR(R18="",R18=0),"",R18*M!$J$62)</f>
        <v>43213.307957079924</v>
      </c>
      <c r="G18" s="33">
        <f>IF(OR(S18="",S18=0),"",S18*M!$J$63)</f>
        <v>55567.620217294781</v>
      </c>
      <c r="H18" s="33">
        <f>IF(OR(T18="",T18=0),"",T18*M!$J$64)</f>
        <v>62541.062220922118</v>
      </c>
      <c r="I18" s="33">
        <f>IF(OR(U18="",U18=0),"",U18*M!$J$65)</f>
        <v>71041.418347545128</v>
      </c>
      <c r="J18" s="33">
        <f>IF(OR(V18="",V18=0),"",V18*M!$J$66)</f>
        <v>77877.827691320432</v>
      </c>
      <c r="K18" s="33">
        <f>IF(OR(W18="",W18=0),"",W18*M!$J$67)</f>
        <v>93739.009254015837</v>
      </c>
      <c r="L18" s="33">
        <f>IF(OR(X18="",X18=0),"",X18*M!$J$68)</f>
        <v>114917.8053496833</v>
      </c>
      <c r="N18" s="46" t="str">
        <f>'3.3'!N18</f>
        <v>BanChile</v>
      </c>
      <c r="O18" s="33">
        <v>296093.73971603409</v>
      </c>
      <c r="P18" s="33">
        <v>413465.94205440715</v>
      </c>
      <c r="Q18" s="33">
        <v>620001.97458317201</v>
      </c>
      <c r="R18" s="33">
        <v>966536.88315245172</v>
      </c>
      <c r="S18" s="33">
        <v>1241498.9542919437</v>
      </c>
      <c r="T18" s="33">
        <v>1391815.9996426329</v>
      </c>
      <c r="U18" s="33">
        <v>1587347.7648489771</v>
      </c>
      <c r="V18" s="33">
        <v>1738135.2074892416</v>
      </c>
      <c r="W18" s="33">
        <v>2090216.7478260871</v>
      </c>
      <c r="X18" s="33">
        <v>2561981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>
        <f>IF(OR(O20="",O20=0),"",O20*M!$J$59)</f>
        <v>55856.981435871247</v>
      </c>
      <c r="D20" s="33">
        <f>IF(OR(P20="",P20=0),"",P20*M!$J$60)</f>
        <v>57078.427895981084</v>
      </c>
      <c r="E20" s="33">
        <f>IF(OR(Q20="",Q20=0),"",Q20*M!$J$61)</f>
        <v>55689.739303172311</v>
      </c>
      <c r="F20" s="33">
        <f>IF(OR(R20="",R20=0),"",R20*M!$J$62)</f>
        <v>52146.364829447404</v>
      </c>
      <c r="G20" s="33">
        <f>IF(OR(S20="",S20=0),"",S20*M!$J$63)</f>
        <v>47033.38390674712</v>
      </c>
      <c r="H20" s="33">
        <f>IF(OR(T20="",T20=0),"",T20*M!$J$64)</f>
        <v>43102.566114889611</v>
      </c>
      <c r="I20" s="33">
        <f>IF(OR(U20="",U20=0),"",U20*M!$J$65)</f>
        <v>41349.171684324901</v>
      </c>
      <c r="J20" s="33">
        <f>IF(OR(V20="",V20=0),"",V20*M!$J$66)</f>
        <v>39051.649056863258</v>
      </c>
      <c r="K20" s="33">
        <f>IF(OR(W20="",W20=0),"",W20*M!$J$67)</f>
        <v>100564.8421970073</v>
      </c>
      <c r="L20" s="33">
        <f>IF(OR(X20="",X20=0),"",X20*M!$J$68)</f>
        <v>40665.9092142605</v>
      </c>
      <c r="N20" s="46" t="str">
        <f>'3.3'!N20</f>
        <v>BCI Vida</v>
      </c>
      <c r="O20" s="33">
        <v>1247665.6327172415</v>
      </c>
      <c r="P20" s="33">
        <v>1276180.4639882219</v>
      </c>
      <c r="Q20" s="33">
        <v>1243487.9466193921</v>
      </c>
      <c r="R20" s="33">
        <v>1166339.4290491277</v>
      </c>
      <c r="S20" s="33">
        <v>1050825.9433947159</v>
      </c>
      <c r="T20" s="33">
        <v>959223.25291572639</v>
      </c>
      <c r="U20" s="33">
        <v>923904.91037736728</v>
      </c>
      <c r="V20" s="33">
        <v>871583.71193002642</v>
      </c>
      <c r="W20" s="33">
        <v>2242420.9416707382</v>
      </c>
      <c r="X20" s="33">
        <v>906607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>
        <f>IF(OR(S21="",S21=0),"",S21*M!$J$63)</f>
        <v>29792.630824622953</v>
      </c>
      <c r="H21" s="33">
        <f>IF(OR(T21="",T21=0),"",T21*M!$J$64)</f>
        <v>53583.917776692841</v>
      </c>
      <c r="I21" s="33">
        <f>IF(OR(U21="",U21=0),"",U21*M!$J$65)</f>
        <v>10658.629711964553</v>
      </c>
      <c r="J21" s="33">
        <f>IF(OR(V21="",V21=0),"",V21*M!$J$66)</f>
        <v>5457.4633479254071</v>
      </c>
      <c r="K21" s="33">
        <f>IF(OR(W21="",W21=0),"",W21*M!$J$67)</f>
        <v>13365.772492432026</v>
      </c>
      <c r="L21" s="33">
        <f>IF(OR(X21="",X21=0),"",X21*M!$J$68)</f>
        <v>21118.389093403031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665630.80926872918</v>
      </c>
      <c r="T21" s="33">
        <v>1192479.811450775</v>
      </c>
      <c r="U21" s="33">
        <v>238156.16922046535</v>
      </c>
      <c r="V21" s="33">
        <v>121803.72090256008</v>
      </c>
      <c r="W21" s="33">
        <v>298033.46262823651</v>
      </c>
      <c r="X21" s="33">
        <v>470814</v>
      </c>
    </row>
    <row r="22" spans="2:24">
      <c r="B22" s="46" t="str">
        <f t="shared" si="2"/>
        <v>Cardif</v>
      </c>
      <c r="C22" s="33">
        <f>IF(OR(O22="",O22=0),"",O22*M!$J$59)</f>
        <v>8838.2070840390588</v>
      </c>
      <c r="D22" s="33">
        <f>IF(OR(P22="",P22=0),"",P22*M!$J$60)</f>
        <v>20700.650118203306</v>
      </c>
      <c r="E22" s="33">
        <f>IF(OR(Q22="",Q22=0),"",Q22*M!$J$61)</f>
        <v>62807.291080178213</v>
      </c>
      <c r="F22" s="33">
        <f>IF(OR(R22="",R22=0),"",R22*M!$J$62)</f>
        <v>92461.338951566067</v>
      </c>
      <c r="G22" s="33">
        <f>IF(OR(S22="",S22=0),"",S22*M!$J$63)</f>
        <v>84844.609459446176</v>
      </c>
      <c r="H22" s="33">
        <f>IF(OR(T22="",T22=0),"",T22*M!$J$64)</f>
        <v>75936.697675034855</v>
      </c>
      <c r="I22" s="33">
        <f>IF(OR(U22="",U22=0),"",U22*M!$J$65)</f>
        <v>68819.540036461651</v>
      </c>
      <c r="J22" s="33">
        <f>IF(OR(V22="",V22=0),"",V22*M!$J$66)</f>
        <v>49184.209621599337</v>
      </c>
      <c r="K22" s="33">
        <f>IF(OR(W22="",W22=0),"",W22*M!$J$67)</f>
        <v>37981.87415377373</v>
      </c>
      <c r="L22" s="33">
        <f>IF(OR(X22="",X22=0),"",X22*M!$J$68)</f>
        <v>31119.766143671648</v>
      </c>
      <c r="N22" s="46" t="str">
        <f>'3.3'!N22</f>
        <v>Cardif</v>
      </c>
      <c r="O22" s="50">
        <v>197417.17060478314</v>
      </c>
      <c r="P22" s="50">
        <v>462832.74165942159</v>
      </c>
      <c r="Q22" s="50">
        <v>1402414.7068249676</v>
      </c>
      <c r="R22" s="50">
        <v>2068050.2971702591</v>
      </c>
      <c r="S22" s="50">
        <v>1895609.2326665202</v>
      </c>
      <c r="T22" s="50">
        <v>1689928.2972009094</v>
      </c>
      <c r="U22" s="50">
        <v>1537702.1686193144</v>
      </c>
      <c r="V22" s="50">
        <v>1097729.7252650608</v>
      </c>
      <c r="W22" s="50">
        <v>846929.68382999522</v>
      </c>
      <c r="X22" s="50">
        <v>693785</v>
      </c>
    </row>
    <row r="23" spans="2:24">
      <c r="B23" s="46" t="str">
        <f t="shared" si="2"/>
        <v>Chilena</v>
      </c>
      <c r="C23" s="33">
        <f>IF(OR(O23="",O23=0),"",O23*M!$J$59)</f>
        <v>44722.684739478711</v>
      </c>
      <c r="D23" s="33">
        <f>IF(OR(P23="",P23=0),"",P23*M!$J$60)</f>
        <v>44290.661938534271</v>
      </c>
      <c r="E23" s="33">
        <f>IF(OR(Q23="",Q23=0),"",Q23*M!$J$61)</f>
        <v>44679.492176785308</v>
      </c>
      <c r="F23" s="33">
        <f>IF(OR(R23="",R23=0),"",R23*M!$J$62)</f>
        <v>43669.112496877555</v>
      </c>
      <c r="G23" s="33">
        <f>IF(OR(S23="",S23=0),"",S23*M!$J$63)</f>
        <v>43909.757542110267</v>
      </c>
      <c r="H23" s="33">
        <f>IF(OR(T23="",T23=0),"",T23*M!$J$64)</f>
        <v>43865.357703797534</v>
      </c>
      <c r="I23" s="33">
        <f>IF(OR(U23="",U23=0),"",U23*M!$J$65)</f>
        <v>42479.945293267789</v>
      </c>
      <c r="J23" s="33">
        <f>IF(OR(V23="",V23=0),"",V23*M!$J$66)</f>
        <v>39032.215244512714</v>
      </c>
      <c r="K23" s="33">
        <f>IF(OR(W23="",W23=0),"",W23*M!$J$67)</f>
        <v>39515.276933008005</v>
      </c>
      <c r="L23" s="33">
        <f>IF(OR(X23="",X23=0),"",X23*M!$J$68)</f>
        <v>41592.569849417094</v>
      </c>
      <c r="N23" s="46" t="str">
        <f>'3.3'!N23</f>
        <v>Chilena</v>
      </c>
      <c r="O23" s="50">
        <v>998961.19192114903</v>
      </c>
      <c r="P23" s="50">
        <v>990266.89393181319</v>
      </c>
      <c r="Q23" s="50">
        <v>997641.76809035859</v>
      </c>
      <c r="R23" s="50">
        <v>976731.70322177641</v>
      </c>
      <c r="S23" s="50">
        <v>981037.47935521358</v>
      </c>
      <c r="T23" s="50">
        <v>976198.74869615643</v>
      </c>
      <c r="U23" s="50">
        <v>949170.88904807228</v>
      </c>
      <c r="V23" s="50">
        <v>871149.9736701959</v>
      </c>
      <c r="W23" s="50">
        <v>881121.89682462148</v>
      </c>
      <c r="X23" s="50">
        <v>927266.00000000012</v>
      </c>
    </row>
    <row r="24" spans="2:24">
      <c r="B24" s="46" t="str">
        <f t="shared" si="2"/>
        <v>Cigna</v>
      </c>
      <c r="C24" s="33">
        <f>IF(OR(O24="",O24=0),"",O24*M!$J$59)</f>
        <v>5286.4527965638117</v>
      </c>
      <c r="D24" s="33">
        <f>IF(OR(P24="",P24=0),"",P24*M!$J$60)</f>
        <v>2268.1442080378251</v>
      </c>
      <c r="E24" s="33">
        <f>IF(OR(Q24="",Q24=0),"",Q24*M!$J$61)</f>
        <v>2015.2393161652822</v>
      </c>
      <c r="F24" s="33">
        <f>IF(OR(R24="",R24=0),"",R24*M!$J$62)</f>
        <v>1780.8254996853923</v>
      </c>
      <c r="G24" s="33">
        <f>IF(OR(S24="",S24=0),"",S24*M!$J$63)</f>
        <v>1684.3019178267461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118082.38296634585</v>
      </c>
      <c r="P24" s="50">
        <v>50712.001617860202</v>
      </c>
      <c r="Q24" s="50">
        <v>44997.980428008348</v>
      </c>
      <c r="R24" s="50">
        <v>39831.098549869879</v>
      </c>
      <c r="S24" s="50">
        <v>37630.891182973544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>
        <f>IF(OR(O25="",O25=0),"",O25*M!$J$59)</f>
        <v>45724.588691433193</v>
      </c>
      <c r="D25" s="33">
        <f>IF(OR(P25="",P25=0),"",P25*M!$J$60)</f>
        <v>32687.529550827418</v>
      </c>
      <c r="E25" s="33">
        <f>IF(OR(Q25="",Q25=0),"",Q25*M!$J$61)</f>
        <v>24585.192050609083</v>
      </c>
      <c r="F25" s="33">
        <f>IF(OR(R25="",R25=0),"",R25*M!$J$62)</f>
        <v>22852.035709974112</v>
      </c>
      <c r="G25" s="33">
        <f>IF(OR(S25="",S25=0),"",S25*M!$J$63)</f>
        <v>20027.39908313418</v>
      </c>
      <c r="H25" s="33">
        <f>IF(OR(T25="",T25=0),"",T25*M!$J$64)</f>
        <v>17840.343765829908</v>
      </c>
      <c r="I25" s="33">
        <f>IF(OR(U25="",U25=0),"",U25*M!$J$65)</f>
        <v>17168.15281339248</v>
      </c>
      <c r="J25" s="33">
        <f>IF(OR(V25="",V25=0),"",V25*M!$J$66)</f>
        <v>14506.744058123817</v>
      </c>
      <c r="K25" s="33">
        <f>IF(OR(W25="",W25=0),"",W25*M!$J$67)</f>
        <v>13782.494506083505</v>
      </c>
      <c r="L25" s="33">
        <f>IF(OR(X25="",X25=0),"",X25*M!$J$68)</f>
        <v>12749.511864835564</v>
      </c>
      <c r="N25" s="46" t="str">
        <f>'3.3'!N25</f>
        <v>CN Life</v>
      </c>
      <c r="O25" s="50">
        <v>1021340.509528427</v>
      </c>
      <c r="P25" s="50">
        <v>730839.79651340109</v>
      </c>
      <c r="Q25" s="50">
        <v>548959.11460145446</v>
      </c>
      <c r="R25" s="50">
        <v>511123.45740215864</v>
      </c>
      <c r="S25" s="50">
        <v>447454.73931885033</v>
      </c>
      <c r="T25" s="50">
        <v>397026.76946379279</v>
      </c>
      <c r="U25" s="50">
        <v>383604.79884571349</v>
      </c>
      <c r="V25" s="50">
        <v>323772.28976393968</v>
      </c>
      <c r="W25" s="50">
        <v>307325.63820224721</v>
      </c>
      <c r="X25" s="50">
        <v>284238</v>
      </c>
    </row>
    <row r="26" spans="2:24">
      <c r="B26" s="46" t="str">
        <f t="shared" si="2"/>
        <v>Consorcio Nacional</v>
      </c>
      <c r="C26" s="33">
        <f>IF(OR(O26="",O26=0),"",O26*M!$J$59)</f>
        <v>70907.160244909886</v>
      </c>
      <c r="D26" s="33">
        <f>IF(OR(P26="",P26=0),"",P26*M!$J$60)</f>
        <v>93674.58628841606</v>
      </c>
      <c r="E26" s="33">
        <f>IF(OR(Q26="",Q26=0),"",Q26*M!$J$61)</f>
        <v>105878.59941502739</v>
      </c>
      <c r="F26" s="33">
        <f>IF(OR(R26="",R26=0),"",R26*M!$J$62)</f>
        <v>126308.48392834188</v>
      </c>
      <c r="G26" s="33">
        <f>IF(OR(S26="",S26=0),"",S26*M!$J$63)</f>
        <v>134698.28832081356</v>
      </c>
      <c r="H26" s="33">
        <f>IF(OR(T26="",T26=0),"",T26*M!$J$64)</f>
        <v>138939.82772977767</v>
      </c>
      <c r="I26" s="33">
        <f>IF(OR(U26="",U26=0),"",U26*M!$J$65)</f>
        <v>157765.10693124376</v>
      </c>
      <c r="J26" s="33">
        <f>IF(OR(V26="",V26=0),"",V26*M!$J$66)</f>
        <v>183673.78316640318</v>
      </c>
      <c r="K26" s="33">
        <f>IF(OR(W26="",W26=0),"",W26*M!$J$67)</f>
        <v>211854.78815504612</v>
      </c>
      <c r="L26" s="33">
        <f>IF(OR(X26="",X26=0),"",X26*M!$J$68)</f>
        <v>213534.47537300346</v>
      </c>
      <c r="N26" s="46" t="str">
        <f>'3.3'!N26</f>
        <v>Consorcio Nacional</v>
      </c>
      <c r="O26" s="50">
        <v>1583838.3077094473</v>
      </c>
      <c r="P26" s="50">
        <v>2094410.8203420367</v>
      </c>
      <c r="Q26" s="50">
        <v>2364147.5759257106</v>
      </c>
      <c r="R26" s="50">
        <v>2825097.5022107661</v>
      </c>
      <c r="S26" s="50">
        <v>3009446.5705255638</v>
      </c>
      <c r="T26" s="50">
        <v>3092027.3553845068</v>
      </c>
      <c r="U26" s="50">
        <v>3525099.8035165677</v>
      </c>
      <c r="V26" s="50">
        <v>4099367.9289522725</v>
      </c>
      <c r="W26" s="50">
        <v>4723993.0295065958</v>
      </c>
      <c r="X26" s="50">
        <v>4760544</v>
      </c>
    </row>
    <row r="27" spans="2:24">
      <c r="B27" s="46" t="str">
        <f t="shared" si="2"/>
        <v>CorpVida</v>
      </c>
      <c r="C27" s="33">
        <f>IF(OR(O27="",O27=0),"",O27*M!$J$59)</f>
        <v>14285.13412469572</v>
      </c>
      <c r="D27" s="33">
        <f>IF(OR(P27="",P27=0),"",P27*M!$J$60)</f>
        <v>61472.872340425529</v>
      </c>
      <c r="E27" s="33">
        <f>IF(OR(Q27="",Q27=0),"",Q27*M!$J$61)</f>
        <v>45303.616955543817</v>
      </c>
      <c r="F27" s="33">
        <f>IF(OR(R27="",R27=0),"",R27*M!$J$62)</f>
        <v>41052.784424425052</v>
      </c>
      <c r="G27" s="33">
        <f>IF(OR(S27="",S27=0),"",S27*M!$J$63)</f>
        <v>45890.737430179775</v>
      </c>
      <c r="H27" s="33">
        <f>IF(OR(T27="",T27=0),"",T27*M!$J$64)</f>
        <v>47771.301138581606</v>
      </c>
      <c r="I27" s="33">
        <f>IF(OR(U27="",U27=0),"",U27*M!$J$65)</f>
        <v>44100.823351234729</v>
      </c>
      <c r="J27" s="33">
        <f>IF(OR(V27="",V27=0),"",V27*M!$J$66)</f>
        <v>35304.026953313027</v>
      </c>
      <c r="K27" s="33">
        <f>IF(OR(W27="",W27=0),"",W27*M!$J$67)</f>
        <v>34999.988348003193</v>
      </c>
      <c r="L27" s="33">
        <f>IF(OR(X27="",X27=0),"",X27*M!$J$68)</f>
        <v>38508.11181289341</v>
      </c>
      <c r="N27" s="46" t="str">
        <f>'3.3'!N27</f>
        <v>CorpVida</v>
      </c>
      <c r="O27" s="50">
        <v>319084.03297091171</v>
      </c>
      <c r="P27" s="50">
        <v>1374433.0675865849</v>
      </c>
      <c r="Q27" s="50">
        <v>1011577.7579025518</v>
      </c>
      <c r="R27" s="50">
        <v>918213.21204391692</v>
      </c>
      <c r="S27" s="50">
        <v>1025296.7881018245</v>
      </c>
      <c r="T27" s="50">
        <v>1063123.312705447</v>
      </c>
      <c r="U27" s="50">
        <v>985387.74989141279</v>
      </c>
      <c r="V27" s="50">
        <v>787941.49802077119</v>
      </c>
      <c r="W27" s="50">
        <v>780438.82051783102</v>
      </c>
      <c r="X27" s="50">
        <v>858501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12664.983289656315</v>
      </c>
      <c r="D29" s="33">
        <f>IF(OR(P29="",P29=0),"",P29*M!$J$60)</f>
        <v>15750.472813238768</v>
      </c>
      <c r="E29" s="33">
        <f>IF(OR(Q29="",Q29=0),"",Q29*M!$J$61)</f>
        <v>16525.100984290049</v>
      </c>
      <c r="F29" s="33">
        <f>IF(OR(R29="",R29=0),"",R29*M!$J$62)</f>
        <v>16167.514427134409</v>
      </c>
      <c r="G29" s="33">
        <f>IF(OR(S29="",S29=0),"",S29*M!$J$63)</f>
        <v>16302.072710098719</v>
      </c>
      <c r="H29" s="33">
        <f>IF(OR(T29="",T29=0),"",T29*M!$J$64)</f>
        <v>15074.001180268115</v>
      </c>
      <c r="I29" s="33">
        <f>IF(OR(U29="",U29=0),"",U29*M!$J$65)</f>
        <v>14400.931916315818</v>
      </c>
      <c r="J29" s="33">
        <f>IF(OR(V29="",V29=0),"",V29*M!$J$66)</f>
        <v>15409.914968714909</v>
      </c>
      <c r="K29" s="33">
        <f>IF(OR(W29="",W29=0),"",W29*M!$J$67)</f>
        <v>16641.475049579243</v>
      </c>
      <c r="L29" s="33">
        <f>IF(OR(X29="",X29=0),"",X29*M!$J$68)</f>
        <v>17341.458677502451</v>
      </c>
      <c r="N29" s="46" t="str">
        <f>'3.3'!N29</f>
        <v>Cruz del Sur</v>
      </c>
      <c r="O29" s="50">
        <v>282895.06491832261</v>
      </c>
      <c r="P29" s="50">
        <v>352154.85856519546</v>
      </c>
      <c r="Q29" s="50">
        <v>368986.53410400124</v>
      </c>
      <c r="R29" s="50">
        <v>361613.11738146155</v>
      </c>
      <c r="S29" s="50">
        <v>364223.01590809593</v>
      </c>
      <c r="T29" s="50">
        <v>335463.37839958351</v>
      </c>
      <c r="U29" s="50">
        <v>321774.0808224745</v>
      </c>
      <c r="V29" s="50">
        <v>343929.92903837794</v>
      </c>
      <c r="W29" s="50">
        <v>371075.92808988766</v>
      </c>
      <c r="X29" s="50">
        <v>386611</v>
      </c>
    </row>
    <row r="30" spans="2:24">
      <c r="B30" s="46" t="str">
        <f t="shared" si="2"/>
        <v>EuroAmerica</v>
      </c>
      <c r="C30" s="33">
        <f>IF(OR(O30="",O30=0),"",O30*M!$J$59)</f>
        <v>19424.371062796978</v>
      </c>
      <c r="D30" s="33">
        <f>IF(OR(P30="",P30=0),"",P30*M!$J$60)</f>
        <v>18533.983451536638</v>
      </c>
      <c r="E30" s="33">
        <f>IF(OR(Q30="",Q30=0),"",Q30*M!$J$61)</f>
        <v>18220.655365665629</v>
      </c>
      <c r="F30" s="33">
        <f>IF(OR(R30="",R30=0),"",R30*M!$J$62)</f>
        <v>18741.561106904599</v>
      </c>
      <c r="G30" s="33">
        <f>IF(OR(S30="",S30=0),"",S30*M!$J$63)</f>
        <v>20910.343262955932</v>
      </c>
      <c r="H30" s="33">
        <f>IF(OR(T30="",T30=0),"",T30*M!$J$64)</f>
        <v>21930.767796007261</v>
      </c>
      <c r="I30" s="33">
        <f>IF(OR(U30="",U30=0),"",U30*M!$J$65)</f>
        <v>21950.09735430295</v>
      </c>
      <c r="J30" s="33">
        <f>IF(OR(V30="",V30=0),"",V30*M!$J$66)</f>
        <v>22872.355664550447</v>
      </c>
      <c r="K30" s="33">
        <f>IF(OR(W30="",W30=0),"",W30*M!$J$67)</f>
        <v>21861.849265108558</v>
      </c>
      <c r="L30" s="33">
        <f>IF(OR(X30="",X30=0),"",X30*M!$J$68)</f>
        <v>20305.346319171549</v>
      </c>
      <c r="N30" s="46" t="str">
        <f>'3.3'!N30</f>
        <v>EuroAmerica</v>
      </c>
      <c r="O30" s="50">
        <v>433878.08630552533</v>
      </c>
      <c r="P30" s="50">
        <v>414389.61219878751</v>
      </c>
      <c r="Q30" s="50">
        <v>406846.31693760725</v>
      </c>
      <c r="R30" s="50">
        <v>419185.91549784329</v>
      </c>
      <c r="S30" s="50">
        <v>467181.59232533723</v>
      </c>
      <c r="T30" s="50">
        <v>488056.84487909329</v>
      </c>
      <c r="U30" s="50">
        <v>490452.45413198078</v>
      </c>
      <c r="V30" s="50">
        <v>510482.22372542997</v>
      </c>
      <c r="W30" s="50">
        <v>487481.18671226187</v>
      </c>
      <c r="X30" s="50">
        <v>452688.00000000006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9372.6633588388086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209355.20787633356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>
        <f>IF(OR(W33="",W33=0),"",W33*M!$J$67)</f>
        <v>441.37763888597578</v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9841.9531021006351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16635.392006268477</v>
      </c>
      <c r="D34" s="33">
        <f>IF(OR(P34="",P34=0),"",P34*M!$J$60)</f>
        <v>20072.044917257681</v>
      </c>
      <c r="E34" s="33">
        <f>IF(OR(Q34="",Q34=0),"",Q34*M!$J$61)</f>
        <v>12517.66322785925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371581.24838574289</v>
      </c>
      <c r="P34" s="50">
        <v>448778.15559986618</v>
      </c>
      <c r="Q34" s="50">
        <v>279505.04955581814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1600.979926087487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35760.751496083612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592.02872411330088</v>
      </c>
      <c r="D36" s="33">
        <f>IF(OR(P36="",P36=0),"",P36*M!$J$60)</f>
        <v>616.96217494089819</v>
      </c>
      <c r="E36" s="33">
        <f>IF(OR(Q36="",Q36=0),"",Q36*M!$J$61)</f>
        <v>770.62779168507348</v>
      </c>
      <c r="F36" s="33">
        <f>IF(OR(R36="",R36=0),"",R36*M!$J$62)</f>
        <v>981.76281140106585</v>
      </c>
      <c r="G36" s="33">
        <f>IF(OR(S36="",S36=0),"",S36*M!$J$63)</f>
        <v>2023.8454918582615</v>
      </c>
      <c r="H36" s="33">
        <f>IF(OR(T36="",T36=0),"",T36*M!$J$64)</f>
        <v>5990.4212782568693</v>
      </c>
      <c r="I36" s="33">
        <f>IF(OR(U36="",U36=0),"",U36*M!$J$65)</f>
        <v>13737.141983454629</v>
      </c>
      <c r="J36" s="33">
        <f>IF(OR(V36="",V36=0),"",V36*M!$J$66)</f>
        <v>16126.292085902232</v>
      </c>
      <c r="K36" s="33">
        <f>IF(OR(W36="",W36=0),"",W36*M!$J$67)</f>
        <v>18907.229131856322</v>
      </c>
      <c r="L36" s="33">
        <f>IF(OR(X36="",X36=0),"",X36*M!$J$68)</f>
        <v>24486.151673788903</v>
      </c>
      <c r="N36" s="46" t="str">
        <f>'3.3'!N36</f>
        <v>Mapfre Vida</v>
      </c>
      <c r="O36" s="50">
        <v>13224.020949031104</v>
      </c>
      <c r="P36" s="50">
        <v>13794.26700598907</v>
      </c>
      <c r="Q36" s="50">
        <v>17207.233904859058</v>
      </c>
      <c r="R36" s="50">
        <v>21958.744020917016</v>
      </c>
      <c r="S36" s="50">
        <v>45217.01760782762</v>
      </c>
      <c r="T36" s="50">
        <v>133313.44053968409</v>
      </c>
      <c r="U36" s="50">
        <v>306942.37432272849</v>
      </c>
      <c r="V36" s="50">
        <v>359918.56567778572</v>
      </c>
      <c r="W36" s="50">
        <v>421598.30043966783</v>
      </c>
      <c r="X36" s="50">
        <v>545895</v>
      </c>
    </row>
    <row r="37" spans="2:24">
      <c r="B37" s="46" t="str">
        <f t="shared" si="2"/>
        <v>Metlife Chile</v>
      </c>
      <c r="C37" s="33">
        <f>IF(OR(O37="",O37=0),"",O37*M!$J$59)</f>
        <v>27489.470930690906</v>
      </c>
      <c r="D37" s="33">
        <f>IF(OR(P37="",P37=0),"",P37*M!$J$60)</f>
        <v>25727.186761229314</v>
      </c>
      <c r="E37" s="33">
        <f>IF(OR(Q37="",Q37=0),"",Q37*M!$J$61)</f>
        <v>30700.7255854779</v>
      </c>
      <c r="F37" s="33">
        <f>IF(OR(R37="",R37=0),"",R37*M!$J$62)</f>
        <v>34756.083652622736</v>
      </c>
      <c r="G37" s="33">
        <f>IF(OR(S37="",S37=0),"",S37*M!$J$63)</f>
        <v>38635.870329912439</v>
      </c>
      <c r="H37" s="33">
        <f>IF(OR(T37="",T37=0),"",T37*M!$J$64)</f>
        <v>39175.524623063327</v>
      </c>
      <c r="I37" s="33">
        <f>IF(OR(U37="",U37=0),"",U37*M!$J$65)</f>
        <v>41813.358492711952</v>
      </c>
      <c r="J37" s="33">
        <f>IF(OR(V37="",V37=0),"",V37*M!$J$66)</f>
        <v>32595.421451108934</v>
      </c>
      <c r="K37" s="33">
        <f>IF(OR(W37="",W37=0),"",W37*M!$J$67)</f>
        <v>25409.695859579449</v>
      </c>
      <c r="L37" s="33">
        <f>IF(OR(X37="",X37=0),"",X37*M!$J$68)</f>
        <v>22018.58524456996</v>
      </c>
      <c r="N37" s="46" t="str">
        <f>'3.3'!N37</f>
        <v>Metlife Chile</v>
      </c>
      <c r="O37" s="50">
        <v>614026.5238138485</v>
      </c>
      <c r="P37" s="50">
        <v>575217.89489175857</v>
      </c>
      <c r="Q37" s="50">
        <v>685511.95778064441</v>
      </c>
      <c r="R37" s="50">
        <v>777377.11719632638</v>
      </c>
      <c r="S37" s="50">
        <v>863207.60948867188</v>
      </c>
      <c r="T37" s="50">
        <v>871829.16356884246</v>
      </c>
      <c r="U37" s="50">
        <v>934276.6894029621</v>
      </c>
      <c r="V37" s="50">
        <v>727488.82842088817</v>
      </c>
      <c r="W37" s="50">
        <v>566591.99052271619</v>
      </c>
      <c r="X37" s="50">
        <v>490883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>
        <f>IF(OR(O39="",O39=0),"",O39*M!$J$59)</f>
        <v>106.30597487356762</v>
      </c>
      <c r="D39" s="33">
        <f>IF(OR(P39="",P39=0),"",P39*M!$J$60)</f>
        <v>112.76595744680847</v>
      </c>
      <c r="E39" s="33">
        <f>IF(OR(Q39="",Q39=0),"",Q39*M!$J$61)</f>
        <v>104.29028038840333</v>
      </c>
      <c r="F39" s="33">
        <f>IF(OR(R39="",R39=0),"",R39*M!$J$62)</f>
        <v>1673.8424495168508</v>
      </c>
      <c r="G39" s="33">
        <f>IF(OR(S39="",S39=0),"",S39*M!$J$63)</f>
        <v>6834.6642030760686</v>
      </c>
      <c r="H39" s="33">
        <f>IF(OR(T39="",T39=0),"",T39*M!$J$64)</f>
        <v>10986.583878026726</v>
      </c>
      <c r="I39" s="33">
        <f>IF(OR(U39="",U39=0),"",U39*M!$J$65)</f>
        <v>13135.209441106557</v>
      </c>
      <c r="J39" s="33">
        <f>IF(OR(V39="",V39=0),"",V39*M!$J$66)</f>
        <v>15111.293193677286</v>
      </c>
      <c r="K39" s="33">
        <f>IF(OR(W39="",W39=0),"",W39*M!$J$67)</f>
        <v>16734.131728154251</v>
      </c>
      <c r="L39" s="33">
        <f>IF(OR(X39="",X39=0),"",X39*M!$J$68)</f>
        <v>18488.895906213456</v>
      </c>
      <c r="N39" s="46" t="str">
        <f>'3.3'!N39</f>
        <v>Mutual de Ej. y Av.</v>
      </c>
      <c r="O39" s="50">
        <v>2374.5341762610078</v>
      </c>
      <c r="P39" s="50">
        <v>2521.262711699123</v>
      </c>
      <c r="Q39" s="50">
        <v>2328.6822354571341</v>
      </c>
      <c r="R39" s="50">
        <v>37438.246237736173</v>
      </c>
      <c r="S39" s="50">
        <v>152700.9511631846</v>
      </c>
      <c r="T39" s="50">
        <v>244500.2160154859</v>
      </c>
      <c r="U39" s="50">
        <v>293492.80788795179</v>
      </c>
      <c r="V39" s="50">
        <v>337265.06644137367</v>
      </c>
      <c r="W39" s="50">
        <v>373142.01074743533</v>
      </c>
      <c r="X39" s="50">
        <v>412192</v>
      </c>
    </row>
    <row r="40" spans="2:24">
      <c r="B40" s="46" t="str">
        <f t="shared" si="2"/>
        <v>Mutual de Seguros</v>
      </c>
      <c r="C40" s="33">
        <f>IF(OR(O40="",O40=0),"",O40*M!$J$59)</f>
        <v>3956.9711636084803</v>
      </c>
      <c r="D40" s="33">
        <f>IF(OR(P40="",P40=0),"",P40*M!$J$60)</f>
        <v>4065.6619385342783</v>
      </c>
      <c r="E40" s="33">
        <f>IF(OR(Q40="",Q40=0),"",Q40*M!$J$61)</f>
        <v>3226.3000915282914</v>
      </c>
      <c r="F40" s="33">
        <f>IF(OR(R40="",R40=0),"",R40*M!$J$62)</f>
        <v>2723.8118233238611</v>
      </c>
      <c r="G40" s="33">
        <f>IF(OR(S40="",S40=0),"",S40*M!$J$63)</f>
        <v>2935.6394228304594</v>
      </c>
      <c r="H40" s="33">
        <f>IF(OR(T40="",T40=0),"",T40*M!$J$64)</f>
        <v>2925.3424357350113</v>
      </c>
      <c r="I40" s="33">
        <f>IF(OR(U40="",U40=0),"",U40*M!$J$65)</f>
        <v>2869.1201100847056</v>
      </c>
      <c r="J40" s="33">
        <f>IF(OR(V40="",V40=0),"",V40*M!$J$66)</f>
        <v>2806.108806429681</v>
      </c>
      <c r="K40" s="33">
        <f>IF(OR(W40="",W40=0),"",W40*M!$J$67)</f>
        <v>2345.826604305179</v>
      </c>
      <c r="L40" s="33">
        <f>IF(OR(X40="",X40=0),"",X40*M!$J$68)</f>
        <v>2341.1648768751097</v>
      </c>
      <c r="N40" s="46" t="str">
        <f>'3.3'!N40</f>
        <v>Mutual de Seguros</v>
      </c>
      <c r="O40" s="50">
        <v>88386.031675477134</v>
      </c>
      <c r="P40" s="50">
        <v>90901.563522271696</v>
      </c>
      <c r="Q40" s="50">
        <v>72039.577239750884</v>
      </c>
      <c r="R40" s="50">
        <v>60922.542486773789</v>
      </c>
      <c r="S40" s="50">
        <v>65588.435484013811</v>
      </c>
      <c r="T40" s="50">
        <v>65101.842883753758</v>
      </c>
      <c r="U40" s="50">
        <v>64107.551619337624</v>
      </c>
      <c r="V40" s="50">
        <v>62628.820770826824</v>
      </c>
      <c r="W40" s="50">
        <v>52307.850219833905</v>
      </c>
      <c r="X40" s="50">
        <v>52194</v>
      </c>
    </row>
    <row r="41" spans="2:24">
      <c r="B41" s="46" t="str">
        <f t="shared" si="2"/>
        <v>Ohio National</v>
      </c>
      <c r="C41" s="33">
        <f>IF(OR(O41="",O41=0),"",O41*M!$J$59)</f>
        <v>806.91012725661335</v>
      </c>
      <c r="D41" s="33">
        <f>IF(OR(P41="",P41=0),"",P41*M!$J$60)</f>
        <v>1076.5957446808509</v>
      </c>
      <c r="E41" s="33">
        <f>IF(OR(Q41="",Q41=0),"",Q41*M!$J$61)</f>
        <v>4654.7189042013506</v>
      </c>
      <c r="F41" s="33">
        <f>IF(OR(R41="",R41=0),"",R41*M!$J$62)</f>
        <v>9739.0737370798306</v>
      </c>
      <c r="G41" s="33">
        <f>IF(OR(S41="",S41=0),"",S41*M!$J$63)</f>
        <v>23303.181980303631</v>
      </c>
      <c r="H41" s="33">
        <f>IF(OR(T41="",T41=0),"",T41*M!$J$64)</f>
        <v>47398.823604954669</v>
      </c>
      <c r="I41" s="33">
        <f>IF(OR(U41="",U41=0),"",U41*M!$J$65)</f>
        <v>33536.35485165639</v>
      </c>
      <c r="J41" s="33">
        <f>IF(OR(V41="",V41=0),"",V41*M!$J$66)</f>
        <v>27119.001780079921</v>
      </c>
      <c r="K41" s="33">
        <f>IF(OR(W41="",W41=0),"",W41*M!$J$67)</f>
        <v>37673.329278438439</v>
      </c>
      <c r="L41" s="33">
        <f>IF(OR(X41="",X41=0),"",X41*M!$J$68)</f>
        <v>145415.47669936749</v>
      </c>
      <c r="N41" s="46" t="str">
        <f>'3.3'!N41</f>
        <v>Ohio National</v>
      </c>
      <c r="O41" s="50">
        <v>18023.781604192398</v>
      </c>
      <c r="P41" s="50">
        <v>24070.923247542574</v>
      </c>
      <c r="Q41" s="50">
        <v>103934.52949682047</v>
      </c>
      <c r="R41" s="50">
        <v>217830.44204758265</v>
      </c>
      <c r="S41" s="50">
        <v>520642.70427793881</v>
      </c>
      <c r="T41" s="50">
        <v>1054834.0356704949</v>
      </c>
      <c r="U41" s="50">
        <v>749335.51656487212</v>
      </c>
      <c r="V41" s="50">
        <v>605262.02621819847</v>
      </c>
      <c r="W41" s="50">
        <v>840049.67015144124</v>
      </c>
      <c r="X41" s="50">
        <v>3241897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9234.8699763593359</v>
      </c>
      <c r="E42" s="33">
        <f>IF(OR(Q42="",Q42=0),"",Q42*M!$J$61)</f>
        <v>21001.325283463408</v>
      </c>
      <c r="F42" s="33">
        <f>IF(OR(R42="",R42=0),"",R42*M!$J$62)</f>
        <v>46354.648533141633</v>
      </c>
      <c r="G42" s="33">
        <f>IF(OR(S42="",S42=0),"",S42*M!$J$63)</f>
        <v>69195.882720580601</v>
      </c>
      <c r="H42" s="33">
        <f>IF(OR(T42="",T42=0),"",T42*M!$J$64)</f>
        <v>87808.992256911122</v>
      </c>
      <c r="I42" s="33">
        <f>IF(OR(U42="",U42=0),"",U42*M!$J$65)</f>
        <v>101264.27742690012</v>
      </c>
      <c r="J42" s="33">
        <f>IF(OR(V42="",V42=0),"",V42*M!$J$66)</f>
        <v>75848.498391816247</v>
      </c>
      <c r="K42" s="33">
        <f>IF(OR(W42="",W42=0),"",W42*M!$J$67)</f>
        <v>64031.637501718658</v>
      </c>
      <c r="L42" s="33">
        <f>IF(OR(X42="",X42=0),"",X42*M!$J$68)</f>
        <v>60031.676641683895</v>
      </c>
      <c r="N42" s="46" t="str">
        <f>'3.3'!N42</f>
        <v>Penta Vida</v>
      </c>
      <c r="O42" s="50">
        <v>0</v>
      </c>
      <c r="P42" s="50">
        <v>206476.61622318387</v>
      </c>
      <c r="Q42" s="50">
        <v>468935.48398299341</v>
      </c>
      <c r="R42" s="50">
        <v>1036798.1446213176</v>
      </c>
      <c r="S42" s="50">
        <v>1545983.3569077579</v>
      </c>
      <c r="T42" s="50">
        <v>1954139.5044419349</v>
      </c>
      <c r="U42" s="50">
        <v>2262646.6105485791</v>
      </c>
      <c r="V42" s="50">
        <v>1692843.1287599986</v>
      </c>
      <c r="W42" s="50">
        <v>1427794.0652662434</v>
      </c>
      <c r="X42" s="50">
        <v>1338348</v>
      </c>
    </row>
    <row r="43" spans="2:24">
      <c r="B43" s="46" t="str">
        <f t="shared" si="2"/>
        <v>Principal</v>
      </c>
      <c r="C43" s="33">
        <f>IF(OR(O43="",O43=0),"",O43*M!$J$59)</f>
        <v>2761.3872810276098</v>
      </c>
      <c r="D43" s="33">
        <f>IF(OR(P43="",P43=0),"",P43*M!$J$60)</f>
        <v>1910.9929078014181</v>
      </c>
      <c r="E43" s="33">
        <f>IF(OR(Q43="",Q43=0),"",Q43*M!$J$61)</f>
        <v>1176.9903072405521</v>
      </c>
      <c r="F43" s="33">
        <f>IF(OR(R43="",R43=0),"",R43*M!$J$62)</f>
        <v>702.59435287493955</v>
      </c>
      <c r="G43" s="33">
        <f>IF(OR(S43="",S43=0),"",S43*M!$J$63)</f>
        <v>474.0303156893562</v>
      </c>
      <c r="H43" s="33">
        <f>IF(OR(T43="",T43=0),"",T43*M!$J$64)</f>
        <v>91.068183416519432</v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61680.526240325955</v>
      </c>
      <c r="P43" s="50">
        <v>42726.681614297406</v>
      </c>
      <c r="Q43" s="50">
        <v>26280.84237158766</v>
      </c>
      <c r="R43" s="50">
        <v>15714.681149212953</v>
      </c>
      <c r="S43" s="50">
        <v>10590.846592488215</v>
      </c>
      <c r="T43" s="50">
        <v>2026.6709620275587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623.98023903316539</v>
      </c>
      <c r="D44" s="33">
        <f>IF(OR(P44="",P44=0),"",P44*M!$J$60)</f>
        <v>264.00709219858152</v>
      </c>
      <c r="E44" s="33">
        <f>IF(OR(Q44="",Q44=0),"",Q44*M!$J$61)</f>
        <v>253.50738145353858</v>
      </c>
      <c r="F44" s="33">
        <f>IF(OR(R44="",R44=0),"",R44*M!$J$62)</f>
        <v>242.72857404334167</v>
      </c>
      <c r="G44" s="33">
        <f>IF(OR(S44="",S44=0),"",S44*M!$J$63)</f>
        <v>227.1440709671156</v>
      </c>
      <c r="H44" s="33">
        <f>IF(OR(T44="",T44=0),"",T44*M!$J$64)</f>
        <v>141.26525150005142</v>
      </c>
      <c r="I44" s="33">
        <f>IF(OR(U44="",U44=0),"",U44*M!$J$65)</f>
        <v>66.239149901386938</v>
      </c>
      <c r="J44" s="33">
        <f>IF(OR(V44="",V44=0),"",V44*M!$J$66)</f>
        <v>37.626152659042141</v>
      </c>
      <c r="K44" s="33">
        <f>IF(OR(W44="",W44=0),"",W44*M!$J$67)</f>
        <v>134.04457121816964</v>
      </c>
      <c r="L44" s="33">
        <f>IF(OR(X44="",X44=0),"",X44*M!$J$68)</f>
        <v>48.847157736847038</v>
      </c>
      <c r="N44" s="46" t="str">
        <f>'3.3'!N44</f>
        <v>Renta Nacional</v>
      </c>
      <c r="O44" s="50">
        <v>13937.715209873599</v>
      </c>
      <c r="P44" s="50">
        <v>5902.7675750314384</v>
      </c>
      <c r="Q44" s="50">
        <v>5660.5288004744298</v>
      </c>
      <c r="R44" s="50">
        <v>5429.0247726673624</v>
      </c>
      <c r="S44" s="50">
        <v>5074.88219715985</v>
      </c>
      <c r="T44" s="50">
        <v>3143.7783473645177</v>
      </c>
      <c r="U44" s="50">
        <v>1480.0459927063973</v>
      </c>
      <c r="V44" s="50">
        <v>839.76842443866622</v>
      </c>
      <c r="W44" s="50">
        <v>2988.9606253053253</v>
      </c>
      <c r="X44" s="50">
        <v>1089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237296.55544752438</v>
      </c>
      <c r="D46" s="33">
        <f>IF(OR(P46="",P46=0),"",P46*M!$J$60)</f>
        <v>230343.0260047281</v>
      </c>
      <c r="E46" s="33">
        <f>IF(OR(Q46="",Q46=0),"",Q46*M!$J$61)</f>
        <v>201938.60963616782</v>
      </c>
      <c r="F46" s="33">
        <f>IF(OR(R46="",R46=0),"",R46*M!$J$62)</f>
        <v>312003.35358204052</v>
      </c>
      <c r="G46" s="33">
        <f>IF(OR(S46="",S46=0),"",S46*M!$J$63)</f>
        <v>334633.17186925648</v>
      </c>
      <c r="H46" s="33">
        <f>IF(OR(T46="",T46=0),"",T46*M!$J$64)</f>
        <v>342011.99021947064</v>
      </c>
      <c r="I46" s="33">
        <f>IF(OR(U46="",U46=0),"",U46*M!$J$65)</f>
        <v>376416.7649843343</v>
      </c>
      <c r="J46" s="33">
        <f>IF(OR(V46="",V46=0),"",V46*M!$J$66)</f>
        <v>359691.50374733581</v>
      </c>
      <c r="K46" s="33">
        <f>IF(OR(W46="",W46=0),"",W46*M!$J$67)</f>
        <v>353746.88600385445</v>
      </c>
      <c r="L46" s="33">
        <f>IF(OR(X46="",X46=0),"",X46*M!$J$68)</f>
        <v>330409.44145136612</v>
      </c>
      <c r="N46" s="46" t="str">
        <f>'3.3'!N46</f>
        <v>Santander</v>
      </c>
      <c r="O46" s="50">
        <v>5300443.1922976058</v>
      </c>
      <c r="P46" s="50">
        <v>5150094.013431347</v>
      </c>
      <c r="Q46" s="50">
        <v>4509057.3269275334</v>
      </c>
      <c r="R46" s="50">
        <v>6978469.4382530088</v>
      </c>
      <c r="S46" s="50">
        <v>7476417.5849620998</v>
      </c>
      <c r="T46" s="50">
        <v>7611283.581586414</v>
      </c>
      <c r="U46" s="50">
        <v>8410647.2596941441</v>
      </c>
      <c r="V46" s="50">
        <v>8027862.1660587387</v>
      </c>
      <c r="W46" s="50">
        <v>7887939.8395701041</v>
      </c>
      <c r="X46" s="50">
        <v>7366158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2946.9449573940001</v>
      </c>
      <c r="D48" s="33">
        <f>IF(OR(P48="",P48=0),"",P48*M!$J$60)</f>
        <v>4113.2387706855779</v>
      </c>
      <c r="E48" s="33">
        <f>IF(OR(Q48="",Q48=0),"",Q48*M!$J$61)</f>
        <v>7974.5106701199111</v>
      </c>
      <c r="F48" s="33">
        <f>IF(OR(R48="",R48=0),"",R48*M!$J$62)</f>
        <v>17063.323617885242</v>
      </c>
      <c r="G48" s="33">
        <f>IF(OR(S48="",S48=0),"",S48*M!$J$63)</f>
        <v>39499.563163503364</v>
      </c>
      <c r="H48" s="33">
        <f>IF(OR(T48="",T48=0),"",T48*M!$J$64)</f>
        <v>60870.238795351885</v>
      </c>
      <c r="I48" s="33">
        <f>IF(OR(U48="",U48=0),"",U48*M!$J$65)</f>
        <v>76470.651301918406</v>
      </c>
      <c r="J48" s="33">
        <f>IF(OR(V48="",V48=0),"",V48*M!$J$66)</f>
        <v>78293.959570030522</v>
      </c>
      <c r="K48" s="33">
        <f>IF(OR(W48="",W48=0),"",W48*M!$J$67)</f>
        <v>75680.74460920367</v>
      </c>
      <c r="L48" s="33">
        <f>IF(OR(X48="",X48=0),"",X48*M!$J$68)</f>
        <v>75304.509772347126</v>
      </c>
      <c r="N48" s="46" t="str">
        <f>'3.3'!N48</f>
        <v>Security Vida</v>
      </c>
      <c r="O48" s="50">
        <v>65825.288985069186</v>
      </c>
      <c r="P48" s="50">
        <v>91965.303817301974</v>
      </c>
      <c r="Q48" s="50">
        <v>178061.66849692856</v>
      </c>
      <c r="R48" s="50">
        <v>381649.36695503246</v>
      </c>
      <c r="S48" s="50">
        <v>882504.34642898897</v>
      </c>
      <c r="T48" s="50">
        <v>1354632.7684389197</v>
      </c>
      <c r="U48" s="50">
        <v>1708658.417077342</v>
      </c>
      <c r="V48" s="50">
        <v>1747422.7478686615</v>
      </c>
      <c r="W48" s="50">
        <v>1687548.8777723501</v>
      </c>
      <c r="X48" s="50">
        <v>1678841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>
        <f>IF(OR(P50="",P50=0),"",P50*M!$J$60)</f>
        <v>1725.4137115839242</v>
      </c>
      <c r="E50" s="33">
        <f>IF(OR(Q50="",Q50=0),"",Q50*M!$J$61)</f>
        <v>2523.0625308583162</v>
      </c>
      <c r="F50" s="33">
        <f>IF(OR(R50="",R50=0),"",R50*M!$J$62)</f>
        <v>1794.0106181929038</v>
      </c>
      <c r="G50" s="33">
        <f>IF(OR(S50="",S50=0),"",S50*M!$J$63)</f>
        <v>-28.577069192501458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38577.433755421494</v>
      </c>
      <c r="Q50" s="50">
        <v>56337.089829232071</v>
      </c>
      <c r="R50" s="50">
        <v>40126.005465093847</v>
      </c>
      <c r="S50" s="50">
        <v>-638.47257414448052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45656.206477258907</v>
      </c>
      <c r="D51" s="33">
        <f>IF(OR(P51="",P51=0),"",P51*M!$J$60)</f>
        <v>46781.973995271859</v>
      </c>
      <c r="E51" s="33">
        <f>IF(OR(Q51="",Q51=0),"",Q51*M!$J$61)</f>
        <v>48708.469398656242</v>
      </c>
      <c r="F51" s="33">
        <f>IF(OR(R51="",R51=0),"",R51*M!$J$62)</f>
        <v>48851.030970563785</v>
      </c>
      <c r="G51" s="33">
        <f>IF(OR(S51="",S51=0),"",S51*M!$J$63)</f>
        <v>47201.901356756338</v>
      </c>
      <c r="H51" s="33">
        <f>IF(OR(T51="",T51=0),"",T51*M!$J$64)</f>
        <v>58305.652750442583</v>
      </c>
      <c r="I51" s="33">
        <f>IF(OR(U51="",U51=0),"",U51*M!$J$65)</f>
        <v>64033.679880778698</v>
      </c>
      <c r="J51" s="33">
        <f>IF(OR(V51="",V51=0),"",V51*M!$J$66)</f>
        <v>60516.461919277608</v>
      </c>
      <c r="K51" s="33">
        <f>IF(OR(W51="",W51=0),"",W51*M!$J$67)</f>
        <v>57467.088935030784</v>
      </c>
      <c r="L51" s="33">
        <f>IF(OR(X51="",X51=0),"",X51*M!$J$68)</f>
        <v>55385.141223906132</v>
      </c>
      <c r="N51" s="46" t="str">
        <f>'3.3'!N51</f>
        <v>Sura</v>
      </c>
      <c r="O51" s="50">
        <v>1019813.0704094276</v>
      </c>
      <c r="P51" s="50">
        <v>1045968.5643124491</v>
      </c>
      <c r="Q51" s="50">
        <v>1087604.2041744364</v>
      </c>
      <c r="R51" s="50">
        <v>1092633.853903722</v>
      </c>
      <c r="S51" s="50">
        <v>1054590.9820475909</v>
      </c>
      <c r="T51" s="50">
        <v>1297559.3551803438</v>
      </c>
      <c r="U51" s="50">
        <v>1430767.0229295376</v>
      </c>
      <c r="V51" s="50">
        <v>1350651.3498488537</v>
      </c>
      <c r="W51" s="50">
        <v>1281416.0582315584</v>
      </c>
      <c r="X51" s="50">
        <v>1234758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640812.23737049219</v>
      </c>
      <c r="D53" s="51">
        <f t="shared" si="3"/>
        <v>710994.73995271861</v>
      </c>
      <c r="E53" s="51">
        <f t="shared" si="3"/>
        <v>739022.58179077844</v>
      </c>
      <c r="F53" s="51">
        <f t="shared" si="3"/>
        <v>935279.59405412315</v>
      </c>
      <c r="G53" s="51">
        <f t="shared" si="3"/>
        <v>1069821.142450145</v>
      </c>
      <c r="H53" s="51">
        <f t="shared" si="3"/>
        <v>1176291.7463789308</v>
      </c>
      <c r="I53" s="51">
        <f t="shared" si="3"/>
        <v>1213076.6150629008</v>
      </c>
      <c r="J53" s="51">
        <f t="shared" si="3"/>
        <v>1150516.3568716438</v>
      </c>
      <c r="K53" s="51">
        <f t="shared" si="3"/>
        <v>1236879.3622163034</v>
      </c>
      <c r="L53" s="51">
        <f t="shared" si="3"/>
        <v>1285783.2343456971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>
  <sheetPr codeName="Hoja122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588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18608.562289329042</v>
      </c>
      <c r="D18" s="33">
        <f>IF(OR(P18="",P18=0),"",P18*M!$J$60)</f>
        <v>15034.278959810872</v>
      </c>
      <c r="E18" s="33">
        <f>IF(OR(Q18="",Q18=0),"",Q18*M!$J$61)</f>
        <v>12245.445962216427</v>
      </c>
      <c r="F18" s="33">
        <f>IF(OR(R18="",R18=0),"",R18*M!$J$62)</f>
        <v>11773.420692624841</v>
      </c>
      <c r="G18" s="33">
        <f>IF(OR(S18="",S18=0),"",S18*M!$J$63)</f>
        <v>10157.948297319313</v>
      </c>
      <c r="H18" s="33">
        <f>IF(OR(T18="",T18=0),"",T18*M!$J$64)</f>
        <v>8787.6465270253848</v>
      </c>
      <c r="I18" s="33">
        <f>IF(OR(U18="",U18=0),"",U18*M!$J$65)</f>
        <v>7249.6675223527809</v>
      </c>
      <c r="J18" s="33">
        <f>IF(OR(V18="",V18=0),"",V18*M!$J$66)</f>
        <v>7119.7944122298395</v>
      </c>
      <c r="K18" s="33">
        <f>IF(OR(W18="",W18=0),"",W18*M!$J$67)</f>
        <v>6116.645809592389</v>
      </c>
      <c r="L18" s="33">
        <f>IF(OR(X18="",X18=0),"",X18*M!$J$68)</f>
        <v>5884.9835583786335</v>
      </c>
      <c r="N18" s="46" t="str">
        <f>'3.3'!N18</f>
        <v>BanChile</v>
      </c>
      <c r="O18" s="33">
        <v>415655.53751466842</v>
      </c>
      <c r="P18" s="33">
        <v>336141.93322957179</v>
      </c>
      <c r="Q18" s="33">
        <v>273426.75052041118</v>
      </c>
      <c r="R18" s="33">
        <v>263331.96596739185</v>
      </c>
      <c r="S18" s="33">
        <v>226950.19400792161</v>
      </c>
      <c r="T18" s="33">
        <v>195564.10782268952</v>
      </c>
      <c r="U18" s="33">
        <v>161986.39899343401</v>
      </c>
      <c r="V18" s="33">
        <v>158904.86040561556</v>
      </c>
      <c r="W18" s="33">
        <v>136390.55515388376</v>
      </c>
      <c r="X18" s="33">
        <v>131200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>
        <f>IF(OR(O20="",O20=0),"",O20*M!$J$59)</f>
        <v>192844.17455202193</v>
      </c>
      <c r="D20" s="33">
        <f>IF(OR(P20="",P20=0),"",P20*M!$J$60)</f>
        <v>200347.69503546096</v>
      </c>
      <c r="E20" s="33">
        <f>IF(OR(Q20="",Q20=0),"",Q20*M!$J$61)</f>
        <v>184621.86111375783</v>
      </c>
      <c r="F20" s="33">
        <f>IF(OR(R20="",R20=0),"",R20*M!$J$62)</f>
        <v>190315.83643999565</v>
      </c>
      <c r="G20" s="33">
        <f>IF(OR(S20="",S20=0),"",S20*M!$J$63)</f>
        <v>186102.60040422369</v>
      </c>
      <c r="H20" s="33">
        <f>IF(OR(T20="",T20=0),"",T20*M!$J$64)</f>
        <v>176088.56291654645</v>
      </c>
      <c r="I20" s="33">
        <f>IF(OR(U20="",U20=0),"",U20*M!$J$65)</f>
        <v>177661.7440241421</v>
      </c>
      <c r="J20" s="33">
        <f>IF(OR(V20="",V20=0),"",V20*M!$J$66)</f>
        <v>196030.44089447113</v>
      </c>
      <c r="K20" s="33">
        <f>IF(OR(W20="",W20=0),"",W20*M!$J$67)</f>
        <v>203186.96094949788</v>
      </c>
      <c r="L20" s="33">
        <f>IF(OR(X20="",X20=0),"",X20*M!$J$68)</f>
        <v>223201.99622948386</v>
      </c>
      <c r="N20" s="46" t="str">
        <f>'3.3'!N20</f>
        <v>BCI Vida</v>
      </c>
      <c r="O20" s="33">
        <v>4307519.7204223881</v>
      </c>
      <c r="P20" s="33">
        <v>4479447.3820349891</v>
      </c>
      <c r="Q20" s="33">
        <v>4122394.2121115266</v>
      </c>
      <c r="R20" s="33">
        <v>4256727.4773309249</v>
      </c>
      <c r="S20" s="33">
        <v>4157928.3562866109</v>
      </c>
      <c r="T20" s="33">
        <v>3918751.4653267139</v>
      </c>
      <c r="U20" s="33">
        <v>3969669.7903222269</v>
      </c>
      <c r="V20" s="33">
        <v>4375152.9948785864</v>
      </c>
      <c r="W20" s="33">
        <v>4530715.5697117737</v>
      </c>
      <c r="X20" s="33">
        <v>4976072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102862.78408506121</v>
      </c>
      <c r="G21" s="33">
        <f>IF(OR(S21="",S21=0),"",S21*M!$J$63)</f>
        <v>303452.04451478418</v>
      </c>
      <c r="H21" s="33">
        <f>IF(OR(T21="",T21=0),"",T21*M!$J$64)</f>
        <v>379379.60500767978</v>
      </c>
      <c r="I21" s="33">
        <f>IF(OR(U21="",U21=0),"",U21*M!$J$65)</f>
        <v>386748.72054956493</v>
      </c>
      <c r="J21" s="33">
        <f>IF(OR(V21="",V21=0),"",V21*M!$J$66)</f>
        <v>434757.77925481135</v>
      </c>
      <c r="K21" s="33">
        <f>IF(OR(W21="",W21=0),"",W21*M!$J$67)</f>
        <v>460108.9228661115</v>
      </c>
      <c r="L21" s="33">
        <f>IF(OR(X21="",X21=0),"",X21*M!$J$68)</f>
        <v>450979.88116101036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2300695.7676256751</v>
      </c>
      <c r="S21" s="33">
        <v>6779764.8067282597</v>
      </c>
      <c r="T21" s="33">
        <v>8442878.7333763596</v>
      </c>
      <c r="U21" s="33">
        <v>8641504.2295360826</v>
      </c>
      <c r="V21" s="33">
        <v>9703247.0634365603</v>
      </c>
      <c r="W21" s="33">
        <v>10259628.131900344</v>
      </c>
      <c r="X21" s="33">
        <v>10054159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537502.47848199878</v>
      </c>
      <c r="D23" s="33">
        <f>IF(OR(P23="",P23=0),"",P23*M!$J$60)</f>
        <v>600032.32860520075</v>
      </c>
      <c r="E23" s="33">
        <f>IF(OR(Q23="",Q23=0),"",Q23*M!$J$61)</f>
        <v>561897.84056753316</v>
      </c>
      <c r="F23" s="33">
        <f>IF(OR(R23="",R23=0),"",R23*M!$J$62)</f>
        <v>780032.94610624493</v>
      </c>
      <c r="G23" s="33">
        <f>IF(OR(S23="",S23=0),"",S23*M!$J$63)</f>
        <v>863695.77855607239</v>
      </c>
      <c r="H23" s="33">
        <f>IF(OR(T23="",T23=0),"",T23*M!$J$64)</f>
        <v>931175.89562271349</v>
      </c>
      <c r="I23" s="33">
        <f>IF(OR(U23="",U23=0),"",U23*M!$J$65)</f>
        <v>929965.4074080612</v>
      </c>
      <c r="J23" s="33">
        <f>IF(OR(V23="",V23=0),"",V23*M!$J$66)</f>
        <v>1080850.7712406323</v>
      </c>
      <c r="K23" s="33">
        <f>IF(OR(W23="",W23=0),"",W23*M!$J$67)</f>
        <v>910335.50759593653</v>
      </c>
      <c r="L23" s="33">
        <f>IF(OR(X23="",X23=0),"",X23*M!$J$68)</f>
        <v>845217.80046048202</v>
      </c>
      <c r="N23" s="46" t="str">
        <f>'3.3'!N23</f>
        <v>Chilena</v>
      </c>
      <c r="O23" s="50">
        <v>12006079.681771981</v>
      </c>
      <c r="P23" s="50">
        <v>13415743.280855764</v>
      </c>
      <c r="Q23" s="50">
        <v>12546533.719136856</v>
      </c>
      <c r="R23" s="50">
        <v>17446722.968641259</v>
      </c>
      <c r="S23" s="50">
        <v>19296802.737109046</v>
      </c>
      <c r="T23" s="50">
        <v>20722793.377431415</v>
      </c>
      <c r="U23" s="50">
        <v>20779124.983321287</v>
      </c>
      <c r="V23" s="50">
        <v>24123230.38826393</v>
      </c>
      <c r="W23" s="50">
        <v>20298897.324181732</v>
      </c>
      <c r="X23" s="50">
        <v>18843311</v>
      </c>
    </row>
    <row r="24" spans="2:24">
      <c r="B24" s="46" t="str">
        <f t="shared" si="2"/>
        <v>Cigna</v>
      </c>
      <c r="C24" s="33">
        <f>IF(OR(O24="",O24=0),"",O24*M!$J$59)</f>
        <v>17326.022508199901</v>
      </c>
      <c r="D24" s="33">
        <f>IF(OR(P24="",P24=0),"",P24*M!$J$60)</f>
        <v>15594.858156028367</v>
      </c>
      <c r="E24" s="33">
        <f>IF(OR(Q24="",Q24=0),"",Q24*M!$J$61)</f>
        <v>12704.415590415225</v>
      </c>
      <c r="F24" s="33">
        <f>IF(OR(R24="",R24=0),"",R24*M!$J$62)</f>
        <v>11754.227165683526</v>
      </c>
      <c r="G24" s="33">
        <f>IF(OR(S24="",S24=0),"",S24*M!$J$63)</f>
        <v>9438.5587558722036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387007.71648365428</v>
      </c>
      <c r="P24" s="50">
        <v>348675.56887971133</v>
      </c>
      <c r="Q24" s="50">
        <v>283675.01541931112</v>
      </c>
      <c r="R24" s="50">
        <v>262902.67109079997</v>
      </c>
      <c r="S24" s="50">
        <v>210877.49987521203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1120358.131690409</v>
      </c>
      <c r="D26" s="33">
        <f>IF(OR(P26="",P26=0),"",P26*M!$J$60)</f>
        <v>1107504.6099290778</v>
      </c>
      <c r="E26" s="33">
        <f>IF(OR(Q26="",Q26=0),"",Q26*M!$J$61)</f>
        <v>1039409.4837169148</v>
      </c>
      <c r="F26" s="33">
        <f>IF(OR(R26="",R26=0),"",R26*M!$J$62)</f>
        <v>1004761.6080503766</v>
      </c>
      <c r="G26" s="33">
        <f>IF(OR(S26="",S26=0),"",S26*M!$J$63)</f>
        <v>1010935.2009502418</v>
      </c>
      <c r="H26" s="33">
        <f>IF(OR(T26="",T26=0),"",T26*M!$J$64)</f>
        <v>1158924.732936309</v>
      </c>
      <c r="I26" s="33">
        <f>IF(OR(U26="",U26=0),"",U26*M!$J$65)</f>
        <v>1141432.6115705455</v>
      </c>
      <c r="J26" s="33">
        <f>IF(OR(V26="",V26=0),"",V26*M!$J$66)</f>
        <v>1194924.7190453275</v>
      </c>
      <c r="K26" s="33">
        <f>IF(OR(W26="",W26=0),"",W26*M!$J$67)</f>
        <v>1279001.2840500474</v>
      </c>
      <c r="L26" s="33">
        <f>IF(OR(X26="",X26=0),"",X26*M!$J$68)</f>
        <v>1599604.5578121138</v>
      </c>
      <c r="N26" s="46" t="str">
        <f>'3.3'!N26</f>
        <v>Consorcio Nacional</v>
      </c>
      <c r="O26" s="50">
        <v>25025203.677543081</v>
      </c>
      <c r="P26" s="50">
        <v>24761995.014020029</v>
      </c>
      <c r="Q26" s="50">
        <v>23208820.525583666</v>
      </c>
      <c r="R26" s="50">
        <v>22473150.028708883</v>
      </c>
      <c r="S26" s="50">
        <v>22586444.946332496</v>
      </c>
      <c r="T26" s="50">
        <v>25791215.057788279</v>
      </c>
      <c r="U26" s="50">
        <v>25504143.172344834</v>
      </c>
      <c r="V26" s="50">
        <v>26669217.491583314</v>
      </c>
      <c r="W26" s="50">
        <v>28519502.453541771</v>
      </c>
      <c r="X26" s="50">
        <v>35661632</v>
      </c>
    </row>
    <row r="27" spans="2:24">
      <c r="B27" s="46" t="str">
        <f t="shared" si="2"/>
        <v>CorpVida</v>
      </c>
      <c r="C27" s="33">
        <f>IF(OR(O27="",O27=0),"",O27*M!$J$59)</f>
        <v>186485.58419313774</v>
      </c>
      <c r="D27" s="33">
        <f>IF(OR(P27="",P27=0),"",P27*M!$J$60)</f>
        <v>180653.6052009456</v>
      </c>
      <c r="E27" s="33">
        <f>IF(OR(Q27="",Q27=0),"",Q27*M!$J$61)</f>
        <v>168293.27166001141</v>
      </c>
      <c r="F27" s="33">
        <f>IF(OR(R27="",R27=0),"",R27*M!$J$62)</f>
        <v>173983.5914816345</v>
      </c>
      <c r="G27" s="33">
        <f>IF(OR(S27="",S27=0),"",S27*M!$J$63)</f>
        <v>187319.96173726759</v>
      </c>
      <c r="H27" s="33">
        <f>IF(OR(T27="",T27=0),"",T27*M!$J$64)</f>
        <v>222604.17293068313</v>
      </c>
      <c r="I27" s="33">
        <f>IF(OR(U27="",U27=0),"",U27*M!$J$65)</f>
        <v>241809.39626347739</v>
      </c>
      <c r="J27" s="33">
        <f>IF(OR(V27="",V27=0),"",V27*M!$J$66)</f>
        <v>245145.51007311326</v>
      </c>
      <c r="K27" s="33">
        <f>IF(OR(W27="",W27=0),"",W27*M!$J$67)</f>
        <v>236368.72510842179</v>
      </c>
      <c r="L27" s="33">
        <f>IF(OR(X27="",X27=0),"",X27*M!$J$68)</f>
        <v>260242.80939785225</v>
      </c>
      <c r="N27" s="46" t="str">
        <f>'3.3'!N27</f>
        <v>CorpVida</v>
      </c>
      <c r="O27" s="50">
        <v>4165489.2264828752</v>
      </c>
      <c r="P27" s="50">
        <v>4039119.6850521653</v>
      </c>
      <c r="Q27" s="50">
        <v>3757795.5548886224</v>
      </c>
      <c r="R27" s="50">
        <v>3891429.8900086274</v>
      </c>
      <c r="S27" s="50">
        <v>4185126.8005615212</v>
      </c>
      <c r="T27" s="50">
        <v>4953930.0816111425</v>
      </c>
      <c r="U27" s="50">
        <v>5402983.4089253517</v>
      </c>
      <c r="V27" s="50">
        <v>5471339.5923789432</v>
      </c>
      <c r="W27" s="50">
        <v>5270611.1555447001</v>
      </c>
      <c r="X27" s="50">
        <v>5801861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320987.96473030548</v>
      </c>
      <c r="D29" s="33">
        <f>IF(OR(P29="",P29=0),"",P29*M!$J$60)</f>
        <v>344912.41134751769</v>
      </c>
      <c r="E29" s="33">
        <f>IF(OR(Q29="",Q29=0),"",Q29*M!$J$61)</f>
        <v>333417.06583973602</v>
      </c>
      <c r="F29" s="33">
        <f>IF(OR(R29="",R29=0),"",R29*M!$J$62)</f>
        <v>310047.39410319208</v>
      </c>
      <c r="G29" s="33">
        <f>IF(OR(S29="",S29=0),"",S29*M!$J$63)</f>
        <v>338443.90223151998</v>
      </c>
      <c r="H29" s="33">
        <f>IF(OR(T29="",T29=0),"",T29*M!$J$64)</f>
        <v>308372.10653397645</v>
      </c>
      <c r="I29" s="33">
        <f>IF(OR(U29="",U29=0),"",U29*M!$J$65)</f>
        <v>308052.92792425264</v>
      </c>
      <c r="J29" s="33">
        <f>IF(OR(V29="",V29=0),"",V29*M!$J$66)</f>
        <v>333874.18540334486</v>
      </c>
      <c r="K29" s="33">
        <f>IF(OR(W29="",W29=0),"",W29*M!$J$67)</f>
        <v>381120.36279657239</v>
      </c>
      <c r="L29" s="33">
        <f>IF(OR(X29="",X29=0),"",X29*M!$J$68)</f>
        <v>528421.55500822421</v>
      </c>
      <c r="N29" s="46" t="str">
        <f>'3.3'!N29</f>
        <v>Cruz del Sur</v>
      </c>
      <c r="O29" s="50">
        <v>7169840.5788298668</v>
      </c>
      <c r="P29" s="50">
        <v>7711678.4286864381</v>
      </c>
      <c r="Q29" s="50">
        <v>7444820.3162139552</v>
      </c>
      <c r="R29" s="50">
        <v>6934721.1794958599</v>
      </c>
      <c r="S29" s="50">
        <v>7561557.4153406229</v>
      </c>
      <c r="T29" s="50">
        <v>6862646.9790580207</v>
      </c>
      <c r="U29" s="50">
        <v>6883127.3075594865</v>
      </c>
      <c r="V29" s="50">
        <v>7451652.0776814306</v>
      </c>
      <c r="W29" s="50">
        <v>8498320.7268197369</v>
      </c>
      <c r="X29" s="50">
        <v>11780646</v>
      </c>
    </row>
    <row r="30" spans="2:24">
      <c r="B30" s="46" t="str">
        <f t="shared" si="2"/>
        <v>EuroAmerica</v>
      </c>
      <c r="C30" s="33">
        <f>IF(OR(O30="",O30=0),"",O30*M!$J$59)</f>
        <v>372556.09730460623</v>
      </c>
      <c r="D30" s="33">
        <f>IF(OR(P30="",P30=0),"",P30*M!$J$60)</f>
        <v>401731.5011820331</v>
      </c>
      <c r="E30" s="33">
        <f>IF(OR(Q30="",Q30=0),"",Q30*M!$J$61)</f>
        <v>454070.06389656436</v>
      </c>
      <c r="F30" s="33">
        <f>IF(OR(R30="",R30=0),"",R30*M!$J$62)</f>
        <v>470913.46167219552</v>
      </c>
      <c r="G30" s="33">
        <f>IF(OR(S30="",S30=0),"",S30*M!$J$63)</f>
        <v>626397.6313754404</v>
      </c>
      <c r="H30" s="33">
        <f>IF(OR(T30="",T30=0),"",T30*M!$J$64)</f>
        <v>853206.19120955025</v>
      </c>
      <c r="I30" s="33">
        <f>IF(OR(U30="",U30=0),"",U30*M!$J$65)</f>
        <v>896275.08498981479</v>
      </c>
      <c r="J30" s="33">
        <f>IF(OR(V30="",V30=0),"",V30*M!$J$66)</f>
        <v>1344764.4736540539</v>
      </c>
      <c r="K30" s="33">
        <f>IF(OR(W30="",W30=0),"",W30*M!$J$67)</f>
        <v>1142972.331168392</v>
      </c>
      <c r="L30" s="33">
        <f>IF(OR(X30="",X30=0),"",X30*M!$J$68)</f>
        <v>1115250.0467613975</v>
      </c>
      <c r="N30" s="46" t="str">
        <f>'3.3'!N30</f>
        <v>EuroAmerica</v>
      </c>
      <c r="O30" s="50">
        <v>8321707.0976146189</v>
      </c>
      <c r="P30" s="50">
        <v>8982060.5170043595</v>
      </c>
      <c r="Q30" s="50">
        <v>10138863.252748454</v>
      </c>
      <c r="R30" s="50">
        <v>10532756.01884591</v>
      </c>
      <c r="S30" s="50">
        <v>13995056.856538156</v>
      </c>
      <c r="T30" s="50">
        <v>18987621.664064769</v>
      </c>
      <c r="U30" s="50">
        <v>20026349.219104119</v>
      </c>
      <c r="V30" s="50">
        <v>30013452.43865031</v>
      </c>
      <c r="W30" s="50">
        <v>25486293.57107963</v>
      </c>
      <c r="X30" s="50">
        <v>24863418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242945.70273027202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5426627.0056304876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2839.7431456535205</v>
      </c>
      <c r="D34" s="33">
        <f>IF(OR(P34="",P34=0),"",P34*M!$J$60)</f>
        <v>105134.45626477541</v>
      </c>
      <c r="E34" s="33">
        <f>IF(OR(Q34="",Q34=0),"",Q34*M!$J$61)</f>
        <v>265641.83853485441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63430.744689345309</v>
      </c>
      <c r="P34" s="50">
        <v>2350634.8041267181</v>
      </c>
      <c r="Q34" s="50">
        <v>5931477.2966999635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6770.7947625793449</v>
      </c>
      <c r="D36" s="33">
        <f>IF(OR(P36="",P36=0),"",P36*M!$J$60)</f>
        <v>9331.0874704491707</v>
      </c>
      <c r="E36" s="33">
        <f>IF(OR(Q36="",Q36=0),"",Q36*M!$J$61)</f>
        <v>9559.2494102632954</v>
      </c>
      <c r="F36" s="33">
        <f>IF(OR(R36="",R36=0),"",R36*M!$J$62)</f>
        <v>7207.3640834033822</v>
      </c>
      <c r="G36" s="33">
        <f>IF(OR(S36="",S36=0),"",S36*M!$J$63)</f>
        <v>7072.6610159693446</v>
      </c>
      <c r="H36" s="33">
        <f>IF(OR(T36="",T36=0),"",T36*M!$J$64)</f>
        <v>7260.58546598677</v>
      </c>
      <c r="I36" s="33">
        <f>IF(OR(U36="",U36=0),"",U36*M!$J$65)</f>
        <v>7624.9605525118704</v>
      </c>
      <c r="J36" s="33">
        <f>IF(OR(V36="",V36=0),"",V36*M!$J$66)</f>
        <v>7590.0258226184778</v>
      </c>
      <c r="K36" s="33">
        <f>IF(OR(W36="",W36=0),"",W36*M!$J$67)</f>
        <v>5613.6990196009874</v>
      </c>
      <c r="L36" s="33">
        <f>IF(OR(X36="",X36=0),"",X36*M!$J$68)</f>
        <v>5506.6760024993246</v>
      </c>
      <c r="N36" s="46" t="str">
        <f>'3.3'!N36</f>
        <v>Mapfre Vida</v>
      </c>
      <c r="O36" s="50">
        <v>151237.81690836331</v>
      </c>
      <c r="P36" s="50">
        <v>208627.88231052461</v>
      </c>
      <c r="Q36" s="50">
        <v>213447.06527857317</v>
      </c>
      <c r="R36" s="50">
        <v>161204.58132565426</v>
      </c>
      <c r="S36" s="50">
        <v>158018.30672342604</v>
      </c>
      <c r="T36" s="50">
        <v>161580.22680581443</v>
      </c>
      <c r="U36" s="50">
        <v>170371.93754887328</v>
      </c>
      <c r="V36" s="50">
        <v>169399.83431915869</v>
      </c>
      <c r="W36" s="50">
        <v>125175.71714704446</v>
      </c>
      <c r="X36" s="50">
        <v>122766.00000000001</v>
      </c>
    </row>
    <row r="37" spans="2:24">
      <c r="B37" s="46" t="str">
        <f t="shared" si="2"/>
        <v>Metlife Chile</v>
      </c>
      <c r="C37" s="33">
        <f>IF(OR(O37="",O37=0),"",O37*M!$J$59)</f>
        <v>1161700.4655962815</v>
      </c>
      <c r="D37" s="33">
        <f>IF(OR(P37="",P37=0),"",P37*M!$J$60)</f>
        <v>1220065.0709219854</v>
      </c>
      <c r="E37" s="33">
        <f>IF(OR(Q37="",Q37=0),"",Q37*M!$J$61)</f>
        <v>1275802.2873410888</v>
      </c>
      <c r="F37" s="33">
        <f>IF(OR(R37="",R37=0),"",R37*M!$J$62)</f>
        <v>1443377.0370869003</v>
      </c>
      <c r="G37" s="33">
        <f>IF(OR(S37="",S37=0),"",S37*M!$J$63)</f>
        <v>1455157.3429433722</v>
      </c>
      <c r="H37" s="33">
        <f>IF(OR(T37="",T37=0),"",T37*M!$J$64)</f>
        <v>1373364.4674065593</v>
      </c>
      <c r="I37" s="33">
        <f>IF(OR(U37="",U37=0),"",U37*M!$J$65)</f>
        <v>1210188.9890115701</v>
      </c>
      <c r="J37" s="33">
        <f>IF(OR(V37="",V37=0),"",V37*M!$J$66)</f>
        <v>1171952.8068727897</v>
      </c>
      <c r="K37" s="33">
        <f>IF(OR(W37="",W37=0),"",W37*M!$J$67)</f>
        <v>1263265.9614878199</v>
      </c>
      <c r="L37" s="33">
        <f>IF(OR(X37="",X37=0),"",X37*M!$J$68)</f>
        <v>1324839.65438281</v>
      </c>
      <c r="N37" s="46" t="str">
        <f>'3.3'!N37</f>
        <v>Metlife Chile</v>
      </c>
      <c r="O37" s="50">
        <v>25948658.684683021</v>
      </c>
      <c r="P37" s="50">
        <v>27278663.160494529</v>
      </c>
      <c r="Q37" s="50">
        <v>28487200.450725112</v>
      </c>
      <c r="R37" s="50">
        <v>32283507.294220664</v>
      </c>
      <c r="S37" s="50">
        <v>32511313.468705356</v>
      </c>
      <c r="T37" s="50">
        <v>30563450.174942508</v>
      </c>
      <c r="U37" s="50">
        <v>27040434.037431344</v>
      </c>
      <c r="V37" s="50">
        <v>26156513.291760229</v>
      </c>
      <c r="W37" s="50">
        <v>28168632.148705423</v>
      </c>
      <c r="X37" s="50">
        <v>29536015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>
        <f>IF(OR(V40="",V40=0),"",V40*M!$J$66)</f>
        <v>262.57133689349325</v>
      </c>
      <c r="K40" s="33">
        <f>IF(OR(W40="",W40=0),"",W40*M!$J$67)</f>
        <v>3081.7667223632106</v>
      </c>
      <c r="L40" s="33">
        <f>IF(OR(X40="",X40=0),"",X40*M!$J$68)</f>
        <v>18930.987354013607</v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5860.2621395789656</v>
      </c>
      <c r="W40" s="50">
        <v>68718.033903273084</v>
      </c>
      <c r="X40" s="50">
        <v>422048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>
        <f>IF(OR(R41="",R41=0),"",R41*M!$J$62)</f>
        <v>1041.2349282134271</v>
      </c>
      <c r="G41" s="33">
        <f>IF(OR(S41="",S41=0),"",S41*M!$J$63)</f>
        <v>6356.7618035839114</v>
      </c>
      <c r="H41" s="33">
        <f>IF(OR(T41="",T41=0),"",T41*M!$J$64)</f>
        <v>11549.657385899767</v>
      </c>
      <c r="I41" s="33">
        <f>IF(OR(U41="",U41=0),"",U41*M!$J$65)</f>
        <v>21830.15834466448</v>
      </c>
      <c r="J41" s="33">
        <f>IF(OR(V41="",V41=0),"",V41*M!$J$66)</f>
        <v>32798.354381059347</v>
      </c>
      <c r="K41" s="33">
        <f>IF(OR(W41="",W41=0),"",W41*M!$J$67)</f>
        <v>42116.655131189829</v>
      </c>
      <c r="L41" s="33">
        <f>IF(OR(X41="",X41=0),"",X41*M!$J$68)</f>
        <v>57809.063682070941</v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23288.935971863935</v>
      </c>
      <c r="S41" s="50">
        <v>142023.59397381803</v>
      </c>
      <c r="T41" s="50">
        <v>257031.09875719965</v>
      </c>
      <c r="U41" s="50">
        <v>487772.53974828369</v>
      </c>
      <c r="V41" s="50">
        <v>732018.03629381245</v>
      </c>
      <c r="W41" s="50">
        <v>939128.10278456297</v>
      </c>
      <c r="X41" s="50">
        <v>1288797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340535.4018912529</v>
      </c>
      <c r="E42" s="33">
        <f>IF(OR(Q42="",Q42=0),"",Q42*M!$J$61)</f>
        <v>408070.0812205312</v>
      </c>
      <c r="F42" s="33">
        <f>IF(OR(R42="",R42=0),"",R42*M!$J$62)</f>
        <v>479916.22720907739</v>
      </c>
      <c r="G42" s="33">
        <f>IF(OR(S42="",S42=0),"",S42*M!$J$63)</f>
        <v>515327.83461075724</v>
      </c>
      <c r="H42" s="33">
        <f>IF(OR(T42="",T42=0),"",T42*M!$J$64)</f>
        <v>551499.13416427723</v>
      </c>
      <c r="I42" s="33">
        <f>IF(OR(U42="",U42=0),"",U42*M!$J$65)</f>
        <v>597350.99337748205</v>
      </c>
      <c r="J42" s="33">
        <f>IF(OR(V42="",V42=0),"",V42*M!$J$66)</f>
        <v>606093.33577807853</v>
      </c>
      <c r="K42" s="33">
        <f>IF(OR(W42="",W42=0),"",W42*M!$J$67)</f>
        <v>581787.55613349448</v>
      </c>
      <c r="L42" s="33">
        <f>IF(OR(X42="",X42=0),"",X42*M!$J$68)</f>
        <v>636286.934215124</v>
      </c>
      <c r="N42" s="46" t="str">
        <f>'3.3'!N42</f>
        <v>Penta Vida</v>
      </c>
      <c r="O42" s="50">
        <v>0</v>
      </c>
      <c r="P42" s="50">
        <v>7613815.6429601675</v>
      </c>
      <c r="Q42" s="50">
        <v>9111736.4477377199</v>
      </c>
      <c r="R42" s="50">
        <v>10734117.713961048</v>
      </c>
      <c r="S42" s="50">
        <v>11513521.098887423</v>
      </c>
      <c r="T42" s="50">
        <v>12273301.595157694</v>
      </c>
      <c r="U42" s="50">
        <v>13347196.413355784</v>
      </c>
      <c r="V42" s="50">
        <v>13527241.285106977</v>
      </c>
      <c r="W42" s="50">
        <v>12972849.864582317</v>
      </c>
      <c r="X42" s="50">
        <v>14185400</v>
      </c>
    </row>
    <row r="43" spans="2:24">
      <c r="B43" s="46" t="str">
        <f t="shared" si="2"/>
        <v>Principal</v>
      </c>
      <c r="C43" s="33">
        <f>IF(OR(O43="",O43=0),"",O43*M!$J$59)</f>
        <v>44329.113742615336</v>
      </c>
      <c r="D43" s="33">
        <f>IF(OR(P43="",P43=0),"",P43*M!$J$60)</f>
        <v>51062.884160756497</v>
      </c>
      <c r="E43" s="33">
        <f>IF(OR(Q43="",Q43=0),"",Q43*M!$J$61)</f>
        <v>83432.455296947242</v>
      </c>
      <c r="F43" s="33">
        <f>IF(OR(R43="",R43=0),"",R43*M!$J$62)</f>
        <v>134675.47083946917</v>
      </c>
      <c r="G43" s="33">
        <f>IF(OR(S43="",S43=0),"",S43*M!$J$63)</f>
        <v>172126.83201373438</v>
      </c>
      <c r="H43" s="33">
        <f>IF(OR(T43="",T43=0),"",T43*M!$J$64)</f>
        <v>206740.01384114075</v>
      </c>
      <c r="I43" s="33">
        <f>IF(OR(U43="",U43=0),"",U43*M!$J$65)</f>
        <v>218200.5699084067</v>
      </c>
      <c r="J43" s="33">
        <f>IF(OR(V43="",V43=0),"",V43*M!$J$66)</f>
        <v>217700.81287769412</v>
      </c>
      <c r="K43" s="33">
        <f>IF(OR(W43="",W43=0),"",W43*M!$J$67)</f>
        <v>226736.62525546999</v>
      </c>
      <c r="L43" s="33">
        <f>IF(OR(X43="",X43=0),"",X43*M!$J$68)</f>
        <v>249049.58861183914</v>
      </c>
      <c r="N43" s="46" t="str">
        <f>'3.3'!N43</f>
        <v>Principal</v>
      </c>
      <c r="O43" s="50">
        <v>990170.07943712652</v>
      </c>
      <c r="P43" s="50">
        <v>1141682.7267844107</v>
      </c>
      <c r="Q43" s="50">
        <v>1862950.9460229292</v>
      </c>
      <c r="R43" s="50">
        <v>3012238.9600804215</v>
      </c>
      <c r="S43" s="50">
        <v>3845679.9322157418</v>
      </c>
      <c r="T43" s="50">
        <v>4600882.1854352653</v>
      </c>
      <c r="U43" s="50">
        <v>4875468.35338277</v>
      </c>
      <c r="V43" s="50">
        <v>4858808.4539486943</v>
      </c>
      <c r="W43" s="50">
        <v>5055832.0940889111</v>
      </c>
      <c r="X43" s="50">
        <v>5552319</v>
      </c>
    </row>
    <row r="44" spans="2:24">
      <c r="B44" s="46" t="str">
        <f t="shared" si="2"/>
        <v>Renta Nacional</v>
      </c>
      <c r="C44" s="33">
        <f>IF(OR(O44="",O44=0),"",O44*M!$J$59)</f>
        <v>2636.5673442378593</v>
      </c>
      <c r="D44" s="33">
        <f>IF(OR(P44="",P44=0),"",P44*M!$J$60)</f>
        <v>2091.962174940898</v>
      </c>
      <c r="E44" s="33">
        <f>IF(OR(Q44="",Q44=0),"",Q44*M!$J$61)</f>
        <v>1486.8005809303545</v>
      </c>
      <c r="F44" s="33">
        <f>IF(OR(R44="",R44=0),"",R44*M!$J$62)</f>
        <v>1195.9514453838449</v>
      </c>
      <c r="G44" s="33">
        <f>IF(OR(S44="",S44=0),"",S44*M!$J$63)</f>
        <v>995.83451041045134</v>
      </c>
      <c r="H44" s="33">
        <f>IF(OR(T44="",T44=0),"",T44*M!$J$64)</f>
        <v>807.73962347612382</v>
      </c>
      <c r="I44" s="33">
        <f>IF(OR(U44="",U44=0),"",U44*M!$J$65)</f>
        <v>554.57224938550348</v>
      </c>
      <c r="J44" s="33">
        <f>IF(OR(V44="",V44=0),"",V44*M!$J$66)</f>
        <v>848.25964719274566</v>
      </c>
      <c r="K44" s="33">
        <f>IF(OR(W44="",W44=0),"",W44*M!$J$67)</f>
        <v>636.66510529909499</v>
      </c>
      <c r="L44" s="33">
        <f>IF(OR(X44="",X44=0),"",X44*M!$J$68)</f>
        <v>571.27401371577946</v>
      </c>
      <c r="N44" s="46" t="str">
        <f>'3.3'!N44</f>
        <v>Renta Nacional</v>
      </c>
      <c r="O44" s="50">
        <v>58892.449595165563</v>
      </c>
      <c r="P44" s="50">
        <v>46772.85898495921</v>
      </c>
      <c r="Q44" s="50">
        <v>33198.550119775653</v>
      </c>
      <c r="R44" s="50">
        <v>26749.425977086932</v>
      </c>
      <c r="S44" s="50">
        <v>22249.063366179795</v>
      </c>
      <c r="T44" s="50">
        <v>17975.788890955126</v>
      </c>
      <c r="U44" s="50">
        <v>12391.34917327798</v>
      </c>
      <c r="V44" s="50">
        <v>18932.088908823484</v>
      </c>
      <c r="W44" s="50">
        <v>14196.523693209576</v>
      </c>
      <c r="X44" s="50">
        <v>12736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>
        <f>IF(OR(U46="",U46=0),"",U46*M!$J$65)</f>
        <v>1556.4102576054952</v>
      </c>
      <c r="J46" s="33">
        <f>IF(OR(V46="",V46=0),"",V46*M!$J$66)</f>
        <v>1193300.5393718539</v>
      </c>
      <c r="K46" s="33">
        <f>IF(OR(W46="",W46=0),"",W46*M!$J$67)</f>
        <v>773270.13290267531</v>
      </c>
      <c r="L46" s="33">
        <f>IF(OR(X46="",X46=0),"",X46*M!$J$68)</f>
        <v>654086.94614656933</v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34776.393842698031</v>
      </c>
      <c r="V46" s="50">
        <v>26632967.843160369</v>
      </c>
      <c r="W46" s="50">
        <v>17242578.039276991</v>
      </c>
      <c r="X46" s="50">
        <v>14582234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99549.095443654296</v>
      </c>
      <c r="D48" s="33">
        <f>IF(OR(P48="",P48=0),"",P48*M!$J$60)</f>
        <v>106756.50118203307</v>
      </c>
      <c r="E48" s="33">
        <f>IF(OR(Q48="",Q48=0),"",Q48*M!$J$61)</f>
        <v>105621.85822643002</v>
      </c>
      <c r="F48" s="33">
        <f>IF(OR(R48="",R48=0),"",R48*M!$J$62)</f>
        <v>179735.25172171489</v>
      </c>
      <c r="G48" s="33">
        <f>IF(OR(S48="",S48=0),"",S48*M!$J$63)</f>
        <v>243133.48654423605</v>
      </c>
      <c r="H48" s="33">
        <f>IF(OR(T48="",T48=0),"",T48*M!$J$64)</f>
        <v>225580.17108791563</v>
      </c>
      <c r="I48" s="33">
        <f>IF(OR(U48="",U48=0),"",U48*M!$J$65)</f>
        <v>334121.73926014378</v>
      </c>
      <c r="J48" s="33">
        <f>IF(OR(V48="",V48=0),"",V48*M!$J$66)</f>
        <v>377308.51726219145</v>
      </c>
      <c r="K48" s="33">
        <f>IF(OR(W48="",W48=0),"",W48*M!$J$67)</f>
        <v>435665.96987725783</v>
      </c>
      <c r="L48" s="33">
        <f>IF(OR(X48="",X48=0),"",X48*M!$J$68)</f>
        <v>494461.83574705874</v>
      </c>
      <c r="N48" s="46" t="str">
        <f>'3.3'!N48</f>
        <v>Security Vida</v>
      </c>
      <c r="O48" s="50">
        <v>2223607.1832083007</v>
      </c>
      <c r="P48" s="50">
        <v>2386901.0803964152</v>
      </c>
      <c r="Q48" s="50">
        <v>2358414.8399241366</v>
      </c>
      <c r="R48" s="50">
        <v>4020075.2546939845</v>
      </c>
      <c r="S48" s="50">
        <v>5432119.7869847966</v>
      </c>
      <c r="T48" s="50">
        <v>5020159.2389527895</v>
      </c>
      <c r="U48" s="50">
        <v>7465608.2091070609</v>
      </c>
      <c r="V48" s="50">
        <v>8421051.7599230409</v>
      </c>
      <c r="W48" s="50">
        <v>9714592.8247191031</v>
      </c>
      <c r="X48" s="50">
        <v>11023547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>
        <f>IF(OR(O50="",O50=0),"",O50*M!$J$59)</f>
        <v>15946.851790359846</v>
      </c>
      <c r="D50" s="33">
        <f>IF(OR(P50="",P50=0),"",P50*M!$J$60)</f>
        <v>19145.56737588652</v>
      </c>
      <c r="E50" s="33">
        <f>IF(OR(Q50="",Q50=0),"",Q50*M!$J$61)</f>
        <v>16286.087988427593</v>
      </c>
      <c r="F50" s="33">
        <f>IF(OR(R50="",R50=0),"",R50*M!$J$62)</f>
        <v>12715.016180977707</v>
      </c>
      <c r="G50" s="33">
        <f>IF(OR(S50="",S50=0),"",S50*M!$J$63)</f>
        <v>-1719.6960359678405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356201.47056657815</v>
      </c>
      <c r="P50" s="50">
        <v>428063.6303018601</v>
      </c>
      <c r="Q50" s="50">
        <v>363649.64829416905</v>
      </c>
      <c r="R50" s="50">
        <v>284392.30157990503</v>
      </c>
      <c r="S50" s="50">
        <v>-38421.671145988366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709141.6568920915</v>
      </c>
      <c r="D51" s="33">
        <f>IF(OR(P51="",P51=0),"",P51*M!$J$60)</f>
        <v>708406.20567375876</v>
      </c>
      <c r="E51" s="33">
        <f>IF(OR(Q51="",Q51=0),"",Q51*M!$J$61)</f>
        <v>733705.85636699095</v>
      </c>
      <c r="F51" s="33">
        <f>IF(OR(R51="",R51=0),"",R51*M!$J$62)</f>
        <v>881158.24311912025</v>
      </c>
      <c r="G51" s="33">
        <f>IF(OR(S51="",S51=0),"",S51*M!$J$63)</f>
        <v>1118769.6262839227</v>
      </c>
      <c r="H51" s="33">
        <f>IF(OR(T51="",T51=0),"",T51*M!$J$64)</f>
        <v>1263891.286910133</v>
      </c>
      <c r="I51" s="33">
        <f>IF(OR(U51="",U51=0),"",U51*M!$J$65)</f>
        <v>1192616.9685030717</v>
      </c>
      <c r="J51" s="33">
        <f>IF(OR(V51="",V51=0),"",V51*M!$J$66)</f>
        <v>1016822.9011482665</v>
      </c>
      <c r="K51" s="33">
        <f>IF(OR(W51="",W51=0),"",W51*M!$J$67)</f>
        <v>1053447.8491579099</v>
      </c>
      <c r="L51" s="33">
        <f>IF(OR(X51="",X51=0),"",X51*M!$J$68)</f>
        <v>1096858.7554605426</v>
      </c>
      <c r="N51" s="46" t="str">
        <f>'3.3'!N51</f>
        <v>Sura</v>
      </c>
      <c r="O51" s="50">
        <v>15839947.868436472</v>
      </c>
      <c r="P51" s="50">
        <v>15838806.245617148</v>
      </c>
      <c r="Q51" s="50">
        <v>16382809.475720439</v>
      </c>
      <c r="R51" s="50">
        <v>19708556.97310508</v>
      </c>
      <c r="S51" s="50">
        <v>24995695.61722536</v>
      </c>
      <c r="T51" s="50">
        <v>28127186.403015077</v>
      </c>
      <c r="U51" s="50">
        <v>26647805.228395056</v>
      </c>
      <c r="V51" s="50">
        <v>22694208.822469901</v>
      </c>
      <c r="W51" s="50">
        <v>23490053.445139229</v>
      </c>
      <c r="X51" s="50">
        <v>24453402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5052529.0071977526</v>
      </c>
      <c r="D53" s="51">
        <f t="shared" si="3"/>
        <v>5428340.4255319126</v>
      </c>
      <c r="E53" s="51">
        <f t="shared" si="3"/>
        <v>5666265.9633136131</v>
      </c>
      <c r="F53" s="51">
        <f t="shared" si="3"/>
        <v>6197467.0664112689</v>
      </c>
      <c r="G53" s="51">
        <f t="shared" si="3"/>
        <v>7053164.3105127588</v>
      </c>
      <c r="H53" s="51">
        <f t="shared" si="3"/>
        <v>7679231.9695698731</v>
      </c>
      <c r="I53" s="51">
        <f t="shared" si="3"/>
        <v>7673240.9217170523</v>
      </c>
      <c r="J53" s="51">
        <f t="shared" si="3"/>
        <v>9462145.7984766215</v>
      </c>
      <c r="K53" s="51">
        <f t="shared" si="3"/>
        <v>9004833.6211376525</v>
      </c>
      <c r="L53" s="51">
        <f t="shared" si="3"/>
        <v>9567205.3460051864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>
  <sheetPr codeName="Hoja123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25995.991056372768</v>
      </c>
      <c r="G21" s="33">
        <f>IF(OR(S21="",S21=0),"",S21*M!$J$63)</f>
        <v>64100.547654444315</v>
      </c>
      <c r="H21" s="33">
        <f>IF(OR(T21="",T21=0),"",T21*M!$J$64)</f>
        <v>50602.976354887651</v>
      </c>
      <c r="I21" s="33">
        <f>IF(OR(U21="",U21=0),"",U21*M!$J$65)</f>
        <v>51145.014326954632</v>
      </c>
      <c r="J21" s="33">
        <f>IF(OR(V21="",V21=0),"",V21*M!$J$66)</f>
        <v>44438.491745165928</v>
      </c>
      <c r="K21" s="33">
        <f>IF(OR(W21="",W21=0),"",W21*M!$J$67)</f>
        <v>40801.983635935685</v>
      </c>
      <c r="L21" s="33">
        <f>IF(OR(X21="",X21=0),"",X21*M!$J$68)</f>
        <v>31564.593749985983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581443.20252087933</v>
      </c>
      <c r="S21" s="33">
        <v>1432142.7221705082</v>
      </c>
      <c r="T21" s="33">
        <v>1126140.6445493537</v>
      </c>
      <c r="U21" s="33">
        <v>1142782.9858054309</v>
      </c>
      <c r="V21" s="33">
        <v>991811.26849280903</v>
      </c>
      <c r="W21" s="33">
        <v>909813.21670737676</v>
      </c>
      <c r="X21" s="33">
        <v>703702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264120.6584759308</v>
      </c>
      <c r="D23" s="33">
        <f>IF(OR(P23="",P23=0),"",P23*M!$J$60)</f>
        <v>179742.1394799054</v>
      </c>
      <c r="E23" s="33">
        <f>IF(OR(Q23="",Q23=0),"",Q23*M!$J$61)</f>
        <v>181594.09368223802</v>
      </c>
      <c r="F23" s="33">
        <f>IF(OR(R23="",R23=0),"",R23*M!$J$62)</f>
        <v>127937.43021483949</v>
      </c>
      <c r="G23" s="33">
        <f>IF(OR(S23="",S23=0),"",S23*M!$J$63)</f>
        <v>122620.6045031789</v>
      </c>
      <c r="H23" s="33">
        <f>IF(OR(T23="",T23=0),"",T23*M!$J$64)</f>
        <v>112594.97947780778</v>
      </c>
      <c r="I23" s="33">
        <f>IF(OR(U23="",U23=0),"",U23*M!$J$65)</f>
        <v>92777.182407515502</v>
      </c>
      <c r="J23" s="33">
        <f>IF(OR(V23="",V23=0),"",V23*M!$J$66)</f>
        <v>83981.333990358573</v>
      </c>
      <c r="K23" s="33">
        <f>IF(OR(W23="",W23=0),"",W23*M!$J$67)</f>
        <v>80934.769791499159</v>
      </c>
      <c r="L23" s="33">
        <f>IF(OR(X23="",X23=0),"",X23*M!$J$68)</f>
        <v>71814.203174571841</v>
      </c>
      <c r="N23" s="46" t="str">
        <f>'3.3'!N23</f>
        <v>Chilena</v>
      </c>
      <c r="O23" s="50">
        <v>5899607.5333823962</v>
      </c>
      <c r="P23" s="50">
        <v>4018740.7995491121</v>
      </c>
      <c r="Q23" s="50">
        <v>4054787.6412535594</v>
      </c>
      <c r="R23" s="50">
        <v>2861531.5717371702</v>
      </c>
      <c r="S23" s="50">
        <v>2739605.3973526424</v>
      </c>
      <c r="T23" s="50">
        <v>2505737.644222829</v>
      </c>
      <c r="U23" s="50">
        <v>2073011.1609412222</v>
      </c>
      <c r="V23" s="50">
        <v>1874357.7948672522</v>
      </c>
      <c r="W23" s="50">
        <v>1804704.4943820229</v>
      </c>
      <c r="X23" s="50">
        <v>1601028</v>
      </c>
    </row>
    <row r="24" spans="2:24">
      <c r="B24" s="46" t="str">
        <f t="shared" si="2"/>
        <v>Cigna</v>
      </c>
      <c r="C24" s="33">
        <f>IF(OR(O24="",O24=0),"",O24*M!$J$59)</f>
        <v>1080.3195390381823</v>
      </c>
      <c r="D24" s="33">
        <f>IF(OR(P24="",P24=0),"",P24*M!$J$60)</f>
        <v>845.50827423167834</v>
      </c>
      <c r="E24" s="33">
        <f>IF(OR(Q24="",Q24=0),"",Q24*M!$J$61)</f>
        <v>750.07001769931958</v>
      </c>
      <c r="F24" s="33">
        <f>IF(OR(R24="",R24=0),"",R24*M!$J$62)</f>
        <v>641.39760030843138</v>
      </c>
      <c r="G24" s="33">
        <f>IF(OR(S24="",S24=0),"",S24*M!$J$63)</f>
        <v>528.40309810333315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24130.870064261439</v>
      </c>
      <c r="P24" s="50">
        <v>18904.184671681163</v>
      </c>
      <c r="Q24" s="50">
        <v>16748.202412155439</v>
      </c>
      <c r="R24" s="50">
        <v>14345.91487602155</v>
      </c>
      <c r="S24" s="50">
        <v>11805.650326118075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448345.68791910255</v>
      </c>
      <c r="D26" s="33">
        <f>IF(OR(P26="",P26=0),"",P26*M!$J$60)</f>
        <v>298349.88179669023</v>
      </c>
      <c r="E26" s="33">
        <f>IF(OR(Q26="",Q26=0),"",Q26*M!$J$61)</f>
        <v>250177.83051963238</v>
      </c>
      <c r="F26" s="33">
        <f>IF(OR(R26="",R26=0),"",R26*M!$J$62)</f>
        <v>294746.03625851945</v>
      </c>
      <c r="G26" s="33">
        <f>IF(OR(S26="",S26=0),"",S26*M!$J$63)</f>
        <v>228498.91854335475</v>
      </c>
      <c r="H26" s="33">
        <f>IF(OR(T26="",T26=0),"",T26*M!$J$64)</f>
        <v>63907.645548564753</v>
      </c>
      <c r="I26" s="33">
        <f>IF(OR(U26="",U26=0),"",U26*M!$J$65)</f>
        <v>62648.717612854627</v>
      </c>
      <c r="J26" s="33">
        <f>IF(OR(V26="",V26=0),"",V26*M!$J$66)</f>
        <v>67775.683191614546</v>
      </c>
      <c r="K26" s="33">
        <f>IF(OR(W26="",W26=0),"",W26*M!$J$67)</f>
        <v>71920.505417013293</v>
      </c>
      <c r="L26" s="33">
        <f>IF(OR(X26="",X26=0),"",X26*M!$J$68)</f>
        <v>65530.772139447196</v>
      </c>
      <c r="N26" s="46" t="str">
        <f>'3.3'!N26</f>
        <v>Consorcio Nacional</v>
      </c>
      <c r="O26" s="50">
        <v>10014603.224412655</v>
      </c>
      <c r="P26" s="50">
        <v>6670616.2838962842</v>
      </c>
      <c r="Q26" s="50">
        <v>5586183.7504567178</v>
      </c>
      <c r="R26" s="50">
        <v>6592481.0822119592</v>
      </c>
      <c r="S26" s="50">
        <v>5105152.3768534977</v>
      </c>
      <c r="T26" s="50">
        <v>1422228.5393839485</v>
      </c>
      <c r="U26" s="50">
        <v>1399821.4588976589</v>
      </c>
      <c r="V26" s="50">
        <v>1512668.0424871605</v>
      </c>
      <c r="W26" s="50">
        <v>1603702.0887151931</v>
      </c>
      <c r="X26" s="50">
        <v>1460945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37729.304376700617</v>
      </c>
      <c r="D29" s="33">
        <f>IF(OR(P29="",P29=0),"",P29*M!$J$60)</f>
        <v>65359.692671394783</v>
      </c>
      <c r="E29" s="33">
        <f>IF(OR(Q29="",Q29=0),"",Q29*M!$J$61)</f>
        <v>83693.00775824982</v>
      </c>
      <c r="F29" s="33">
        <f>IF(OR(R29="",R29=0),"",R29*M!$J$62)</f>
        <v>91790.678176848553</v>
      </c>
      <c r="G29" s="33">
        <f>IF(OR(S29="",S29=0),"",S29*M!$J$63)</f>
        <v>83089.846523686778</v>
      </c>
      <c r="H29" s="33">
        <f>IF(OR(T29="",T29=0),"",T29*M!$J$64)</f>
        <v>68115.382929735293</v>
      </c>
      <c r="I29" s="33">
        <f>IF(OR(U29="",U29=0),"",U29*M!$J$65)</f>
        <v>58812.160967193995</v>
      </c>
      <c r="J29" s="33">
        <f>IF(OR(V29="",V29=0),"",V29*M!$J$66)</f>
        <v>54409.231204113312</v>
      </c>
      <c r="K29" s="33">
        <f>IF(OR(W29="",W29=0),"",W29*M!$J$67)</f>
        <v>50418.702853107927</v>
      </c>
      <c r="L29" s="33">
        <f>IF(OR(X29="",X29=0),"",X29*M!$J$68)</f>
        <v>47440.906825728678</v>
      </c>
      <c r="N29" s="46" t="str">
        <f>'3.3'!N29</f>
        <v>Cruz del Sur</v>
      </c>
      <c r="O29" s="50">
        <v>842751.52733024373</v>
      </c>
      <c r="P29" s="50">
        <v>1461336.024732755</v>
      </c>
      <c r="Q29" s="50">
        <v>1868768.7833686557</v>
      </c>
      <c r="R29" s="50">
        <v>2053049.8631490564</v>
      </c>
      <c r="S29" s="50">
        <v>1856404.0923121828</v>
      </c>
      <c r="T29" s="50">
        <v>1515869.3571353359</v>
      </c>
      <c r="U29" s="50">
        <v>1314097.5282968795</v>
      </c>
      <c r="V29" s="50">
        <v>1214345.6381851751</v>
      </c>
      <c r="W29" s="50">
        <v>1124249.3167562287</v>
      </c>
      <c r="X29" s="50">
        <v>1057649</v>
      </c>
    </row>
    <row r="30" spans="2:24">
      <c r="B30" s="46" t="str">
        <f t="shared" si="2"/>
        <v>EuroAmerica</v>
      </c>
      <c r="C30" s="33">
        <f>IF(OR(O30="",O30=0),"",O30*M!$J$59)</f>
        <v>71498.830634276426</v>
      </c>
      <c r="D30" s="33">
        <f>IF(OR(P30="",P30=0),"",P30*M!$J$60)</f>
        <v>60418.439716312052</v>
      </c>
      <c r="E30" s="33">
        <f>IF(OR(Q30="",Q30=0),"",Q30*M!$J$61)</f>
        <v>53062.559731594003</v>
      </c>
      <c r="F30" s="33">
        <f>IF(OR(R30="",R30=0),"",R30*M!$J$62)</f>
        <v>47681.394128783533</v>
      </c>
      <c r="G30" s="33">
        <f>IF(OR(S30="",S30=0),"",S30*M!$J$63)</f>
        <v>43369.847265381701</v>
      </c>
      <c r="H30" s="33">
        <f>IF(OR(T30="",T30=0),"",T30*M!$J$64)</f>
        <v>38289.559111761599</v>
      </c>
      <c r="I30" s="33">
        <f>IF(OR(U30="",U30=0),"",U30*M!$J$65)</f>
        <v>30499.842210047482</v>
      </c>
      <c r="J30" s="33">
        <f>IF(OR(V30="",V30=0),"",V30*M!$J$66)</f>
        <v>25877.481989105621</v>
      </c>
      <c r="K30" s="33">
        <f>IF(OR(W30="",W30=0),"",W30*M!$J$67)</f>
        <v>24327.924476417516</v>
      </c>
      <c r="L30" s="33">
        <f>IF(OR(X30="",X30=0),"",X30*M!$J$68)</f>
        <v>21322.614170699511</v>
      </c>
      <c r="N30" s="46" t="str">
        <f>'3.3'!N30</f>
        <v>EuroAmerica</v>
      </c>
      <c r="O30" s="50">
        <v>1597054.3246106934</v>
      </c>
      <c r="P30" s="50">
        <v>1350857.6755323794</v>
      </c>
      <c r="Q30" s="50">
        <v>1184826.0427976188</v>
      </c>
      <c r="R30" s="50">
        <v>1066472.9974241073</v>
      </c>
      <c r="S30" s="50">
        <v>968974.73415668227</v>
      </c>
      <c r="T30" s="50">
        <v>852112.50174743833</v>
      </c>
      <c r="U30" s="50">
        <v>681487.75019549311</v>
      </c>
      <c r="V30" s="50">
        <v>577552.86529963289</v>
      </c>
      <c r="W30" s="50">
        <v>542470.37156814849</v>
      </c>
      <c r="X30" s="50">
        <v>475367</v>
      </c>
    </row>
    <row r="31" spans="2:24">
      <c r="B31" s="46" t="str">
        <f t="shared" si="2"/>
        <v>Huelen</v>
      </c>
      <c r="C31" s="33">
        <f>IF(OR(O31="",O31=0),"",O31*M!$J$59)</f>
        <v>6287.2817442779942</v>
      </c>
      <c r="D31" s="33">
        <f>IF(OR(P31="",P31=0),"",P31*M!$J$60)</f>
        <v>5795.6855791962162</v>
      </c>
      <c r="E31" s="33">
        <f>IF(OR(Q31="",Q31=0),"",Q31*M!$J$61)</f>
        <v>4414.1467513231182</v>
      </c>
      <c r="F31" s="33">
        <f>IF(OR(R31="",R31=0),"",R31*M!$J$62)</f>
        <v>2723.3667560324684</v>
      </c>
      <c r="G31" s="33">
        <f>IF(OR(S31="",S31=0),"",S31*M!$J$63)</f>
        <v>1209.1808743056149</v>
      </c>
      <c r="H31" s="33">
        <f>IF(OR(T31="",T31=0),"",T31*M!$J$64)</f>
        <v>269.89205337094961</v>
      </c>
      <c r="I31" s="33">
        <f>IF(OR(U31="",U31=0),"",U31*M!$J$65)</f>
        <v>34.541316028802058</v>
      </c>
      <c r="J31" s="33">
        <f>IF(OR(V31="",V31=0),"",V31*M!$J$66)</f>
        <v>7.6398279510745457</v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140437.68843026829</v>
      </c>
      <c r="P31" s="50">
        <v>129582.0677659073</v>
      </c>
      <c r="Q31" s="50">
        <v>98562.829500743828</v>
      </c>
      <c r="R31" s="50">
        <v>60912.587822968759</v>
      </c>
      <c r="S31" s="50">
        <v>27015.67540826607</v>
      </c>
      <c r="T31" s="50">
        <v>6006.2951398421665</v>
      </c>
      <c r="U31" s="50">
        <v>771.79034524661529</v>
      </c>
      <c r="V31" s="50">
        <v>170.51135521597283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454.84623856016344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10159.804655283053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180100.23817316178</v>
      </c>
      <c r="D34" s="33">
        <f>IF(OR(P34="",P34=0),"",P34*M!$J$60)</f>
        <v>151271.04018912525</v>
      </c>
      <c r="E34" s="33">
        <f>IF(OR(Q34="",Q34=0),"",Q34*M!$J$61)</f>
        <v>106125.98566153011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4022861.0969754043</v>
      </c>
      <c r="P34" s="50">
        <v>3382173.5000891909</v>
      </c>
      <c r="Q34" s="50">
        <v>2369671.426809818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2630.3562086272686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58753.712766889636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1003.337290941537</v>
      </c>
      <c r="D36" s="33">
        <f>IF(OR(P36="",P36=0),"",P36*M!$J$60)</f>
        <v>946.04018912529534</v>
      </c>
      <c r="E36" s="33">
        <f>IF(OR(Q36="",Q36=0),"",Q36*M!$J$61)</f>
        <v>837.72928991947242</v>
      </c>
      <c r="F36" s="33">
        <f>IF(OR(R36="",R36=0),"",R36*M!$J$62)</f>
        <v>860.31507426225892</v>
      </c>
      <c r="G36" s="33">
        <f>IF(OR(S36="",S36=0),"",S36*M!$J$63)</f>
        <v>669.32513396864579</v>
      </c>
      <c r="H36" s="33">
        <f>IF(OR(T36="",T36=0),"",T36*M!$J$64)</f>
        <v>488.97550077308563</v>
      </c>
      <c r="I36" s="33">
        <f>IF(OR(U36="",U36=0),"",U36*M!$J$65)</f>
        <v>351.65949813938283</v>
      </c>
      <c r="J36" s="33">
        <f>IF(OR(V36="",V36=0),"",V36*M!$J$66)</f>
        <v>195.81834017097944</v>
      </c>
      <c r="K36" s="33">
        <f>IF(OR(W36="",W36=0),"",W36*M!$J$67)</f>
        <v>10.71983705847671</v>
      </c>
      <c r="L36" s="33">
        <f>IF(OR(X36="",X36=0),"",X36*M!$J$68)</f>
        <v>71.364396656862851</v>
      </c>
      <c r="N36" s="46" t="str">
        <f>'3.3'!N36</f>
        <v>Mapfre Vida</v>
      </c>
      <c r="O36" s="50">
        <v>22411.333798418498</v>
      </c>
      <c r="P36" s="50">
        <v>21151.91416465821</v>
      </c>
      <c r="Q36" s="50">
        <v>18705.533327672561</v>
      </c>
      <c r="R36" s="50">
        <v>19242.365135119893</v>
      </c>
      <c r="S36" s="50">
        <v>14954.148668845819</v>
      </c>
      <c r="T36" s="50">
        <v>10881.873464272203</v>
      </c>
      <c r="U36" s="50">
        <v>7857.4714771126391</v>
      </c>
      <c r="V36" s="50">
        <v>4370.4191733794032</v>
      </c>
      <c r="W36" s="50">
        <v>239.03370786516857</v>
      </c>
      <c r="X36" s="50">
        <v>1591</v>
      </c>
    </row>
    <row r="37" spans="2:24">
      <c r="B37" s="46" t="str">
        <f t="shared" si="2"/>
        <v>Metlife Chile</v>
      </c>
      <c r="C37" s="33">
        <f>IF(OR(O37="",O37=0),"",O37*M!$J$59)</f>
        <v>219171.4464540389</v>
      </c>
      <c r="D37" s="33">
        <f>IF(OR(P37="",P37=0),"",P37*M!$J$60)</f>
        <v>165732.86052009455</v>
      </c>
      <c r="E37" s="33">
        <f>IF(OR(Q37="",Q37=0),"",Q37*M!$J$61)</f>
        <v>137731.94626105484</v>
      </c>
      <c r="F37" s="33">
        <f>IF(OR(R37="",R37=0),"",R37*M!$J$62)</f>
        <v>122823.0507026221</v>
      </c>
      <c r="G37" s="33">
        <f>IF(OR(S37="",S37=0),"",S37*M!$J$63)</f>
        <v>105663.82241205731</v>
      </c>
      <c r="H37" s="33">
        <f>IF(OR(T37="",T37=0),"",T37*M!$J$64)</f>
        <v>91119.705483354424</v>
      </c>
      <c r="I37" s="33">
        <f>IF(OR(U37="",U37=0),"",U37*M!$J$65)</f>
        <v>78408.554313072789</v>
      </c>
      <c r="J37" s="33">
        <f>IF(OR(V37="",V37=0),"",V37*M!$J$66)</f>
        <v>66710.500179535986</v>
      </c>
      <c r="K37" s="33">
        <f>IF(OR(W37="",W37=0),"",W37*M!$J$67)</f>
        <v>57054.468424253857</v>
      </c>
      <c r="L37" s="33">
        <f>IF(OR(X37="",X37=0),"",X37*M!$J$68)</f>
        <v>47351.107000394273</v>
      </c>
      <c r="N37" s="46" t="str">
        <f>'3.3'!N37</f>
        <v>Metlife Chile</v>
      </c>
      <c r="O37" s="50">
        <v>4895586.4492530683</v>
      </c>
      <c r="P37" s="50">
        <v>3705516.1929489947</v>
      </c>
      <c r="Q37" s="50">
        <v>3075396.2432410857</v>
      </c>
      <c r="R37" s="50">
        <v>2747140.0412876373</v>
      </c>
      <c r="S37" s="50">
        <v>2360754.7798174387</v>
      </c>
      <c r="T37" s="50">
        <v>2027817.5565113921</v>
      </c>
      <c r="U37" s="50">
        <v>1751958.8759477031</v>
      </c>
      <c r="V37" s="50">
        <v>1488894.4967861737</v>
      </c>
      <c r="W37" s="50">
        <v>1272215.339032731</v>
      </c>
      <c r="X37" s="50">
        <v>1055647</v>
      </c>
    </row>
    <row r="38" spans="2:24">
      <c r="B38" s="46" t="str">
        <f t="shared" si="2"/>
        <v>Mutual de Carabineros</v>
      </c>
      <c r="C38" s="33">
        <f>IF(OR(O38="",O38=0),"",O38*M!$J$59)</f>
        <v>96076.174800467314</v>
      </c>
      <c r="D38" s="33">
        <f>IF(OR(P38="",P38=0),"",P38*M!$J$60)</f>
        <v>95246.45390070921</v>
      </c>
      <c r="E38" s="33">
        <f>IF(OR(Q38="",Q38=0),"",Q38*M!$J$61)</f>
        <v>97505.002295425613</v>
      </c>
      <c r="F38" s="33">
        <f>IF(OR(R38="",R38=0),"",R38*M!$J$62)</f>
        <v>99213.176662228943</v>
      </c>
      <c r="G38" s="33">
        <f>IF(OR(S38="",S38=0),"",S38*M!$J$63)</f>
        <v>94213.961534392249</v>
      </c>
      <c r="H38" s="33">
        <f>IF(OR(T38="",T38=0),"",T38*M!$J$64)</f>
        <v>93730.46263860249</v>
      </c>
      <c r="I38" s="33">
        <f>IF(OR(U38="",U38=0),"",U38*M!$J$65)</f>
        <v>95108.977618998309</v>
      </c>
      <c r="J38" s="33">
        <f>IF(OR(V38="",V38=0),"",V38*M!$J$66)</f>
        <v>101520.51675796266</v>
      </c>
      <c r="K38" s="33">
        <f>IF(OR(W38="",W38=0),"",W38*M!$J$67)</f>
        <v>110987.32029707929</v>
      </c>
      <c r="L38" s="33">
        <f>IF(OR(X38="",X38=0),"",X38*M!$J$68)</f>
        <v>120022.80431128871</v>
      </c>
      <c r="N38" s="46" t="str">
        <f>'3.3'!N38</f>
        <v>Mutual de Carabineros</v>
      </c>
      <c r="O38" s="50">
        <v>2146033.2860825965</v>
      </c>
      <c r="P38" s="50">
        <v>2129555.2139900192</v>
      </c>
      <c r="Q38" s="50">
        <v>2177174.7651645271</v>
      </c>
      <c r="R38" s="50">
        <v>2219066.2800914668</v>
      </c>
      <c r="S38" s="50">
        <v>2104940.5079299202</v>
      </c>
      <c r="T38" s="50">
        <v>2085918.4817406433</v>
      </c>
      <c r="U38" s="50">
        <v>2125112.7377836937</v>
      </c>
      <c r="V38" s="50">
        <v>2265810.3043002919</v>
      </c>
      <c r="W38" s="50">
        <v>2474824.0623351247</v>
      </c>
      <c r="X38" s="50">
        <v>2675792</v>
      </c>
    </row>
    <row r="39" spans="2:24">
      <c r="B39" s="46" t="str">
        <f t="shared" si="2"/>
        <v>Mutual de Ej. y Av.</v>
      </c>
      <c r="C39" s="33">
        <f>IF(OR(O39="",O39=0),"",O39*M!$J$59)</f>
        <v>191530.93742758661</v>
      </c>
      <c r="D39" s="33">
        <f>IF(OR(P39="",P39=0),"",P39*M!$J$60)</f>
        <v>196549.2907801418</v>
      </c>
      <c r="E39" s="33">
        <f>IF(OR(Q39="",Q39=0),"",Q39*M!$J$61)</f>
        <v>205843.08528300145</v>
      </c>
      <c r="F39" s="33">
        <f>IF(OR(R39="",R39=0),"",R39*M!$J$62)</f>
        <v>226377.80315897625</v>
      </c>
      <c r="G39" s="33">
        <f>IF(OR(S39="",S39=0),"",S39*M!$J$63)</f>
        <v>231610.05607431775</v>
      </c>
      <c r="H39" s="33">
        <f>IF(OR(T39="",T39=0),"",T39*M!$J$64)</f>
        <v>232903.89784055771</v>
      </c>
      <c r="I39" s="33">
        <f>IF(OR(U39="",U39=0),"",U39*M!$J$65)</f>
        <v>242130.80297605309</v>
      </c>
      <c r="J39" s="33">
        <f>IF(OR(V39="",V39=0),"",V39*M!$J$66)</f>
        <v>252400.67268685121</v>
      </c>
      <c r="K39" s="33">
        <f>IF(OR(W39="",W39=0),"",W39*M!$J$67)</f>
        <v>270034.65303849115</v>
      </c>
      <c r="L39" s="33">
        <f>IF(OR(X39="",X39=0),"",X39*M!$J$68)</f>
        <v>292077.47544970561</v>
      </c>
      <c r="N39" s="46" t="str">
        <f>'3.3'!N39</f>
        <v>Mutual de Ej. y Av.</v>
      </c>
      <c r="O39" s="50">
        <v>4278186.2192977797</v>
      </c>
      <c r="P39" s="50">
        <v>4394521.2639961047</v>
      </c>
      <c r="Q39" s="50">
        <v>4596239.7857692828</v>
      </c>
      <c r="R39" s="50">
        <v>5063312.8224641802</v>
      </c>
      <c r="S39" s="50">
        <v>5174661.8137565888</v>
      </c>
      <c r="T39" s="50">
        <v>5183144.6394138653</v>
      </c>
      <c r="U39" s="50">
        <v>5410164.9128801096</v>
      </c>
      <c r="V39" s="50">
        <v>5633265.7008597916</v>
      </c>
      <c r="W39" s="50">
        <v>6021302.7507572062</v>
      </c>
      <c r="X39" s="50">
        <v>6511584</v>
      </c>
    </row>
    <row r="40" spans="2:24">
      <c r="B40" s="46" t="str">
        <f t="shared" si="2"/>
        <v>Mutual de Seguros</v>
      </c>
      <c r="C40" s="33">
        <f>IF(OR(O40="",O40=0),"",O40*M!$J$59)</f>
        <v>114357.33857616887</v>
      </c>
      <c r="D40" s="33">
        <f>IF(OR(P40="",P40=0),"",P40*M!$J$60)</f>
        <v>167065.89834515363</v>
      </c>
      <c r="E40" s="33">
        <f>IF(OR(Q40="",Q40=0),"",Q40*M!$J$61)</f>
        <v>207942.11485212552</v>
      </c>
      <c r="F40" s="33">
        <f>IF(OR(R40="",R40=0),"",R40*M!$J$62)</f>
        <v>249109.22563298291</v>
      </c>
      <c r="G40" s="33">
        <f>IF(OR(S40="",S40=0),"",S40*M!$J$63)</f>
        <v>295207.34190718114</v>
      </c>
      <c r="H40" s="33">
        <f>IF(OR(T40="",T40=0),"",T40*M!$J$64)</f>
        <v>320089.47818491468</v>
      </c>
      <c r="I40" s="33">
        <f>IF(OR(U40="",U40=0),"",U40*M!$J$65)</f>
        <v>337382.32761855493</v>
      </c>
      <c r="J40" s="33">
        <f>IF(OR(V40="",V40=0),"",V40*M!$J$66)</f>
        <v>402145.40693543601</v>
      </c>
      <c r="K40" s="33">
        <f>IF(OR(W40="",W40=0),"",W40*M!$J$67)</f>
        <v>431521.96051837399</v>
      </c>
      <c r="L40" s="33">
        <f>IF(OR(X40="",X40=0),"",X40*M!$J$68)</f>
        <v>459258.06146309123</v>
      </c>
      <c r="N40" s="46" t="str">
        <f>'3.3'!N40</f>
        <v>Mutual de Seguros</v>
      </c>
      <c r="O40" s="50">
        <v>2554375.7919375664</v>
      </c>
      <c r="P40" s="50">
        <v>3735320.7424575761</v>
      </c>
      <c r="Q40" s="50">
        <v>4643108.7063543499</v>
      </c>
      <c r="R40" s="50">
        <v>5571738.5659751762</v>
      </c>
      <c r="S40" s="50">
        <v>6595560.5952511327</v>
      </c>
      <c r="T40" s="50">
        <v>7123410.4640133362</v>
      </c>
      <c r="U40" s="50">
        <v>7538462.7179725273</v>
      </c>
      <c r="V40" s="50">
        <v>8975379.9129462875</v>
      </c>
      <c r="W40" s="50">
        <v>9622188.6289203726</v>
      </c>
      <c r="X40" s="50">
        <v>10238713</v>
      </c>
    </row>
    <row r="41" spans="2:24">
      <c r="B41" s="46" t="str">
        <f t="shared" si="2"/>
        <v>Ohio National</v>
      </c>
      <c r="C41" s="33">
        <f>IF(OR(O41="",O41=0),"",O41*M!$J$59)</f>
        <v>15196.259940803107</v>
      </c>
      <c r="D41" s="33">
        <f>IF(OR(P41="",P41=0),"",P41*M!$J$60)</f>
        <v>11893.67612293144</v>
      </c>
      <c r="E41" s="33">
        <f>IF(OR(Q41="",Q41=0),"",Q41*M!$J$61)</f>
        <v>9874.1991274495358</v>
      </c>
      <c r="F41" s="33">
        <f>IF(OR(R41="",R41=0),"",R41*M!$J$62)</f>
        <v>8703.06834954027</v>
      </c>
      <c r="G41" s="33">
        <f>IF(OR(S41="",S41=0),"",S41*M!$J$63)</f>
        <v>7870.6920340874249</v>
      </c>
      <c r="H41" s="33">
        <f>IF(OR(T41="",T41=0),"",T41*M!$J$64)</f>
        <v>7578.9928582567272</v>
      </c>
      <c r="I41" s="33">
        <f>IF(OR(U41="",U41=0),"",U41*M!$J$65)</f>
        <v>6580.7033842565088</v>
      </c>
      <c r="J41" s="33">
        <f>IF(OR(V41="",V41=0),"",V41*M!$J$66)</f>
        <v>6138.4107629896198</v>
      </c>
      <c r="K41" s="33">
        <f>IF(OR(W41="",W41=0),"",W41*M!$J$67)</f>
        <v>5423.2121758705771</v>
      </c>
      <c r="L41" s="33">
        <f>IF(OR(X41="",X41=0),"",X41*M!$J$68)</f>
        <v>4908.9823598514931</v>
      </c>
      <c r="N41" s="46" t="str">
        <f>'3.3'!N41</f>
        <v>Ohio National</v>
      </c>
      <c r="O41" s="50">
        <v>339435.65847261844</v>
      </c>
      <c r="P41" s="50">
        <v>265923.18100893253</v>
      </c>
      <c r="Q41" s="50">
        <v>220479.53089993703</v>
      </c>
      <c r="R41" s="50">
        <v>194658.4733754278</v>
      </c>
      <c r="S41" s="50">
        <v>175848.01889414396</v>
      </c>
      <c r="T41" s="50">
        <v>168666.20339828683</v>
      </c>
      <c r="U41" s="50">
        <v>147039.08017476441</v>
      </c>
      <c r="V41" s="50">
        <v>137001.61113215375</v>
      </c>
      <c r="W41" s="50">
        <v>120928.19208597948</v>
      </c>
      <c r="X41" s="50">
        <v>109440.99999999999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366.96217494089831</v>
      </c>
      <c r="E42" s="33">
        <f>IF(OR(Q42="",Q42=0),"",Q42*M!$J$61)</f>
        <v>300.51307815130178</v>
      </c>
      <c r="F42" s="33">
        <f>IF(OR(R42="",R42=0),"",R42*M!$J$62)</f>
        <v>222.03294499357699</v>
      </c>
      <c r="G42" s="33">
        <f>IF(OR(S42="",S42=0),"",S42*M!$J$63)</f>
        <v>213.12821832880857</v>
      </c>
      <c r="H42" s="33">
        <f>IF(OR(T42="",T42=0),"",T42*M!$J$64)</f>
        <v>168.47868739508297</v>
      </c>
      <c r="I42" s="33">
        <f>IF(OR(U42="",U42=0),"",U42*M!$J$65)</f>
        <v>101.75936962331295</v>
      </c>
      <c r="J42" s="33">
        <f>IF(OR(V42="",V42=0),"",V42*M!$J$66)</f>
        <v>103.51966873706009</v>
      </c>
      <c r="K42" s="33">
        <f>IF(OR(W42="",W42=0),"",W42*M!$J$67)</f>
        <v>79.559834168781492</v>
      </c>
      <c r="L42" s="33">
        <f>IF(OR(X42="",X42=0),"",X42*M!$J$68)</f>
        <v>22.248108574358248</v>
      </c>
      <c r="N42" s="46" t="str">
        <f>'3.3'!N42</f>
        <v>Penta Vida</v>
      </c>
      <c r="O42" s="50">
        <v>0</v>
      </c>
      <c r="P42" s="50">
        <v>8204.6751451466753</v>
      </c>
      <c r="Q42" s="50">
        <v>6710.1120450270919</v>
      </c>
      <c r="R42" s="50">
        <v>4966.1329057335415</v>
      </c>
      <c r="S42" s="50">
        <v>4761.7382056424231</v>
      </c>
      <c r="T42" s="50">
        <v>3749.3979857096306</v>
      </c>
      <c r="U42" s="50">
        <v>2273.7089388304471</v>
      </c>
      <c r="V42" s="50">
        <v>2310.4288631764316</v>
      </c>
      <c r="W42" s="50">
        <v>1774.045823155838</v>
      </c>
      <c r="X42" s="50">
        <v>496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111.26293887048115</v>
      </c>
      <c r="D44" s="33">
        <f>IF(OR(P44="",P44=0),"",P44*M!$J$60)</f>
        <v>75.531914893617014</v>
      </c>
      <c r="E44" s="33">
        <f>IF(OR(Q44="",Q44=0),"",Q44*M!$J$61)</f>
        <v>51.50992807666433</v>
      </c>
      <c r="F44" s="33">
        <f>IF(OR(R44="",R44=0),"",R44*M!$J$62)</f>
        <v>48.734868407510263</v>
      </c>
      <c r="G44" s="33">
        <f>IF(OR(S44="",S44=0),"",S44*M!$J$63)</f>
        <v>62.553241152288493</v>
      </c>
      <c r="H44" s="33">
        <f>IF(OR(T44="",T44=0),"",T44*M!$J$64)</f>
        <v>10.396144049787335</v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2485.2568372889082</v>
      </c>
      <c r="P44" s="50">
        <v>1688.770306892809</v>
      </c>
      <c r="Q44" s="50">
        <v>1150.1575603697474</v>
      </c>
      <c r="R44" s="50">
        <v>1090.0356866506095</v>
      </c>
      <c r="S44" s="50">
        <v>1397.5726002742731</v>
      </c>
      <c r="T44" s="50">
        <v>231.36031127790824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25373.026471382203</v>
      </c>
      <c r="D48" s="33">
        <f>IF(OR(P48="",P48=0),"",P48*M!$J$60)</f>
        <v>29713.002364066189</v>
      </c>
      <c r="E48" s="33">
        <f>IF(OR(Q48="",Q48=0),"",Q48*M!$J$61)</f>
        <v>31014.635864653621</v>
      </c>
      <c r="F48" s="33">
        <f>IF(OR(R48="",R48=0),"",R48*M!$J$62)</f>
        <v>33598.074193830129</v>
      </c>
      <c r="G48" s="33">
        <f>IF(OR(S48="",S48=0),"",S48*M!$J$63)</f>
        <v>32657.536547562813</v>
      </c>
      <c r="H48" s="33">
        <f>IF(OR(T48="",T48=0),"",T48*M!$J$64)</f>
        <v>30381.456948242478</v>
      </c>
      <c r="I48" s="33">
        <f>IF(OR(U48="",U48=0),"",U48*M!$J$65)</f>
        <v>30963.93578951139</v>
      </c>
      <c r="J48" s="33">
        <f>IF(OR(V48="",V48=0),"",V48*M!$J$66)</f>
        <v>29453.876448702384</v>
      </c>
      <c r="K48" s="33">
        <f>IF(OR(W48="",W48=0),"",W48*M!$J$67)</f>
        <v>29331.804591352815</v>
      </c>
      <c r="L48" s="33">
        <f>IF(OR(X48="",X48=0),"",X48*M!$J$68)</f>
        <v>36389.069181301005</v>
      </c>
      <c r="N48" s="46" t="str">
        <f>'3.3'!N48</f>
        <v>Security Vida</v>
      </c>
      <c r="O48" s="50">
        <v>566751.94957882736</v>
      </c>
      <c r="P48" s="50">
        <v>664334.22470150108</v>
      </c>
      <c r="Q48" s="50">
        <v>692521.21394451195</v>
      </c>
      <c r="R48" s="50">
        <v>751476.32630861807</v>
      </c>
      <c r="S48" s="50">
        <v>729638.90328582434</v>
      </c>
      <c r="T48" s="50">
        <v>676122.15673036349</v>
      </c>
      <c r="U48" s="50">
        <v>691857.44611624256</v>
      </c>
      <c r="V48" s="50">
        <v>657373.49346011004</v>
      </c>
      <c r="W48" s="50">
        <v>654048.18856863712</v>
      </c>
      <c r="X48" s="50">
        <v>811259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>
        <f>IF(OR(O50="",O50=0),"",O50*M!$J$59)</f>
        <v>3934.0974622733252</v>
      </c>
      <c r="D50" s="33">
        <f>IF(OR(P50="",P50=0),"",P50*M!$J$60)</f>
        <v>2805.3191489361698</v>
      </c>
      <c r="E50" s="33">
        <f>IF(OR(Q50="",Q50=0),"",Q50*M!$J$61)</f>
        <v>2443.4300299415891</v>
      </c>
      <c r="F50" s="33">
        <f>IF(OR(R50="",R50=0),"",R50*M!$J$62)</f>
        <v>1795.1232864213855</v>
      </c>
      <c r="G50" s="33">
        <f>IF(OR(S50="",S50=0),"",S50*M!$J$63)</f>
        <v>67.134298045742923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87875.106625191765</v>
      </c>
      <c r="P50" s="50">
        <v>62722.35632783574</v>
      </c>
      <c r="Q50" s="50">
        <v>54558.987502158205</v>
      </c>
      <c r="R50" s="50">
        <v>40150.892124606413</v>
      </c>
      <c r="S50" s="50">
        <v>1499.9231655951439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462762.62950814998</v>
      </c>
      <c r="D51" s="33">
        <f>IF(OR(P51="",P51=0),"",P51*M!$J$60)</f>
        <v>453676.83215130016</v>
      </c>
      <c r="E51" s="33">
        <f>IF(OR(Q51="",Q51=0),"",Q51*M!$J$61)</f>
        <v>405976.71081390884</v>
      </c>
      <c r="F51" s="33">
        <f>IF(OR(R51="",R51=0),"",R51*M!$J$62)</f>
        <v>374373.58169571735</v>
      </c>
      <c r="G51" s="33">
        <f>IF(OR(S51="",S51=0),"",S51*M!$J$63)</f>
        <v>347280.76097899361</v>
      </c>
      <c r="H51" s="33">
        <f>IF(OR(T51="",T51=0),"",T51*M!$J$64)</f>
        <v>297592.42630713666</v>
      </c>
      <c r="I51" s="33">
        <f>IF(OR(U51="",U51=0),"",U51*M!$J$65)</f>
        <v>282081.07466844231</v>
      </c>
      <c r="J51" s="33">
        <f>IF(OR(V51="",V51=0),"",V51*M!$J$66)</f>
        <v>282450.02597541513</v>
      </c>
      <c r="K51" s="33">
        <f>IF(OR(W51="",W51=0),"",W51*M!$J$67)</f>
        <v>250048.44900270554</v>
      </c>
      <c r="L51" s="33">
        <f>IF(OR(X51="",X51=0),"",X51*M!$J$68)</f>
        <v>226531.58715584397</v>
      </c>
      <c r="N51" s="46" t="str">
        <f>'3.3'!N51</f>
        <v>Sura</v>
      </c>
      <c r="O51" s="50">
        <v>10336631.412960539</v>
      </c>
      <c r="P51" s="50">
        <v>10143473.313782679</v>
      </c>
      <c r="Q51" s="50">
        <v>9064993.8897545766</v>
      </c>
      <c r="R51" s="50">
        <v>8373482.4268993465</v>
      </c>
      <c r="S51" s="50">
        <v>7758991.6558445832</v>
      </c>
      <c r="T51" s="50">
        <v>6622751.2868846348</v>
      </c>
      <c r="U51" s="50">
        <v>6302812.8350512004</v>
      </c>
      <c r="V51" s="50">
        <v>6303929.4887630166</v>
      </c>
      <c r="W51" s="50">
        <v>5575645.1879824139</v>
      </c>
      <c r="X51" s="50">
        <v>5050302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2141764.0341803581</v>
      </c>
      <c r="D53" s="51">
        <f t="shared" si="3"/>
        <v>1885854.2553191483</v>
      </c>
      <c r="E53" s="51">
        <f t="shared" si="3"/>
        <v>1779338.5709459751</v>
      </c>
      <c r="F53" s="51">
        <f t="shared" si="3"/>
        <v>1708640.4807616873</v>
      </c>
      <c r="G53" s="51">
        <f t="shared" si="3"/>
        <v>1658933.660842543</v>
      </c>
      <c r="H53" s="51">
        <f t="shared" si="3"/>
        <v>1407844.706069411</v>
      </c>
      <c r="I53" s="51">
        <f t="shared" si="3"/>
        <v>1369027.2540772471</v>
      </c>
      <c r="J53" s="51">
        <f t="shared" si="3"/>
        <v>1417608.6097041098</v>
      </c>
      <c r="K53" s="51">
        <f t="shared" si="3"/>
        <v>1422896.0338933282</v>
      </c>
      <c r="L53" s="51">
        <f t="shared" si="3"/>
        <v>1424305.7894871407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>
  <sheetPr codeName="Hoja124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56.85577982002043</v>
      </c>
      <c r="D18" s="33">
        <f>IF(OR(P18="",P18=0),"",P18*M!$J$60)</f>
        <v>44.858156028368782</v>
      </c>
      <c r="E18" s="33">
        <f>IF(OR(Q18="",Q18=0),"",Q18*M!$J$61)</f>
        <v>35.052159576833233</v>
      </c>
      <c r="F18" s="33">
        <f>IF(OR(R18="",R18=0),"",R18*M!$J$62)</f>
        <v>22.920965506728574</v>
      </c>
      <c r="G18" s="33">
        <f>IF(OR(S18="",S18=0),"",S18*M!$J$63)</f>
        <v>10.852741926159904</v>
      </c>
      <c r="H18" s="33">
        <f>IF(OR(T18="",T18=0),"",T18*M!$J$64)</f>
        <v>10.345182559347201</v>
      </c>
      <c r="I18" s="33">
        <f>IF(OR(U18="",U18=0),"",U18*M!$J$65)</f>
        <v>14.170796319508536</v>
      </c>
      <c r="J18" s="33">
        <f>IF(OR(V18="",V18=0),"",V18*M!$J$66)</f>
        <v>16.425630094810273</v>
      </c>
      <c r="K18" s="33">
        <f>IF(OR(W18="",W18=0),"",W18*M!$J$67)</f>
        <v>17.944075076145797</v>
      </c>
      <c r="L18" s="33">
        <f>IF(OR(X18="",X18=0),"",X18*M!$J$68)</f>
        <v>19.691370290611431</v>
      </c>
      <c r="N18" s="46" t="str">
        <f>'3.3'!N18</f>
        <v>BanChile</v>
      </c>
      <c r="O18" s="33">
        <v>1269.9755819103816</v>
      </c>
      <c r="P18" s="33">
        <v>1002.9551353142738</v>
      </c>
      <c r="Q18" s="33">
        <v>782.67448334578103</v>
      </c>
      <c r="R18" s="33">
        <v>512.66518595896252</v>
      </c>
      <c r="S18" s="33">
        <v>242.47336308158705</v>
      </c>
      <c r="T18" s="33">
        <v>230.22619210497732</v>
      </c>
      <c r="U18" s="33">
        <v>316.63193651143195</v>
      </c>
      <c r="V18" s="33">
        <v>366.59941371434155</v>
      </c>
      <c r="W18" s="33">
        <v>400.12164142647782</v>
      </c>
      <c r="X18" s="33">
        <v>438.99999999999994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26285.346736645472</v>
      </c>
      <c r="D21" s="33">
        <f>IF(OR(P21="",P21=0),"",P21*M!$J$60)</f>
        <v>31182.624113475173</v>
      </c>
      <c r="E21" s="33">
        <f>IF(OR(Q21="",Q21=0),"",Q21*M!$J$61)</f>
        <v>57302.658362711896</v>
      </c>
      <c r="F21" s="33">
        <f>IF(OR(R21="",R21=0),"",R21*M!$J$62)</f>
        <v>51742.299362274178</v>
      </c>
      <c r="G21" s="33">
        <f>IF(OR(S21="",S21=0),"",S21*M!$J$63)</f>
        <v>92077.880148644355</v>
      </c>
      <c r="H21" s="33">
        <f>IF(OR(T21="",T21=0),"",T21*M!$J$64)</f>
        <v>71798.624651295977</v>
      </c>
      <c r="I21" s="33">
        <f>IF(OR(U21="",U21=0),"",U21*M!$J$65)</f>
        <v>52581.019430305896</v>
      </c>
      <c r="J21" s="33">
        <f>IF(OR(V21="",V21=0),"",V21*M!$J$66)</f>
        <v>58463.974391296724</v>
      </c>
      <c r="K21" s="33">
        <f>IF(OR(W21="",W21=0),"",W21*M!$J$67)</f>
        <v>88727.112565280302</v>
      </c>
      <c r="L21" s="33">
        <f>IF(OR(X21="",X21=0),"",X21*M!$J$68)</f>
        <v>72164.700594733207</v>
      </c>
      <c r="N21" s="46" t="str">
        <f>'3.3'!N21</f>
        <v>BICE Vida</v>
      </c>
      <c r="O21" s="33">
        <v>587130.2552398179</v>
      </c>
      <c r="P21" s="33">
        <v>697192.56777755474</v>
      </c>
      <c r="Q21" s="33">
        <v>1279502.5775820462</v>
      </c>
      <c r="R21" s="33">
        <v>1157301.8386471376</v>
      </c>
      <c r="S21" s="33">
        <v>2057215.9014717313</v>
      </c>
      <c r="T21" s="33">
        <v>1597837.8203589185</v>
      </c>
      <c r="U21" s="33">
        <v>1174869.0497402048</v>
      </c>
      <c r="V21" s="33">
        <v>1304842.4085741122</v>
      </c>
      <c r="W21" s="33">
        <v>1978460.1751831952</v>
      </c>
      <c r="X21" s="33">
        <v>1608842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77904.123955155635</v>
      </c>
      <c r="D23" s="33" t="str">
        <f>IF(OR(P23="",P23=0),"",P23*M!$J$60)</f>
        <v/>
      </c>
      <c r="E23" s="33">
        <f>IF(OR(Q23="",Q23=0),"",Q23*M!$J$61)</f>
        <v>35135.834336679742</v>
      </c>
      <c r="F23" s="33">
        <f>IF(OR(R23="",R23=0),"",R23*M!$J$62)</f>
        <v>37786.435572893381</v>
      </c>
      <c r="G23" s="33">
        <f>IF(OR(S23="",S23=0),"",S23*M!$J$63)</f>
        <v>7212.7104695692369</v>
      </c>
      <c r="H23" s="33">
        <f>IF(OR(T23="",T23=0),"",T23*M!$J$64)</f>
        <v>11162.808711968712</v>
      </c>
      <c r="I23" s="33">
        <f>IF(OR(U23="",U23=0),"",U23*M!$J$65)</f>
        <v>222728.55886264387</v>
      </c>
      <c r="J23" s="33">
        <f>IF(OR(V23="",V23=0),"",V23*M!$J$66)</f>
        <v>195977.34409021121</v>
      </c>
      <c r="K23" s="33">
        <f>IF(OR(W23="",W23=0),"",W23*M!$J$67)</f>
        <v>32341.701797437021</v>
      </c>
      <c r="L23" s="33">
        <f>IF(OR(X23="",X23=0),"",X23*M!$J$68)</f>
        <v>101821.47417941036</v>
      </c>
      <c r="N23" s="46" t="str">
        <f>'3.3'!N23</f>
        <v>Chilena</v>
      </c>
      <c r="O23" s="50">
        <v>1740128.0127782042</v>
      </c>
      <c r="P23" s="50">
        <v>0</v>
      </c>
      <c r="Q23" s="50">
        <v>784542.84467422916</v>
      </c>
      <c r="R23" s="50">
        <v>845155.93437881349</v>
      </c>
      <c r="S23" s="50">
        <v>161147.30972037837</v>
      </c>
      <c r="T23" s="50">
        <v>248422.00011548106</v>
      </c>
      <c r="U23" s="50">
        <v>4976641.6310699768</v>
      </c>
      <c r="V23" s="50">
        <v>4373967.9409598364</v>
      </c>
      <c r="W23" s="50">
        <v>721163.65735222283</v>
      </c>
      <c r="X23" s="50">
        <v>2270011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140318.15347716102</v>
      </c>
      <c r="D26" s="33">
        <f>IF(OR(P26="",P26=0),"",P26*M!$J$60)</f>
        <v>168337.70685579194</v>
      </c>
      <c r="E26" s="33">
        <f>IF(OR(Q26="",Q26=0),"",Q26*M!$J$61)</f>
        <v>170686.3466929991</v>
      </c>
      <c r="F26" s="33">
        <f>IF(OR(R26="",R26=0),"",R26*M!$J$62)</f>
        <v>46164.382266071218</v>
      </c>
      <c r="G26" s="33">
        <f>IF(OR(S26="",S26=0),"",S26*M!$J$63)</f>
        <v>59128.410296907015</v>
      </c>
      <c r="H26" s="33">
        <f>IF(OR(T26="",T26=0),"",T26*M!$J$64)</f>
        <v>99175.341161697725</v>
      </c>
      <c r="I26" s="33">
        <f>IF(OR(U26="",U26=0),"",U26*M!$J$65)</f>
        <v>167584.62972035477</v>
      </c>
      <c r="J26" s="33">
        <f>IF(OR(V26="",V26=0),"",V26*M!$J$66)</f>
        <v>100244.33124766036</v>
      </c>
      <c r="K26" s="33">
        <f>IF(OR(W26="",W26=0),"",W26*M!$J$67)</f>
        <v>263096.91431820666</v>
      </c>
      <c r="L26" s="33">
        <f>IF(OR(X26="",X26=0),"",X26*M!$J$68)</f>
        <v>197903.11576686674</v>
      </c>
      <c r="N26" s="46" t="str">
        <f>'3.3'!N26</f>
        <v>Consorcio Nacional</v>
      </c>
      <c r="O26" s="50">
        <v>3134257.0478999675</v>
      </c>
      <c r="P26" s="50">
        <v>3763756.3044560319</v>
      </c>
      <c r="Q26" s="50">
        <v>3811230.1731165173</v>
      </c>
      <c r="R26" s="50">
        <v>1032542.525844668</v>
      </c>
      <c r="S26" s="50">
        <v>1321054.5865649236</v>
      </c>
      <c r="T26" s="50">
        <v>2207091.1765341018</v>
      </c>
      <c r="U26" s="50">
        <v>3744506.9875753806</v>
      </c>
      <c r="V26" s="50">
        <v>2237327.448107434</v>
      </c>
      <c r="W26" s="50">
        <v>5866603.2528578416</v>
      </c>
      <c r="X26" s="50">
        <v>4412058</v>
      </c>
    </row>
    <row r="27" spans="2:24">
      <c r="B27" s="46" t="str">
        <f t="shared" si="2"/>
        <v>CorpVida</v>
      </c>
      <c r="C27" s="33">
        <f>IF(OR(O27="",O27=0),"",O27*M!$J$59)</f>
        <v>36736.000458668488</v>
      </c>
      <c r="D27" s="33">
        <f>IF(OR(P27="",P27=0),"",P27*M!$J$60)</f>
        <v>17557.387706855789</v>
      </c>
      <c r="E27" s="33">
        <f>IF(OR(Q27="",Q27=0),"",Q27*M!$J$61)</f>
        <v>76993.88752703261</v>
      </c>
      <c r="F27" s="33">
        <f>IF(OR(R27="",R27=0),"",R27*M!$J$62)</f>
        <v>16659.035617066322</v>
      </c>
      <c r="G27" s="33">
        <f>IF(OR(S27="",S27=0),"",S27*M!$J$63)</f>
        <v>115284.26003387797</v>
      </c>
      <c r="H27" s="33">
        <f>IF(OR(T27="",T27=0),"",T27*M!$J$64)</f>
        <v>42290.087072802555</v>
      </c>
      <c r="I27" s="33">
        <f>IF(OR(U27="",U27=0),"",U27*M!$J$65)</f>
        <v>69437.135037899716</v>
      </c>
      <c r="J27" s="33">
        <f>IF(OR(V27="",V27=0),"",V27*M!$J$66)</f>
        <v>34337.445470728009</v>
      </c>
      <c r="K27" s="33">
        <f>IF(OR(W27="",W27=0),"",W27*M!$J$67)</f>
        <v>75492.821204769847</v>
      </c>
      <c r="L27" s="33">
        <f>IF(OR(X27="",X27=0),"",X27*M!$J$68)</f>
        <v>102449.40013088706</v>
      </c>
      <c r="N27" s="46" t="str">
        <f>'3.3'!N27</f>
        <v>CorpVida</v>
      </c>
      <c r="O27" s="50">
        <v>820564.3068698094</v>
      </c>
      <c r="P27" s="50">
        <v>392554.52569558186</v>
      </c>
      <c r="Q27" s="50">
        <v>1719185.1192196265</v>
      </c>
      <c r="R27" s="50">
        <v>372606.79922113981</v>
      </c>
      <c r="S27" s="50">
        <v>2575695.8408277114</v>
      </c>
      <c r="T27" s="50">
        <v>941141.99094168877</v>
      </c>
      <c r="U27" s="50">
        <v>1551501.6966681301</v>
      </c>
      <c r="V27" s="50">
        <v>766368.61449804029</v>
      </c>
      <c r="W27" s="50">
        <v>1683358.5129457745</v>
      </c>
      <c r="X27" s="50">
        <v>2284010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2850.6108042446899</v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63622.04941495986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5648.2514458807054</v>
      </c>
      <c r="D29" s="33">
        <f>IF(OR(P29="",P29=0),"",P29*M!$J$60)</f>
        <v>3504.0780141843966</v>
      </c>
      <c r="E29" s="33">
        <f>IF(OR(Q29="",Q29=0),"",Q29*M!$J$61)</f>
        <v>12391.082776800899</v>
      </c>
      <c r="F29" s="33" t="str">
        <f>IF(OR(R29="",R29=0),"",R29*M!$J$62)</f>
        <v/>
      </c>
      <c r="G29" s="33">
        <f>IF(OR(S29="",S29=0),"",S29*M!$J$63)</f>
        <v>5519.0828287808154</v>
      </c>
      <c r="H29" s="33">
        <f>IF(OR(T29="",T29=0),"",T29*M!$J$64)</f>
        <v>2722.4137808023979</v>
      </c>
      <c r="I29" s="33">
        <f>IF(OR(U29="",U29=0),"",U29*M!$J$65)</f>
        <v>117821.26803455222</v>
      </c>
      <c r="J29" s="33">
        <f>IF(OR(V29="",V29=0),"",V29*M!$J$66)</f>
        <v>12594.877113367414</v>
      </c>
      <c r="K29" s="33">
        <f>IF(OR(W29="",W29=0),"",W29*M!$J$67)</f>
        <v>508856.54294576449</v>
      </c>
      <c r="L29" s="33">
        <f>IF(OR(X29="",X29=0),"",X29*M!$J$68)</f>
        <v>8310.0722480412915</v>
      </c>
      <c r="N29" s="46" t="str">
        <f>'3.3'!N29</f>
        <v>Cruz del Sur</v>
      </c>
      <c r="O29" s="50">
        <v>126163.8032134184</v>
      </c>
      <c r="P29" s="50">
        <v>78345.463791367569</v>
      </c>
      <c r="Q29" s="50">
        <v>276678.65339849697</v>
      </c>
      <c r="R29" s="50">
        <v>0</v>
      </c>
      <c r="S29" s="50">
        <v>123308.06202943021</v>
      </c>
      <c r="T29" s="50">
        <v>60585.780337142824</v>
      </c>
      <c r="U29" s="50">
        <v>2632595.6155798147</v>
      </c>
      <c r="V29" s="50">
        <v>281101.82312114252</v>
      </c>
      <c r="W29" s="50">
        <v>11346615.211431364</v>
      </c>
      <c r="X29" s="50">
        <v>185265</v>
      </c>
    </row>
    <row r="30" spans="2:24">
      <c r="B30" s="46" t="str">
        <f t="shared" si="2"/>
        <v>EuroAmerica</v>
      </c>
      <c r="C30" s="33">
        <f>IF(OR(O30="",O30=0),"",O30*M!$J$59)</f>
        <v>27188.35029849286</v>
      </c>
      <c r="D30" s="33">
        <f>IF(OR(P30="",P30=0),"",P30*M!$J$60)</f>
        <v>32523.699763593377</v>
      </c>
      <c r="E30" s="33">
        <f>IF(OR(Q30="",Q30=0),"",Q30*M!$J$61)</f>
        <v>40394.986443995942</v>
      </c>
      <c r="F30" s="33">
        <f>IF(OR(R30="",R30=0),"",R30*M!$J$62)</f>
        <v>34912.07973825591</v>
      </c>
      <c r="G30" s="33">
        <f>IF(OR(S30="",S30=0),"",S30*M!$J$63)</f>
        <v>42343.963203205858</v>
      </c>
      <c r="H30" s="33">
        <f>IF(OR(T30="",T30=0),"",T30*M!$J$64)</f>
        <v>36140.513059901146</v>
      </c>
      <c r="I30" s="33">
        <f>IF(OR(U30="",U30=0),"",U30*M!$J$65)</f>
        <v>92310.338574818539</v>
      </c>
      <c r="J30" s="33">
        <f>IF(OR(V30="",V30=0),"",V30*M!$J$66)</f>
        <v>94772.734218025435</v>
      </c>
      <c r="K30" s="33">
        <f>IF(OR(W30="",W30=0),"",W30*M!$J$67)</f>
        <v>640043.43864408031</v>
      </c>
      <c r="L30" s="33">
        <f>IF(OR(X30="",X30=0),"",X30*M!$J$68)</f>
        <v>184365.45568477298</v>
      </c>
      <c r="N30" s="46" t="str">
        <f>'3.3'!N30</f>
        <v>EuroAmerica</v>
      </c>
      <c r="O30" s="50">
        <v>607300.45565839461</v>
      </c>
      <c r="P30" s="50">
        <v>727176.82993225334</v>
      </c>
      <c r="Q30" s="50">
        <v>901973.67370511929</v>
      </c>
      <c r="R30" s="50">
        <v>780866.22685998876</v>
      </c>
      <c r="S30" s="50">
        <v>946054.29982036212</v>
      </c>
      <c r="T30" s="50">
        <v>804286.69622494129</v>
      </c>
      <c r="U30" s="50">
        <v>2062580.0134275316</v>
      </c>
      <c r="V30" s="50">
        <v>2115208.2811977239</v>
      </c>
      <c r="W30" s="50">
        <v>14271854.646604788</v>
      </c>
      <c r="X30" s="50">
        <v>4110248.9999999995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39587.270038676281</v>
      </c>
      <c r="D34" s="33">
        <f>IF(OR(P34="",P34=0),"",P34*M!$J$60)</f>
        <v>31753.486997635933</v>
      </c>
      <c r="E34" s="33">
        <f>IF(OR(Q34="",Q34=0),"",Q34*M!$J$61)</f>
        <v>56641.287055243243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884252.5150962437</v>
      </c>
      <c r="P34" s="50">
        <v>709956.12990140275</v>
      </c>
      <c r="Q34" s="50">
        <v>1264734.9155429041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13710.006856138159</v>
      </c>
      <c r="D36" s="33">
        <f>IF(OR(P36="",P36=0),"",P36*M!$J$60)</f>
        <v>1400</v>
      </c>
      <c r="E36" s="33" t="str">
        <f>IF(OR(Q36="",Q36=0),"",Q36*M!$J$61)</f>
        <v/>
      </c>
      <c r="F36" s="33" t="str">
        <f>IF(OR(R36="",R36=0),"",R36*M!$J$62)</f>
        <v/>
      </c>
      <c r="G36" s="33">
        <f>IF(OR(S36="",S36=0),"",S36*M!$J$63)</f>
        <v>808.28385973676347</v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306237.53627574682</v>
      </c>
      <c r="P36" s="50">
        <v>31301.714420717421</v>
      </c>
      <c r="Q36" s="50">
        <v>0</v>
      </c>
      <c r="R36" s="50">
        <v>0</v>
      </c>
      <c r="S36" s="50">
        <v>18058.782483578903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136668.51408136115</v>
      </c>
      <c r="D37" s="33">
        <f>IF(OR(P37="",P37=0),"",P37*M!$J$60)</f>
        <v>114343.61702127656</v>
      </c>
      <c r="E37" s="33">
        <f>IF(OR(Q37="",Q37=0),"",Q37*M!$J$61)</f>
        <v>81572.265484017204</v>
      </c>
      <c r="F37" s="33">
        <f>IF(OR(R37="",R37=0),"",R37*M!$J$62)</f>
        <v>94733.908174829048</v>
      </c>
      <c r="G37" s="33">
        <f>IF(OR(S37="",S37=0),"",S37*M!$J$63)</f>
        <v>181429.43154537585</v>
      </c>
      <c r="H37" s="33">
        <f>IF(OR(T37="",T37=0),"",T37*M!$J$64)</f>
        <v>483168.38797594199</v>
      </c>
      <c r="I37" s="33">
        <f>IF(OR(U37="",U37=0),"",U37*M!$J$65)</f>
        <v>513311.13241909817</v>
      </c>
      <c r="J37" s="33">
        <f>IF(OR(V37="",V37=0),"",V37*M!$J$66)</f>
        <v>506526.65726967854</v>
      </c>
      <c r="K37" s="33">
        <f>IF(OR(W37="",W37=0),"",W37*M!$J$67)</f>
        <v>453323.03296815965</v>
      </c>
      <c r="L37" s="33">
        <f>IF(OR(X37="",X37=0),"",X37*M!$J$68)</f>
        <v>621979.69590962247</v>
      </c>
      <c r="N37" s="46" t="str">
        <f>'3.3'!N37</f>
        <v>Metlife Chile</v>
      </c>
      <c r="O37" s="50">
        <v>3052735.82120822</v>
      </c>
      <c r="P37" s="50">
        <v>2556536.6041656304</v>
      </c>
      <c r="Q37" s="50">
        <v>1821415.043004778</v>
      </c>
      <c r="R37" s="50">
        <v>2118880.0548917092</v>
      </c>
      <c r="S37" s="50">
        <v>4053519.8135273238</v>
      </c>
      <c r="T37" s="50">
        <v>10752639.450397553</v>
      </c>
      <c r="U37" s="50">
        <v>11469411.755427159</v>
      </c>
      <c r="V37" s="50">
        <v>11305038.194207201</v>
      </c>
      <c r="W37" s="50">
        <v>10108314.598436737</v>
      </c>
      <c r="X37" s="50">
        <v>13866434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>
        <f>IF(OR(R40="",R40=0),"",R40*M!$J$62)</f>
        <v>1125.2970128752399</v>
      </c>
      <c r="G40" s="33">
        <f>IF(OR(S40="",S40=0),"",S40*M!$J$63)</f>
        <v>4354.6763319695583</v>
      </c>
      <c r="H40" s="33">
        <f>IF(OR(T40="",T40=0),"",T40*M!$J$64)</f>
        <v>11665.339969198872</v>
      </c>
      <c r="I40" s="33">
        <f>IF(OR(U40="",U40=0),"",U40*M!$J$65)</f>
        <v>23234.698686451033</v>
      </c>
      <c r="J40" s="33">
        <f>IF(OR(V40="",V40=0),"",V40*M!$J$66)</f>
        <v>35534.463263887308</v>
      </c>
      <c r="K40" s="33">
        <f>IF(OR(W40="",W40=0),"",W40*M!$J$67)</f>
        <v>61898.34331909458</v>
      </c>
      <c r="L40" s="33">
        <f>IF(OR(X40="",X40=0),"",X40*M!$J$68)</f>
        <v>127873.82989975343</v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25169.123098038675</v>
      </c>
      <c r="S40" s="50">
        <v>97292.741551264538</v>
      </c>
      <c r="T40" s="50">
        <v>259605.54927975289</v>
      </c>
      <c r="U40" s="50">
        <v>519155.55579771119</v>
      </c>
      <c r="V40" s="50">
        <v>793084.54677247291</v>
      </c>
      <c r="W40" s="50">
        <v>1380225.318124084</v>
      </c>
      <c r="X40" s="50">
        <v>2850823</v>
      </c>
    </row>
    <row r="41" spans="2:24">
      <c r="B41" s="46" t="str">
        <f t="shared" si="2"/>
        <v>Ohio National</v>
      </c>
      <c r="C41" s="33">
        <f>IF(OR(O41="",O41=0),"",O41*M!$J$59)</f>
        <v>5295.888944895285</v>
      </c>
      <c r="D41" s="33">
        <f>IF(OR(P41="",P41=0),"",P41*M!$J$60)</f>
        <v>9599.3498817966902</v>
      </c>
      <c r="E41" s="33">
        <f>IF(OR(Q41="",Q41=0),"",Q41*M!$J$61)</f>
        <v>21266.208736476481</v>
      </c>
      <c r="F41" s="33" t="str">
        <f>IF(OR(R41="",R41=0),"",R41*M!$J$62)</f>
        <v/>
      </c>
      <c r="G41" s="33">
        <f>IF(OR(S41="",S41=0),"",S41*M!$J$63)</f>
        <v>7112.6907273954821</v>
      </c>
      <c r="H41" s="33">
        <f>IF(OR(T41="",T41=0),"",T41*M!$J$64)</f>
        <v>2113.169162590596</v>
      </c>
      <c r="I41" s="33" t="str">
        <f>IF(OR(U41="",U41=0),"",U41*M!$J$65)</f>
        <v/>
      </c>
      <c r="J41" s="33">
        <f>IF(OR(V41="",V41=0),"",V41*M!$J$66)</f>
        <v>1583.5930874836706</v>
      </c>
      <c r="K41" s="33" t="str">
        <f>IF(OR(W41="",W41=0),"",W41*M!$J$67)</f>
        <v/>
      </c>
      <c r="L41" s="33">
        <f>IF(OR(X41="",X41=0),"",X41*M!$J$68)</f>
        <v>1141.5612161641479</v>
      </c>
      <c r="N41" s="46" t="str">
        <f>'3.3'!N41</f>
        <v>Ohio National</v>
      </c>
      <c r="O41" s="50">
        <v>118293.15622468811</v>
      </c>
      <c r="P41" s="50">
        <v>214625.7918746768</v>
      </c>
      <c r="Q41" s="50">
        <v>474850.02740162128</v>
      </c>
      <c r="R41" s="50">
        <v>0</v>
      </c>
      <c r="S41" s="50">
        <v>158912.6557108727</v>
      </c>
      <c r="T41" s="50">
        <v>47027.385624753639</v>
      </c>
      <c r="U41" s="50">
        <v>0</v>
      </c>
      <c r="V41" s="50">
        <v>35343.806848360866</v>
      </c>
      <c r="W41" s="50">
        <v>0</v>
      </c>
      <c r="X41" s="50">
        <v>25450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>
        <f>IF(OR(S42="",S42=0),"",S42*M!$J$63)</f>
        <v>44451.358446978076</v>
      </c>
      <c r="H42" s="33">
        <f>IF(OR(T42="",T42=0),"",T42*M!$J$64)</f>
        <v>77140.051348797744</v>
      </c>
      <c r="I42" s="33">
        <f>IF(OR(U42="",U42=0),"",U42*M!$J$65)</f>
        <v>22490.592036292102</v>
      </c>
      <c r="J42" s="33" t="str">
        <f>IF(OR(V42="",V42=0),"",V42*M!$J$66)</f>
        <v/>
      </c>
      <c r="K42" s="33">
        <f>IF(OR(W42="",W42=0),"",W42*M!$J$67)</f>
        <v>39363.800974573009</v>
      </c>
      <c r="L42" s="33">
        <f>IF(OR(X42="",X42=0),"",X42*M!$J$68)</f>
        <v>1281.9575464821748</v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993137.99678618473</v>
      </c>
      <c r="T42" s="50">
        <v>1716708.2532313273</v>
      </c>
      <c r="U42" s="50">
        <v>502529.25447359279</v>
      </c>
      <c r="V42" s="50">
        <v>0</v>
      </c>
      <c r="W42" s="50">
        <v>877744.24660478765</v>
      </c>
      <c r="X42" s="50">
        <v>28580</v>
      </c>
    </row>
    <row r="43" spans="2:24">
      <c r="B43" s="46" t="str">
        <f t="shared" si="2"/>
        <v>Principal</v>
      </c>
      <c r="C43" s="33">
        <f>IF(OR(O43="",O43=0),"",O43*M!$J$59)</f>
        <v>41226.770950040984</v>
      </c>
      <c r="D43" s="33">
        <f>IF(OR(P43="",P43=0),"",P43*M!$J$60)</f>
        <v>47184.929078014175</v>
      </c>
      <c r="E43" s="33">
        <f>IF(OR(Q43="",Q43=0),"",Q43*M!$J$61)</f>
        <v>91494.913972067981</v>
      </c>
      <c r="F43" s="33">
        <f>IF(OR(R43="",R43=0),"",R43*M!$J$62)</f>
        <v>50257.221077719296</v>
      </c>
      <c r="G43" s="33">
        <f>IF(OR(S43="",S43=0),"",S43*M!$J$63)</f>
        <v>347010.15140393021</v>
      </c>
      <c r="H43" s="33">
        <f>IF(OR(T43="",T43=0),"",T43*M!$J$64)</f>
        <v>260588.37079172747</v>
      </c>
      <c r="I43" s="33">
        <f>IF(OR(U43="",U43=0),"",U43*M!$J$65)</f>
        <v>113307.35664771138</v>
      </c>
      <c r="J43" s="33">
        <f>IF(OR(V43="",V43=0),"",V43*M!$J$66)</f>
        <v>90103.557867876865</v>
      </c>
      <c r="K43" s="33">
        <f>IF(OR(W43="",W43=0),"",W43*M!$J$67)</f>
        <v>138648.4615868621</v>
      </c>
      <c r="L43" s="33">
        <f>IF(OR(X43="",X43=0),"",X43*M!$J$68)</f>
        <v>274038.47577131633</v>
      </c>
      <c r="N43" s="46" t="str">
        <f>'3.3'!N43</f>
        <v>Principal</v>
      </c>
      <c r="O43" s="50">
        <v>920873.70172923082</v>
      </c>
      <c r="P43" s="50">
        <v>1054977.9821155751</v>
      </c>
      <c r="Q43" s="50">
        <v>2042976.3925069012</v>
      </c>
      <c r="R43" s="50">
        <v>1124085.6141957091</v>
      </c>
      <c r="S43" s="50">
        <v>7752945.6617359854</v>
      </c>
      <c r="T43" s="50">
        <v>5799246.9412743794</v>
      </c>
      <c r="U43" s="50">
        <v>2531736.8867242727</v>
      </c>
      <c r="V43" s="50">
        <v>2010998.1350655423</v>
      </c>
      <c r="W43" s="50">
        <v>3091619.3671714705</v>
      </c>
      <c r="X43" s="50">
        <v>6109422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>
        <f>IF(OR(O47="",O47=0),"",O47*M!$J$59)</f>
        <v>461787.60066220287</v>
      </c>
      <c r="D47" s="33">
        <f>IF(OR(P47="",P47=0),"",P47*M!$J$60)</f>
        <v>307080.37825059099</v>
      </c>
      <c r="E47" s="33">
        <f>IF(OR(Q47="",Q47=0),"",Q47*M!$J$61)</f>
        <v>566838.40492462623</v>
      </c>
      <c r="F47" s="33">
        <f>IF(OR(R47="",R47=0),"",R47*M!$J$62)</f>
        <v>276305.2293737735</v>
      </c>
      <c r="G47" s="33">
        <f>IF(OR(S47="",S47=0),"",S47*M!$J$63)</f>
        <v>4616.6691571618812</v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10314852.398937147</v>
      </c>
      <c r="P47" s="50">
        <v>6865815.9315756317</v>
      </c>
      <c r="Q47" s="50">
        <v>12656850.849445144</v>
      </c>
      <c r="R47" s="50">
        <v>6180022.0307803638</v>
      </c>
      <c r="S47" s="50">
        <v>103146.2191203296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>
        <f>IF(OR(T48="",T48=0),"",T48*M!$J$64)</f>
        <v>58932.275236894471</v>
      </c>
      <c r="I48" s="33">
        <f>IF(OR(U48="",U48=0),"",U48*M!$J$65)</f>
        <v>25101.328185853657</v>
      </c>
      <c r="J48" s="33">
        <f>IF(OR(V48="",V48=0),"",V48*M!$J$66)</f>
        <v>39579.752163981284</v>
      </c>
      <c r="K48" s="33">
        <f>IF(OR(W48="",W48=0),"",W48*M!$J$67)</f>
        <v>113246.40943718524</v>
      </c>
      <c r="L48" s="33">
        <f>IF(OR(X48="",X48=0),"",X48*M!$J$68)</f>
        <v>73823.844320654447</v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1311504.4845307025</v>
      </c>
      <c r="U48" s="50">
        <v>560863.48101371038</v>
      </c>
      <c r="V48" s="50">
        <v>883370.30935933057</v>
      </c>
      <c r="W48" s="50">
        <v>2525197.8180752327</v>
      </c>
      <c r="X48" s="50">
        <v>1645831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53469.397018177158</v>
      </c>
      <c r="D51" s="33">
        <f>IF(OR(P51="",P51=0),"",P51*M!$J$60)</f>
        <v>10311.406619385343</v>
      </c>
      <c r="E51" s="33">
        <f>IF(OR(Q51="",Q51=0),"",Q51*M!$J$61)</f>
        <v>45381.51705977635</v>
      </c>
      <c r="F51" s="33">
        <f>IF(OR(R51="",R51=0),"",R51*M!$J$62)</f>
        <v>12655.766597811042</v>
      </c>
      <c r="G51" s="33" t="str">
        <f>IF(OR(S51="",S51=0),"",S51*M!$J$63)</f>
        <v/>
      </c>
      <c r="H51" s="33" t="str">
        <f>IF(OR(T51="",T51=0),"",T51*M!$J$64)</f>
        <v/>
      </c>
      <c r="I51" s="33">
        <f>IF(OR(U51="",U51=0),"",U51*M!$J$65)</f>
        <v>6927.2352916223845</v>
      </c>
      <c r="J51" s="33">
        <f>IF(OR(V51="",V51=0),"",V51*M!$J$66)</f>
        <v>6103.3153033393719</v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1194334.6623247908</v>
      </c>
      <c r="P51" s="50">
        <v>230546.21805421091</v>
      </c>
      <c r="Q51" s="50">
        <v>1013317.1778004651</v>
      </c>
      <c r="R51" s="50">
        <v>283067.08696086064</v>
      </c>
      <c r="S51" s="50">
        <v>0</v>
      </c>
      <c r="T51" s="50">
        <v>0</v>
      </c>
      <c r="U51" s="50">
        <v>154781.98088537619</v>
      </c>
      <c r="V51" s="50">
        <v>136218.32459413039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1065882.5307033162</v>
      </c>
      <c r="D53" s="51">
        <f t="shared" si="3"/>
        <v>774823.52245862875</v>
      </c>
      <c r="E53" s="51">
        <f t="shared" si="3"/>
        <v>1256134.4455320048</v>
      </c>
      <c r="F53" s="51">
        <f t="shared" si="3"/>
        <v>622364.57575907593</v>
      </c>
      <c r="G53" s="51">
        <f t="shared" si="3"/>
        <v>911360.42119545909</v>
      </c>
      <c r="H53" s="51">
        <f t="shared" si="3"/>
        <v>1156907.728106179</v>
      </c>
      <c r="I53" s="51">
        <f t="shared" si="3"/>
        <v>1426849.4637239231</v>
      </c>
      <c r="J53" s="51">
        <f t="shared" si="3"/>
        <v>1178689.0819218757</v>
      </c>
      <c r="K53" s="51">
        <f t="shared" si="3"/>
        <v>2415056.5238364898</v>
      </c>
      <c r="L53" s="51">
        <f t="shared" si="3"/>
        <v>1767173.2746389951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>
  <sheetPr codeName="Hoja125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>
        <f>IF(OR(T26="",T26=0),"",T26*M!$J$64)</f>
        <v>61469.494961437427</v>
      </c>
      <c r="I26" s="33">
        <f>IF(OR(U26="",U26=0),"",U26*M!$J$65)</f>
        <v>55145.141118290114</v>
      </c>
      <c r="J26" s="33">
        <f>IF(OR(V26="",V26=0),"",V26*M!$J$66)</f>
        <v>41469.033867357328</v>
      </c>
      <c r="K26" s="33">
        <f>IF(OR(W26="",W26=0),"",W26*M!$J$67)</f>
        <v>7281.7988818743852</v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1367968.8757934144</v>
      </c>
      <c r="U26" s="50">
        <v>1232161.7238575872</v>
      </c>
      <c r="V26" s="50">
        <v>925536.70180827053</v>
      </c>
      <c r="W26" s="50">
        <v>162371.44064484612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0</v>
      </c>
      <c r="D53" s="51">
        <f t="shared" si="3"/>
        <v>0</v>
      </c>
      <c r="E53" s="51">
        <f t="shared" si="3"/>
        <v>0</v>
      </c>
      <c r="F53" s="51">
        <f t="shared" si="3"/>
        <v>0</v>
      </c>
      <c r="G53" s="51">
        <f t="shared" si="3"/>
        <v>0</v>
      </c>
      <c r="H53" s="51">
        <f t="shared" si="3"/>
        <v>61469.494961437427</v>
      </c>
      <c r="I53" s="51">
        <f t="shared" si="3"/>
        <v>55145.141118290114</v>
      </c>
      <c r="J53" s="51">
        <f t="shared" si="3"/>
        <v>41469.033867357328</v>
      </c>
      <c r="K53" s="51">
        <f t="shared" si="3"/>
        <v>7281.7988818743852</v>
      </c>
      <c r="L53" s="51">
        <f t="shared" si="3"/>
        <v>0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>
  <sheetPr codeName="Hoja126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510443.48702708801</v>
      </c>
      <c r="D23" s="33">
        <f>IF(OR(P23="",P23=0),"",P23*M!$J$60)</f>
        <v>572849.11347517732</v>
      </c>
      <c r="E23" s="33">
        <f>IF(OR(Q23="",Q23=0),"",Q23*M!$J$61)</f>
        <v>571699.68326013966</v>
      </c>
      <c r="F23" s="33">
        <f>IF(OR(R23="",R23=0),"",R23*M!$J$62)</f>
        <v>618365.92431296874</v>
      </c>
      <c r="G23" s="33">
        <f>IF(OR(S23="",S23=0),"",S23*M!$J$63)</f>
        <v>680961.4547691528</v>
      </c>
      <c r="H23" s="33">
        <f>IF(OR(T23="",T23=0),"",T23*M!$J$64)</f>
        <v>745589.18107942527</v>
      </c>
      <c r="I23" s="33">
        <f>IF(OR(U23="",U23=0),"",U23*M!$J$65)</f>
        <v>788417.05212941649</v>
      </c>
      <c r="J23" s="33">
        <f>IF(OR(V23="",V23=0),"",V23*M!$J$66)</f>
        <v>819250.31323294633</v>
      </c>
      <c r="K23" s="33">
        <f>IF(OR(W23="",W23=0),"",W23*M!$J$67)</f>
        <v>867023.0779448672</v>
      </c>
      <c r="L23" s="33">
        <f>IF(OR(X23="",X23=0),"",X23*M!$J$68)</f>
        <v>1076035.1538057497</v>
      </c>
      <c r="N23" s="46" t="str">
        <f>'3.3'!N23</f>
        <v>Chilena</v>
      </c>
      <c r="O23" s="50">
        <v>11401668.687364025</v>
      </c>
      <c r="P23" s="50">
        <v>12807970.968686534</v>
      </c>
      <c r="Q23" s="50">
        <v>12765397.613912193</v>
      </c>
      <c r="R23" s="50">
        <v>13830773.467441086</v>
      </c>
      <c r="S23" s="50">
        <v>15214128.852433721</v>
      </c>
      <c r="T23" s="50">
        <v>16592665.914773008</v>
      </c>
      <c r="U23" s="50">
        <v>17616371.89370241</v>
      </c>
      <c r="V23" s="50">
        <v>18284637.044845</v>
      </c>
      <c r="W23" s="50">
        <v>19333105.530923303</v>
      </c>
      <c r="X23" s="50">
        <v>23989160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68698.743200598212</v>
      </c>
      <c r="D26" s="33">
        <f>IF(OR(P26="",P26=0),"",P26*M!$J$60)</f>
        <v>93042.789598108749</v>
      </c>
      <c r="E26" s="33">
        <f>IF(OR(Q26="",Q26=0),"",Q26*M!$J$61)</f>
        <v>123363.33266924796</v>
      </c>
      <c r="F26" s="33">
        <f>IF(OR(R26="",R26=0),"",R26*M!$J$62)</f>
        <v>144499.10736191363</v>
      </c>
      <c r="G26" s="33">
        <f>IF(OR(S26="",S26=0),"",S26*M!$J$63)</f>
        <v>101809.40840013129</v>
      </c>
      <c r="H26" s="33">
        <f>IF(OR(T26="",T26=0),"",T26*M!$J$64)</f>
        <v>65779.104361997801</v>
      </c>
      <c r="I26" s="33">
        <f>IF(OR(U26="",U26=0),"",U26*M!$J$65)</f>
        <v>47637.742237876279</v>
      </c>
      <c r="J26" s="33">
        <f>IF(OR(V26="",V26=0),"",V26*M!$J$66)</f>
        <v>36029.476366192255</v>
      </c>
      <c r="K26" s="33">
        <f>IF(OR(W26="",W26=0),"",W26*M!$J$67)</f>
        <v>29919.671134042237</v>
      </c>
      <c r="L26" s="33">
        <f>IF(OR(X26="",X26=0),"",X26*M!$J$68)</f>
        <v>24762.279408433558</v>
      </c>
      <c r="N26" s="46" t="str">
        <f>'3.3'!N26</f>
        <v>Consorcio Nacional</v>
      </c>
      <c r="O26" s="50">
        <v>1534509.3612095714</v>
      </c>
      <c r="P26" s="50">
        <v>2080284.877790641</v>
      </c>
      <c r="Q26" s="50">
        <v>2754561.5969559727</v>
      </c>
      <c r="R26" s="50">
        <v>3231960.7882509595</v>
      </c>
      <c r="S26" s="50">
        <v>2274638.9636910353</v>
      </c>
      <c r="T26" s="50">
        <v>1463876.7977714909</v>
      </c>
      <c r="U26" s="50">
        <v>1064416.5815188517</v>
      </c>
      <c r="V26" s="50">
        <v>804132.616894498</v>
      </c>
      <c r="W26" s="50">
        <v>667156.58925256482</v>
      </c>
      <c r="X26" s="50">
        <v>552051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>
        <f>IF(OR(W27="",W27=0),"",W27*M!$J$67)</f>
        <v>9.8342853014721108</v>
      </c>
      <c r="L27" s="33">
        <f>IF(OR(X27="",X27=0),"",X27*M!$J$68)</f>
        <v>28.572671697310895</v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219.28744504152419</v>
      </c>
      <c r="X27" s="50">
        <v>637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>
        <f>IF(OR(O30="",O30=0),"",O30*M!$J$59)</f>
        <v>790.48645136322523</v>
      </c>
      <c r="D30" s="33">
        <f>IF(OR(P30="",P30=0),"",P30*M!$J$60)</f>
        <v>647.99054373522438</v>
      </c>
      <c r="E30" s="33">
        <f>IF(OR(Q30="",Q30=0),"",Q30*M!$J$61)</f>
        <v>593.86558334127358</v>
      </c>
      <c r="F30" s="33">
        <f>IF(OR(R30="",R30=0),"",R30*M!$J$62)</f>
        <v>548.37853640733863</v>
      </c>
      <c r="G30" s="33">
        <f>IF(OR(S30="",S30=0),"",S30*M!$J$63)</f>
        <v>914.1935322021028</v>
      </c>
      <c r="H30" s="33">
        <f>IF(OR(T30="",T30=0),"",T30*M!$J$64)</f>
        <v>855.38861703764906</v>
      </c>
      <c r="I30" s="33">
        <f>IF(OR(U30="",U30=0),"",U30*M!$J$65)</f>
        <v>674.69771687028469</v>
      </c>
      <c r="J30" s="33">
        <f>IF(OR(V30="",V30=0),"",V30*M!$J$66)</f>
        <v>734.61720642051171</v>
      </c>
      <c r="K30" s="33">
        <f>IF(OR(W30="",W30=0),"",W30*M!$J$67)</f>
        <v>691.56931423338006</v>
      </c>
      <c r="L30" s="33">
        <f>IF(OR(X30="",X30=0),"",X30*M!$J$68)</f>
        <v>535.38996762810496</v>
      </c>
      <c r="N30" s="46" t="str">
        <f>'3.3'!N30</f>
        <v>EuroAmerica</v>
      </c>
      <c r="O30" s="50">
        <v>17656.929414039718</v>
      </c>
      <c r="P30" s="50">
        <v>14488.010676660999</v>
      </c>
      <c r="Q30" s="50">
        <v>13260.336716191125</v>
      </c>
      <c r="R30" s="50">
        <v>12265.390140770614</v>
      </c>
      <c r="S30" s="50">
        <v>20425.030077068561</v>
      </c>
      <c r="T30" s="50">
        <v>19036.190317645538</v>
      </c>
      <c r="U30" s="50">
        <v>15075.429766666006</v>
      </c>
      <c r="V30" s="50">
        <v>16395.732499985887</v>
      </c>
      <c r="W30" s="50">
        <v>15420.791988275527</v>
      </c>
      <c r="X30" s="50">
        <v>11936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2.7472330585303988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61.364366352812546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666.80124127156307</v>
      </c>
      <c r="D36" s="33">
        <f>IF(OR(P36="",P36=0),"",P36*M!$J$60)</f>
        <v>4738.1205673758859</v>
      </c>
      <c r="E36" s="33">
        <f>IF(OR(Q36="",Q36=0),"",Q36*M!$J$61)</f>
        <v>6495.5058742684241</v>
      </c>
      <c r="F36" s="33">
        <f>IF(OR(R36="",R36=0),"",R36*M!$J$62)</f>
        <v>8007.8732403847343</v>
      </c>
      <c r="G36" s="33">
        <f>IF(OR(S36="",S36=0),"",S36*M!$J$63)</f>
        <v>7207.5295123683054</v>
      </c>
      <c r="H36" s="33">
        <f>IF(OR(T36="",T36=0),"",T36*M!$J$64)</f>
        <v>2273.0863195917368</v>
      </c>
      <c r="I36" s="33">
        <f>IF(OR(U36="",U36=0),"",U36*M!$J$65)</f>
        <v>2752.3974982950695</v>
      </c>
      <c r="J36" s="33">
        <f>IF(OR(V36="",V36=0),"",V36*M!$J$66)</f>
        <v>2814.9423574981106</v>
      </c>
      <c r="K36" s="33">
        <f>IF(OR(W36="",W36=0),"",W36*M!$J$67)</f>
        <v>1044.5316013805284</v>
      </c>
      <c r="L36" s="33">
        <f>IF(OR(X36="",X36=0),"",X36*M!$J$68)</f>
        <v>1196.1946763326325</v>
      </c>
      <c r="N36" s="46" t="str">
        <f>'3.3'!N36</f>
        <v>Mapfre Vida</v>
      </c>
      <c r="O36" s="50">
        <v>14894.19892019896</v>
      </c>
      <c r="P36" s="50">
        <v>105936.64063637685</v>
      </c>
      <c r="Q36" s="50">
        <v>145037.1893083748</v>
      </c>
      <c r="R36" s="50">
        <v>179109.28851197343</v>
      </c>
      <c r="S36" s="50">
        <v>161031.5561048369</v>
      </c>
      <c r="T36" s="50">
        <v>50586.25158941088</v>
      </c>
      <c r="U36" s="50">
        <v>61499.50435280925</v>
      </c>
      <c r="V36" s="50">
        <v>62825.974525295293</v>
      </c>
      <c r="W36" s="50">
        <v>23291.236638983879</v>
      </c>
      <c r="X36" s="50">
        <v>26668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>
        <f>IF(OR(O39="",O39=0),"",O39*M!$J$59)</f>
        <v>4201.4749058176858</v>
      </c>
      <c r="D39" s="33">
        <f>IF(OR(P39="",P39=0),"",P39*M!$J$60)</f>
        <v>4039.9527186761225</v>
      </c>
      <c r="E39" s="33">
        <f>IF(OR(Q39="",Q39=0),"",Q39*M!$J$61)</f>
        <v>3899.2207102248944</v>
      </c>
      <c r="F39" s="33">
        <f>IF(OR(R39="",R39=0),"",R39*M!$J$62)</f>
        <v>3723.3216929692148</v>
      </c>
      <c r="G39" s="33">
        <f>IF(OR(S39="",S39=0),"",S39*M!$J$63)</f>
        <v>3586.3676472673446</v>
      </c>
      <c r="H39" s="33">
        <f>IF(OR(T39="",T39=0),"",T39*M!$J$64)</f>
        <v>3432.307342633464</v>
      </c>
      <c r="I39" s="33">
        <f>IF(OR(U39="",U39=0),"",U39*M!$J$65)</f>
        <v>3254.1089482518801</v>
      </c>
      <c r="J39" s="33">
        <f>IF(OR(V39="",V39=0),"",V39*M!$J$66)</f>
        <v>2072.0168381808053</v>
      </c>
      <c r="K39" s="33">
        <f>IF(OR(W39="",W39=0),"",W39*M!$J$67)</f>
        <v>1612.4965335309507</v>
      </c>
      <c r="L39" s="33">
        <f>IF(OR(X39="",X39=0),"",X39*M!$J$68)</f>
        <v>1453.8869822997458</v>
      </c>
      <c r="N39" s="46" t="str">
        <f>'3.3'!N39</f>
        <v>Mutual de Ej. y Av.</v>
      </c>
      <c r="O39" s="50">
        <v>93847.460280877451</v>
      </c>
      <c r="P39" s="50">
        <v>90326.74733800067</v>
      </c>
      <c r="Q39" s="50">
        <v>87065.122139962405</v>
      </c>
      <c r="R39" s="50">
        <v>83278.228726916321</v>
      </c>
      <c r="S39" s="50">
        <v>80127.089596021353</v>
      </c>
      <c r="T39" s="50">
        <v>76384.06041607057</v>
      </c>
      <c r="U39" s="50">
        <v>72709.733078705773</v>
      </c>
      <c r="V39" s="50">
        <v>46244.810926512029</v>
      </c>
      <c r="W39" s="50">
        <v>35955.866047874937</v>
      </c>
      <c r="X39" s="50">
        <v>32413</v>
      </c>
    </row>
    <row r="40" spans="2:24">
      <c r="B40" s="46" t="str">
        <f t="shared" si="2"/>
        <v>Mutual de Seguros</v>
      </c>
      <c r="C40" s="33">
        <f>IF(OR(O40="",O40=0),"",O40*M!$J$59)</f>
        <v>343646.00827036612</v>
      </c>
      <c r="D40" s="33">
        <f>IF(OR(P40="",P40=0),"",P40*M!$J$60)</f>
        <v>335845.8037825058</v>
      </c>
      <c r="E40" s="33">
        <f>IF(OR(Q40="",Q40=0),"",Q40*M!$J$61)</f>
        <v>326927.85434008675</v>
      </c>
      <c r="F40" s="33">
        <f>IF(OR(R40="",R40=0),"",R40*M!$J$62)</f>
        <v>315301.96981219819</v>
      </c>
      <c r="G40" s="33">
        <f>IF(OR(S40="",S40=0),"",S40*M!$J$63)</f>
        <v>299189.42561181646</v>
      </c>
      <c r="H40" s="33">
        <f>IF(OR(T40="",T40=0),"",T40*M!$J$64)</f>
        <v>311273.14033877151</v>
      </c>
      <c r="I40" s="33">
        <f>IF(OR(U40="",U40=0),"",U40*M!$J$65)</f>
        <v>298605.10885175923</v>
      </c>
      <c r="J40" s="33">
        <f>IF(OR(V40="",V40=0),"",V40*M!$J$66)</f>
        <v>308592.41899872426</v>
      </c>
      <c r="K40" s="33">
        <f>IF(OR(W40="",W40=0),"",W40*M!$J$67)</f>
        <v>296498.80800072697</v>
      </c>
      <c r="L40" s="33">
        <f>IF(OR(X40="",X40=0),"",X40*M!$J$68)</f>
        <v>298367.36561312602</v>
      </c>
      <c r="N40" s="46" t="str">
        <f>'3.3'!N40</f>
        <v>Mutual de Seguros</v>
      </c>
      <c r="O40" s="50">
        <v>7675948.5263565453</v>
      </c>
      <c r="P40" s="50">
        <v>7508963.8852830688</v>
      </c>
      <c r="Q40" s="50">
        <v>7299923.6730648624</v>
      </c>
      <c r="R40" s="50">
        <v>7052248.4290439766</v>
      </c>
      <c r="S40" s="50">
        <v>6684528.8241563011</v>
      </c>
      <c r="T40" s="50">
        <v>6927207.8470962867</v>
      </c>
      <c r="U40" s="50">
        <v>6672025.4625195619</v>
      </c>
      <c r="V40" s="50">
        <v>6887394.8353047632</v>
      </c>
      <c r="W40" s="50">
        <v>6611407.3439179286</v>
      </c>
      <c r="X40" s="50">
        <v>6651811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0.53191489361702116</v>
      </c>
      <c r="E42" s="33">
        <f>IF(OR(Q42="",Q42=0),"",Q42*M!$J$61)</f>
        <v>1.6746501280529882</v>
      </c>
      <c r="F42" s="33">
        <f>IF(OR(R42="",R42=0),"",R42*M!$J$62)</f>
        <v>6.5647425480436192</v>
      </c>
      <c r="G42" s="33" t="str">
        <f>IF(OR(S42="",S42=0),"",S42*M!$J$63)</f>
        <v/>
      </c>
      <c r="H42" s="33">
        <f>IF(OR(T42="",T42=0),"",T42*M!$J$64)</f>
        <v>0.50961490440133994</v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11.892748640090204</v>
      </c>
      <c r="Q42" s="50">
        <v>37.393014855070263</v>
      </c>
      <c r="R42" s="50">
        <v>146.83129112416884</v>
      </c>
      <c r="S42" s="50">
        <v>0</v>
      </c>
      <c r="T42" s="50">
        <v>11.341191729309227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>
        <f>IF(OR(O43="",O43=0),"",O43*M!$J$59)</f>
        <v>15176.9695869356</v>
      </c>
      <c r="D43" s="33">
        <f>IF(OR(P43="",P43=0),"",P43*M!$J$60)</f>
        <v>10286.583924349879</v>
      </c>
      <c r="E43" s="33">
        <f>IF(OR(Q43="",Q43=0),"",Q43*M!$J$61)</f>
        <v>4878.5445557990533</v>
      </c>
      <c r="F43" s="33">
        <f>IF(OR(R43="",R43=0),"",R43*M!$J$62)</f>
        <v>2864.6199876382548</v>
      </c>
      <c r="G43" s="33">
        <f>IF(OR(S43="",S43=0),"",S43*M!$J$63)</f>
        <v>1777.1773927023758</v>
      </c>
      <c r="H43" s="33">
        <f>IF(OR(T43="",T43=0),"",T43*M!$J$64)</f>
        <v>1366.9400580757142</v>
      </c>
      <c r="I43" s="33">
        <f>IF(OR(U43="",U43=0),"",U43*M!$J$65)</f>
        <v>936.9506777043473</v>
      </c>
      <c r="J43" s="33">
        <f>IF(OR(V43="",V43=0),"",V43*M!$J$66)</f>
        <v>824.76717624319144</v>
      </c>
      <c r="K43" s="33">
        <f>IF(OR(W43="",W43=0),"",W43*M!$J$67)</f>
        <v>637.41083309446731</v>
      </c>
      <c r="L43" s="33">
        <f>IF(OR(X43="",X43=0),"",X43*M!$J$68)</f>
        <v>452.31840093513824</v>
      </c>
      <c r="N43" s="46" t="str">
        <f>'3.3'!N43</f>
        <v>Principal</v>
      </c>
      <c r="O43" s="50">
        <v>339004.77390018455</v>
      </c>
      <c r="P43" s="50">
        <v>229991.2231176733</v>
      </c>
      <c r="Q43" s="50">
        <v>108932.29934434641</v>
      </c>
      <c r="R43" s="50">
        <v>64071.949248089652</v>
      </c>
      <c r="S43" s="50">
        <v>39705.9270489431</v>
      </c>
      <c r="T43" s="50">
        <v>30420.478575526144</v>
      </c>
      <c r="U43" s="50">
        <v>20935.203696972967</v>
      </c>
      <c r="V43" s="50">
        <v>18407.766491534367</v>
      </c>
      <c r="W43" s="50">
        <v>14213.152125061068</v>
      </c>
      <c r="X43" s="50">
        <v>10084</v>
      </c>
    </row>
    <row r="44" spans="2:24">
      <c r="B44" s="46" t="str">
        <f t="shared" si="2"/>
        <v>Renta Nacional</v>
      </c>
      <c r="C44" s="33">
        <f>IF(OR(O44="",O44=0),"",O44*M!$J$59)</f>
        <v>5038.1865395135746</v>
      </c>
      <c r="D44" s="33">
        <f>IF(OR(P44="",P44=0),"",P44*M!$J$60)</f>
        <v>3831.8557919621744</v>
      </c>
      <c r="E44" s="33">
        <f>IF(OR(Q44="",Q44=0),"",Q44*M!$J$61)</f>
        <v>3099.1999214646835</v>
      </c>
      <c r="F44" s="33">
        <f>IF(OR(R44="",R44=0),"",R44*M!$J$62)</f>
        <v>2427.0632067877204</v>
      </c>
      <c r="G44" s="33">
        <f>IF(OR(S44="",S44=0),"",S44*M!$J$63)</f>
        <v>1920.1172750564722</v>
      </c>
      <c r="H44" s="33">
        <f>IF(OR(T44="",T44=0),"",T44*M!$J$64)</f>
        <v>1370.7621698587243</v>
      </c>
      <c r="I44" s="33">
        <f>IF(OR(U44="",U44=0),"",U44*M!$J$65)</f>
        <v>770.30397756539003</v>
      </c>
      <c r="J44" s="33">
        <f>IF(OR(V44="",V44=0),"",V44*M!$J$66)</f>
        <v>662.32533443346881</v>
      </c>
      <c r="K44" s="33">
        <f>IF(OR(W44="",W44=0),"",W44*M!$J$67)</f>
        <v>634.80078581066425</v>
      </c>
      <c r="L44" s="33">
        <f>IF(OR(X44="",X44=0),"",X44*M!$J$68)</f>
        <v>548.93619502620209</v>
      </c>
      <c r="N44" s="46" t="str">
        <f>'3.3'!N44</f>
        <v>Renta Nacional</v>
      </c>
      <c r="O44" s="50">
        <v>112536.91185920144</v>
      </c>
      <c r="P44" s="50">
        <v>85674.039786694266</v>
      </c>
      <c r="Q44" s="50">
        <v>69201.576353681579</v>
      </c>
      <c r="R44" s="50">
        <v>54285.270394771112</v>
      </c>
      <c r="S44" s="50">
        <v>42899.508378776474</v>
      </c>
      <c r="T44" s="50">
        <v>30505.537513495961</v>
      </c>
      <c r="U44" s="50">
        <v>17211.653785695438</v>
      </c>
      <c r="V44" s="50">
        <v>14782.268801254742</v>
      </c>
      <c r="W44" s="50">
        <v>14154.95261358085</v>
      </c>
      <c r="X44" s="50">
        <v>12238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10918.041676719951</v>
      </c>
      <c r="D46" s="33">
        <f>IF(OR(P46="",P46=0),"",P46*M!$J$60)</f>
        <v>7416.4302600472811</v>
      </c>
      <c r="E46" s="33">
        <f>IF(OR(Q46="",Q46=0),"",Q46*M!$J$61)</f>
        <v>6838.8668970754261</v>
      </c>
      <c r="F46" s="33">
        <f>IF(OR(R46="",R46=0),"",R46*M!$J$62)</f>
        <v>5843.5666357530317</v>
      </c>
      <c r="G46" s="33">
        <f>IF(OR(S46="",S46=0),"",S46*M!$J$63)</f>
        <v>5526.227096078941</v>
      </c>
      <c r="H46" s="33">
        <f>IF(OR(T46="",T46=0),"",T46*M!$J$64)</f>
        <v>5321.8574851727526</v>
      </c>
      <c r="I46" s="33">
        <f>IF(OR(U46="",U46=0),"",U46*M!$J$65)</f>
        <v>4936.4714810393225</v>
      </c>
      <c r="J46" s="33">
        <f>IF(OR(V46="",V46=0),"",V46*M!$J$66)</f>
        <v>5628.595494029476</v>
      </c>
      <c r="K46" s="33">
        <f>IF(OR(W46="",W46=0),"",W46*M!$J$67)</f>
        <v>6457.0239401926292</v>
      </c>
      <c r="L46" s="33">
        <f>IF(OR(X46="",X46=0),"",X46*M!$J$68)</f>
        <v>5771.0517120502673</v>
      </c>
      <c r="N46" s="46" t="str">
        <f>'3.3'!N46</f>
        <v>Santander</v>
      </c>
      <c r="O46" s="50">
        <v>243873.99795775479</v>
      </c>
      <c r="P46" s="50">
        <v>165819.27287226217</v>
      </c>
      <c r="Q46" s="50">
        <v>152704.04676796953</v>
      </c>
      <c r="R46" s="50">
        <v>130701.00276109598</v>
      </c>
      <c r="S46" s="50">
        <v>123467.68017296633</v>
      </c>
      <c r="T46" s="50">
        <v>118434.93111000332</v>
      </c>
      <c r="U46" s="50">
        <v>110300.40156763369</v>
      </c>
      <c r="V46" s="50">
        <v>125623.17525939786</v>
      </c>
      <c r="W46" s="50">
        <v>143980.3950170982</v>
      </c>
      <c r="X46" s="50">
        <v>128660.00000000001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286401.1366378169</v>
      </c>
      <c r="D48" s="33">
        <f>IF(OR(P48="",P48=0),"",P48*M!$J$60)</f>
        <v>312329.19621749403</v>
      </c>
      <c r="E48" s="33">
        <f>IF(OR(Q48="",Q48=0),"",Q48*M!$J$61)</f>
        <v>312722.14378315012</v>
      </c>
      <c r="F48" s="33">
        <f>IF(OR(R48="",R48=0),"",R48*M!$J$62)</f>
        <v>307821.89074599382</v>
      </c>
      <c r="G48" s="33">
        <f>IF(OR(S48="",S48=0),"",S48*M!$J$63)</f>
        <v>297982.1535112164</v>
      </c>
      <c r="H48" s="33">
        <f>IF(OR(T48="",T48=0),"",T48*M!$J$64)</f>
        <v>294441.78312216583</v>
      </c>
      <c r="I48" s="33">
        <f>IF(OR(U48="",U48=0),"",U48*M!$J$65)</f>
        <v>301769.76464824419</v>
      </c>
      <c r="J48" s="33">
        <f>IF(OR(V48="",V48=0),"",V48*M!$J$66)</f>
        <v>297438.74767940241</v>
      </c>
      <c r="K48" s="33">
        <f>IF(OR(W48="",W48=0),"",W48*M!$J$67)</f>
        <v>294434.81989508535</v>
      </c>
      <c r="L48" s="33">
        <f>IF(OR(X48="",X48=0),"",X48*M!$J$68)</f>
        <v>298638.42472626077</v>
      </c>
      <c r="N48" s="46" t="str">
        <f>'3.3'!N48</f>
        <v>Security Vida</v>
      </c>
      <c r="O48" s="50">
        <v>6397281.8825594559</v>
      </c>
      <c r="P48" s="50">
        <v>6983170.9323230106</v>
      </c>
      <c r="Q48" s="50">
        <v>6982726.4645351339</v>
      </c>
      <c r="R48" s="50">
        <v>6884944.1274717906</v>
      </c>
      <c r="S48" s="50">
        <v>6657555.7948169177</v>
      </c>
      <c r="T48" s="50">
        <v>6552635.5031373529</v>
      </c>
      <c r="U48" s="50">
        <v>6742736.4564990392</v>
      </c>
      <c r="V48" s="50">
        <v>6638458.9136491446</v>
      </c>
      <c r="W48" s="50">
        <v>6565384.0016609682</v>
      </c>
      <c r="X48" s="50">
        <v>6657854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1245984.0827705492</v>
      </c>
      <c r="D53" s="51">
        <f t="shared" si="3"/>
        <v>1345028.368794326</v>
      </c>
      <c r="E53" s="51">
        <f t="shared" si="3"/>
        <v>1360519.8922449264</v>
      </c>
      <c r="F53" s="51">
        <f t="shared" si="3"/>
        <v>1409410.2802755628</v>
      </c>
      <c r="G53" s="51">
        <f t="shared" si="3"/>
        <v>1400874.0547479924</v>
      </c>
      <c r="H53" s="51">
        <f t="shared" si="3"/>
        <v>1431704.0605096351</v>
      </c>
      <c r="I53" s="51">
        <f t="shared" si="3"/>
        <v>1449754.5981670227</v>
      </c>
      <c r="J53" s="51">
        <f t="shared" si="3"/>
        <v>1474048.2206840708</v>
      </c>
      <c r="K53" s="51">
        <f t="shared" si="3"/>
        <v>1498964.0442682661</v>
      </c>
      <c r="L53" s="51">
        <f t="shared" si="3"/>
        <v>1707789.5741595393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>
  <sheetPr codeName="Hoja127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267.37417530421726</v>
      </c>
      <c r="G21" s="33">
        <f>IF(OR(S21="",S21=0),"",S21*M!$J$63)</f>
        <v>773.54417829473402</v>
      </c>
      <c r="H21" s="33">
        <f>IF(OR(T21="",T21=0),"",T21*M!$J$64)</f>
        <v>748.01275668028677</v>
      </c>
      <c r="I21" s="33">
        <f>IF(OR(U21="",U21=0),"",U21*M!$J$65)</f>
        <v>667.75216209526252</v>
      </c>
      <c r="J21" s="33">
        <f>IF(OR(V21="",V21=0),"",V21*M!$J$66)</f>
        <v>397.17555560648793</v>
      </c>
      <c r="K21" s="33">
        <f>IF(OR(W21="",W21=0),"",W21*M!$J$67)</f>
        <v>508.9592203415898</v>
      </c>
      <c r="L21" s="33">
        <f>IF(OR(X21="",X21=0),"",X21*M!$J$68)</f>
        <v>502.64577557310184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5980.2642808708097</v>
      </c>
      <c r="S21" s="33">
        <v>17282.624029895633</v>
      </c>
      <c r="T21" s="33">
        <v>16646.601220280085</v>
      </c>
      <c r="U21" s="33">
        <v>14920.238455678496</v>
      </c>
      <c r="V21" s="33">
        <v>8864.4590792903873</v>
      </c>
      <c r="W21" s="33">
        <v>11348.904738641915</v>
      </c>
      <c r="X21" s="33">
        <v>11206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>
        <f>IF(OR(U22="",U22=0),"",U22*M!$J$65)</f>
        <v>903.85440998444255</v>
      </c>
      <c r="J22" s="33">
        <f>IF(OR(V22="",V22=0),"",V22*M!$J$66)</f>
        <v>2891.2451391594677</v>
      </c>
      <c r="K22" s="33">
        <f>IF(OR(W22="",W22=0),"",W22*M!$J$67)</f>
        <v>3045.4124923388122</v>
      </c>
      <c r="L22" s="33">
        <f>IF(OR(X22="",X22=0),"",X22*M!$J$68)</f>
        <v>3329.5460713024968</v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20195.701476831138</v>
      </c>
      <c r="V22" s="50">
        <v>64528.956685514815</v>
      </c>
      <c r="W22" s="50">
        <v>67907.397850512963</v>
      </c>
      <c r="X22" s="50">
        <v>74229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>
        <f>IF(OR(U27="",U27=0),"",U27*M!$J$65)</f>
        <v>5722.8108333873133</v>
      </c>
      <c r="J27" s="33">
        <f>IF(OR(V27="",V27=0),"",V27*M!$J$66)</f>
        <v>3020.9312186289576</v>
      </c>
      <c r="K27" s="33">
        <f>IF(OR(W27="",W27=0),"",W27*M!$J$67)</f>
        <v>2552.8592834954125</v>
      </c>
      <c r="L27" s="33">
        <f>IF(OR(X27="",X27=0),"",X27*M!$J$68)</f>
        <v>2138.1957411917001</v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127870.34938674995</v>
      </c>
      <c r="V27" s="50">
        <v>67423.386940305951</v>
      </c>
      <c r="W27" s="50">
        <v>56924.31861260382</v>
      </c>
      <c r="X27" s="50">
        <v>47669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>
        <f>IF(OR(U30="",U30=0),"",U30*M!$J$65)</f>
        <v>460.27119361456346</v>
      </c>
      <c r="J30" s="33">
        <f>IF(OR(V30="",V30=0),"",V30*M!$J$66)</f>
        <v>967.48871215420274</v>
      </c>
      <c r="K30" s="33">
        <f>IF(OR(W30="",W30=0),"",W30*M!$J$67)</f>
        <v>976.43733206559591</v>
      </c>
      <c r="L30" s="33">
        <f>IF(OR(X30="",X30=0),"",X30*M!$J$68)</f>
        <v>916.29911684877072</v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10284.288622085129</v>
      </c>
      <c r="V30" s="50">
        <v>21593.131746162759</v>
      </c>
      <c r="W30" s="50">
        <v>21772.852955544702</v>
      </c>
      <c r="X30" s="50">
        <v>20428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791.20312085675494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17672.937509610016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>
        <f>IF(OR(W33="",W33=0),"",W33*M!$J$67)</f>
        <v>30.108759738156323</v>
      </c>
      <c r="L33" s="33">
        <f>IF(OR(X33="",X33=0),"",X33*M!$J$68)</f>
        <v>396.56356432641383</v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671.37293600390819</v>
      </c>
      <c r="X33" s="50">
        <v>8841</v>
      </c>
    </row>
    <row r="34" spans="2:24">
      <c r="B34" s="46" t="str">
        <f t="shared" si="2"/>
        <v>La Construcción</v>
      </c>
      <c r="C34" s="33">
        <f>IF(OR(O34="",O34=0),"",O34*M!$J$59)</f>
        <v>1990.1314610740976</v>
      </c>
      <c r="D34" s="33">
        <f>IF(OR(P34="",P34=0),"",P34*M!$J$60)</f>
        <v>993.97163120567359</v>
      </c>
      <c r="E34" s="33">
        <f>IF(OR(Q34="",Q34=0),"",Q34*M!$J$61)</f>
        <v>828.54758749325083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44453.147390755934</v>
      </c>
      <c r="P34" s="50">
        <v>22223.582958781895</v>
      </c>
      <c r="Q34" s="50">
        <v>18500.516453122349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2120.3309692671387</v>
      </c>
      <c r="E42" s="33">
        <f>IF(OR(Q42="",Q42=0),"",Q42*M!$J$61)</f>
        <v>2414.1525259787322</v>
      </c>
      <c r="F42" s="33">
        <f>IF(OR(R42="",R42=0),"",R42*M!$J$62)</f>
        <v>2121.0794439551787</v>
      </c>
      <c r="G42" s="33">
        <f>IF(OR(S42="",S42=0),"",S42*M!$J$63)</f>
        <v>1759.6712110023891</v>
      </c>
      <c r="H42" s="33">
        <f>IF(OR(T42="",T42=0),"",T42*M!$J$64)</f>
        <v>1574.0475552244186</v>
      </c>
      <c r="I42" s="33">
        <f>IF(OR(U42="",U42=0),"",U42*M!$J$65)</f>
        <v>1247.0766905783287</v>
      </c>
      <c r="J42" s="33">
        <f>IF(OR(V42="",V42=0),"",V42*M!$J$66)</f>
        <v>911.00173424094521</v>
      </c>
      <c r="K42" s="33">
        <f>IF(OR(W42="",W42=0),"",W42*M!$J$67)</f>
        <v>743.11774808848986</v>
      </c>
      <c r="L42" s="33">
        <f>IF(OR(X42="",X42=0),"",X42*M!$J$68)</f>
        <v>655.24268156093797</v>
      </c>
      <c r="N42" s="46" t="str">
        <f>'3.3'!N42</f>
        <v>Penta Vida</v>
      </c>
      <c r="O42" s="50">
        <v>0</v>
      </c>
      <c r="P42" s="50">
        <v>47407.138912430681</v>
      </c>
      <c r="Q42" s="50">
        <v>53905.254449347158</v>
      </c>
      <c r="R42" s="50">
        <v>47441.439028814086</v>
      </c>
      <c r="S42" s="50">
        <v>39314.801674324059</v>
      </c>
      <c r="T42" s="50">
        <v>35029.538894317411</v>
      </c>
      <c r="U42" s="50">
        <v>27864.651965428748</v>
      </c>
      <c r="V42" s="50">
        <v>20332.413413534658</v>
      </c>
      <c r="W42" s="50">
        <v>16570.232340009774</v>
      </c>
      <c r="X42" s="50">
        <v>14607.999999999998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2781.3345819308524</v>
      </c>
      <c r="D53" s="51">
        <f t="shared" si="3"/>
        <v>3114.3026004728122</v>
      </c>
      <c r="E53" s="51">
        <f t="shared" si="3"/>
        <v>3242.7001134719831</v>
      </c>
      <c r="F53" s="51">
        <f t="shared" si="3"/>
        <v>2388.453619259396</v>
      </c>
      <c r="G53" s="51">
        <f t="shared" si="3"/>
        <v>2533.2153892971232</v>
      </c>
      <c r="H53" s="51">
        <f t="shared" si="3"/>
        <v>2322.0603119047055</v>
      </c>
      <c r="I53" s="51">
        <f t="shared" si="3"/>
        <v>9001.7652896599102</v>
      </c>
      <c r="J53" s="51">
        <f t="shared" si="3"/>
        <v>8187.8423597900619</v>
      </c>
      <c r="K53" s="51">
        <f t="shared" si="3"/>
        <v>7856.894836068057</v>
      </c>
      <c r="L53" s="51">
        <f t="shared" si="3"/>
        <v>7938.4929508034211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1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>
  <sheetPr codeName="Hoja128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>
        <f>IF(OR(T17="",T17=0),"",T17*M!$J$64)</f>
        <v>7770.5061393307496</v>
      </c>
      <c r="I17" s="33">
        <f>IF(OR(U17="",U17=0),"",U17*M!$J$65)</f>
        <v>12944.090148639501</v>
      </c>
      <c r="J17" s="33">
        <f>IF(OR(V17="",V17=0),"",V17*M!$J$66)</f>
        <v>7834.0705767306154</v>
      </c>
      <c r="K17" s="33">
        <f>IF(OR(W17="",W17=0),"",W17*M!$J$67)</f>
        <v>4511.0938661558421</v>
      </c>
      <c r="L17" s="33">
        <f>IF(OR(X17="",X17=0),"",X17*M!$J$68)</f>
        <v>2589.9758814355232</v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172928.22325016122</v>
      </c>
      <c r="U17" s="33">
        <v>289222.44295473839</v>
      </c>
      <c r="V17" s="33">
        <v>174846.60642233893</v>
      </c>
      <c r="W17" s="33">
        <v>100589.54137762581</v>
      </c>
      <c r="X17" s="33">
        <v>57741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12558.975927071717</v>
      </c>
      <c r="D18" s="33">
        <f>IF(OR(P18="",P18=0),"",P18*M!$J$60)</f>
        <v>21225.945626477536</v>
      </c>
      <c r="E18" s="33">
        <f>IF(OR(Q18="",Q18=0),"",Q18*M!$J$61)</f>
        <v>35145.131532218249</v>
      </c>
      <c r="F18" s="33">
        <f>IF(OR(R18="",R18=0),"",R18*M!$J$62)</f>
        <v>51572.172390139291</v>
      </c>
      <c r="G18" s="33">
        <f>IF(OR(S18="",S18=0),"",S18*M!$J$63)</f>
        <v>60187.070730427688</v>
      </c>
      <c r="H18" s="33">
        <f>IF(OR(T18="",T18=0),"",T18*M!$J$64)</f>
        <v>66035.542581892543</v>
      </c>
      <c r="I18" s="33">
        <f>IF(OR(U18="",U18=0),"",U18*M!$J$65)</f>
        <v>96757.125136988005</v>
      </c>
      <c r="J18" s="33">
        <f>IF(OR(V18="",V18=0),"",V18*M!$J$66)</f>
        <v>127368.34666483315</v>
      </c>
      <c r="K18" s="33">
        <f>IF(OR(W18="",W18=0),"",W18*M!$J$67)</f>
        <v>135668.02062869511</v>
      </c>
      <c r="L18" s="33">
        <f>IF(OR(X18="",X18=0),"",X18*M!$J$68)</f>
        <v>137489.36374446432</v>
      </c>
      <c r="N18" s="46" t="str">
        <f>'3.3'!N18</f>
        <v>BanChile</v>
      </c>
      <c r="O18" s="33">
        <v>280527.20078188257</v>
      </c>
      <c r="P18" s="33">
        <v>474577.49164976843</v>
      </c>
      <c r="Q18" s="33">
        <v>784750.44037739013</v>
      </c>
      <c r="R18" s="33">
        <v>1153496.6684076656</v>
      </c>
      <c r="S18" s="33">
        <v>1344707.3148269323</v>
      </c>
      <c r="T18" s="33">
        <v>1469583.6854496791</v>
      </c>
      <c r="U18" s="33">
        <v>2161938.9067943343</v>
      </c>
      <c r="V18" s="33">
        <v>2842701.3724024924</v>
      </c>
      <c r="W18" s="33">
        <v>3025160.7214460191</v>
      </c>
      <c r="X18" s="33">
        <v>3065192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>
        <f>IF(OR(O20="",O20=0),"",O20*M!$J$59)</f>
        <v>22117.3761296503</v>
      </c>
      <c r="D20" s="33">
        <f>IF(OR(P20="",P20=0),"",P20*M!$J$60)</f>
        <v>25364.184397163121</v>
      </c>
      <c r="E20" s="33">
        <f>IF(OR(Q20="",Q20=0),"",Q20*M!$J$61)</f>
        <v>24112.305502380605</v>
      </c>
      <c r="F20" s="33">
        <f>IF(OR(R20="",R20=0),"",R20*M!$J$62)</f>
        <v>23514.796540269395</v>
      </c>
      <c r="G20" s="33">
        <f>IF(OR(S20="",S20=0),"",S20*M!$J$63)</f>
        <v>21306.168393107029</v>
      </c>
      <c r="H20" s="33">
        <f>IF(OR(T20="",T20=0),"",T20*M!$J$64)</f>
        <v>20135.54737227266</v>
      </c>
      <c r="I20" s="33">
        <f>IF(OR(U20="",U20=0),"",U20*M!$J$65)</f>
        <v>26215.646889859752</v>
      </c>
      <c r="J20" s="33">
        <f>IF(OR(V20="",V20=0),"",V20*M!$J$66)</f>
        <v>30824.652578823938</v>
      </c>
      <c r="K20" s="33">
        <f>IF(OR(W20="",W20=0),"",W20*M!$J$67)</f>
        <v>50153.223757955384</v>
      </c>
      <c r="L20" s="33">
        <f>IF(OR(X20="",X20=0),"",X20*M!$J$68)</f>
        <v>54251.833338342149</v>
      </c>
      <c r="N20" s="46" t="str">
        <f>'3.3'!N20</f>
        <v>BCI Vida</v>
      </c>
      <c r="O20" s="33">
        <v>494031.17342685198</v>
      </c>
      <c r="P20" s="33">
        <v>567101.75465315476</v>
      </c>
      <c r="Q20" s="33">
        <v>538400.10085496586</v>
      </c>
      <c r="R20" s="33">
        <v>525947.19614082156</v>
      </c>
      <c r="S20" s="33">
        <v>476025.16855270485</v>
      </c>
      <c r="T20" s="33">
        <v>448105.22877425567</v>
      </c>
      <c r="U20" s="33">
        <v>585761.79167919001</v>
      </c>
      <c r="V20" s="33">
        <v>687967.49336973601</v>
      </c>
      <c r="W20" s="33">
        <v>1118329.5950170981</v>
      </c>
      <c r="X20" s="33">
        <v>1209492</v>
      </c>
    </row>
    <row r="21" spans="2:24" s="16" customFormat="1">
      <c r="B21" s="46" t="str">
        <f t="shared" si="2"/>
        <v>BICE Vida</v>
      </c>
      <c r="C21" s="33">
        <f>IF(OR(O21="",O21=0),"",O21*M!$J$59)</f>
        <v>214.46334593875352</v>
      </c>
      <c r="D21" s="33">
        <f>IF(OR(P21="",P21=0),"",P21*M!$J$60)</f>
        <v>568.26241134751763</v>
      </c>
      <c r="E21" s="33">
        <f>IF(OR(Q21="",Q21=0),"",Q21*M!$J$61)</f>
        <v>587.39796905362061</v>
      </c>
      <c r="F21" s="33">
        <f>IF(OR(R21="",R21=0),"",R21*M!$J$62)</f>
        <v>11440.120924783065</v>
      </c>
      <c r="G21" s="33">
        <f>IF(OR(S21="",S21=0),"",S21*M!$J$63)</f>
        <v>27969.861008552387</v>
      </c>
      <c r="H21" s="33">
        <f>IF(OR(T21="",T21=0),"",T21*M!$J$64)</f>
        <v>30776.561383624838</v>
      </c>
      <c r="I21" s="33">
        <f>IF(OR(U21="",U21=0),"",U21*M!$J$65)</f>
        <v>35047.735539378176</v>
      </c>
      <c r="J21" s="33">
        <f>IF(OR(V21="",V21=0),"",V21*M!$J$66)</f>
        <v>30515.908031751143</v>
      </c>
      <c r="K21" s="33">
        <f>IF(OR(W21="",W21=0),"",W21*M!$J$67)</f>
        <v>35422.163496158333</v>
      </c>
      <c r="L21" s="33">
        <f>IF(OR(X21="",X21=0),"",X21*M!$J$68)</f>
        <v>42267.72817655668</v>
      </c>
      <c r="N21" s="46" t="str">
        <f>'3.3'!N21</f>
        <v>BICE Vida</v>
      </c>
      <c r="O21" s="33">
        <v>4790.4225994119533</v>
      </c>
      <c r="P21" s="33">
        <v>12705.419797163035</v>
      </c>
      <c r="Q21" s="33">
        <v>13115.922313992232</v>
      </c>
      <c r="R21" s="33">
        <v>255877.16711040118</v>
      </c>
      <c r="S21" s="33">
        <v>624906.25040302123</v>
      </c>
      <c r="T21" s="33">
        <v>684914.98267809697</v>
      </c>
      <c r="U21" s="33">
        <v>783105.77076720807</v>
      </c>
      <c r="V21" s="33">
        <v>681076.70322707063</v>
      </c>
      <c r="W21" s="33">
        <v>789852.59149975586</v>
      </c>
      <c r="X21" s="33">
        <v>942317.99999999988</v>
      </c>
    </row>
    <row r="22" spans="2:24">
      <c r="B22" s="46" t="str">
        <f t="shared" si="2"/>
        <v>Cardif</v>
      </c>
      <c r="C22" s="33">
        <f>IF(OR(O22="",O22=0),"",O22*M!$J$59)</f>
        <v>15162.038972487066</v>
      </c>
      <c r="D22" s="33">
        <f>IF(OR(P22="",P22=0),"",P22*M!$J$60)</f>
        <v>57037.765957446791</v>
      </c>
      <c r="E22" s="33">
        <f>IF(OR(Q22="",Q22=0),"",Q22*M!$J$61)</f>
        <v>49099.240344053978</v>
      </c>
      <c r="F22" s="33">
        <f>IF(OR(R22="",R22=0),"",R22*M!$J$62)</f>
        <v>14955.985626551816</v>
      </c>
      <c r="G22" s="33">
        <f>IF(OR(S22="",S22=0),"",S22*M!$J$63)</f>
        <v>13788.98124929784</v>
      </c>
      <c r="H22" s="33">
        <f>IF(OR(T22="",T22=0),"",T22*M!$J$64)</f>
        <v>13855.970597258471</v>
      </c>
      <c r="I22" s="33">
        <f>IF(OR(U22="",U22=0),"",U22*M!$J$65)</f>
        <v>16723.031319790545</v>
      </c>
      <c r="J22" s="33">
        <f>IF(OR(V22="",V22=0),"",V22*M!$J$66)</f>
        <v>8353.8653709518494</v>
      </c>
      <c r="K22" s="33">
        <f>IF(OR(W22="",W22=0),"",W22*M!$J$67)</f>
        <v>8450.8670250820869</v>
      </c>
      <c r="L22" s="33">
        <f>IF(OR(X22="",X22=0),"",X22*M!$J$68)</f>
        <v>7444.4144912337515</v>
      </c>
      <c r="N22" s="46" t="str">
        <f>'3.3'!N22</f>
        <v>Cardif</v>
      </c>
      <c r="O22" s="50">
        <v>338671.27190913667</v>
      </c>
      <c r="P22" s="50">
        <v>1275271.3294255126</v>
      </c>
      <c r="Q22" s="50">
        <v>1096329.6707787211</v>
      </c>
      <c r="R22" s="50">
        <v>334515.27817119862</v>
      </c>
      <c r="S22" s="50">
        <v>308075.20161582145</v>
      </c>
      <c r="T22" s="50">
        <v>308356.79604736151</v>
      </c>
      <c r="U22" s="50">
        <v>373659.01476101717</v>
      </c>
      <c r="V22" s="50">
        <v>186447.77275284566</v>
      </c>
      <c r="W22" s="50">
        <v>188439.62540302883</v>
      </c>
      <c r="X22" s="50">
        <v>165966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>
        <f>IF(OR(O24="",O24=0),"",O24*M!$J$59)</f>
        <v>97181.936106525813</v>
      </c>
      <c r="D24" s="33">
        <f>IF(OR(P24="",P24=0),"",P24*M!$J$60)</f>
        <v>138266.96217494088</v>
      </c>
      <c r="E24" s="33">
        <f>IF(OR(Q24="",Q24=0),"",Q24*M!$J$61)</f>
        <v>106792.61190560748</v>
      </c>
      <c r="F24" s="33">
        <f>IF(OR(R24="",R24=0),"",R24*M!$J$62)</f>
        <v>69001.508221783675</v>
      </c>
      <c r="G24" s="33">
        <f>IF(OR(S24="",S24=0),"",S24*M!$J$63)</f>
        <v>56483.940668768853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2170732.4435396036</v>
      </c>
      <c r="P24" s="50">
        <v>3091423.5455858125</v>
      </c>
      <c r="Q24" s="50">
        <v>2384556.4255507467</v>
      </c>
      <c r="R24" s="50">
        <v>1543332.5020093583</v>
      </c>
      <c r="S24" s="50">
        <v>1261971.5042743399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>
        <f>IF(OR(P26="",P26=0),"",P26*M!$J$60)</f>
        <v>2465.2482269503544</v>
      </c>
      <c r="E26" s="33">
        <f>IF(OR(Q26="",Q26=0),"",Q26*M!$J$61)</f>
        <v>8871.8921525317546</v>
      </c>
      <c r="F26" s="33">
        <f>IF(OR(R26="",R26=0),"",R26*M!$J$62)</f>
        <v>10019.633030891559</v>
      </c>
      <c r="G26" s="33">
        <f>IF(OR(S26="",S26=0),"",S26*M!$J$63)</f>
        <v>8719.9872602989217</v>
      </c>
      <c r="H26" s="33">
        <f>IF(OR(T26="",T26=0),"",T26*M!$J$64)</f>
        <v>7585.0063141286637</v>
      </c>
      <c r="I26" s="33">
        <f>IF(OR(U26="",U26=0),"",U26*M!$J$65)</f>
        <v>6702.1806711270328</v>
      </c>
      <c r="J26" s="33">
        <f>IF(OR(V26="",V26=0),"",V26*M!$J$66)</f>
        <v>6016.651005019371</v>
      </c>
      <c r="K26" s="33">
        <f>IF(OR(W26="",W26=0),"",W26*M!$J$67)</f>
        <v>5509.2039122744454</v>
      </c>
      <c r="L26" s="33">
        <f>IF(OR(X26="",X26=0),"",X26*M!$J$68)</f>
        <v>5701.750648043444</v>
      </c>
      <c r="N26" s="46" t="str">
        <f>'3.3'!N26</f>
        <v>Consorcio Nacional</v>
      </c>
      <c r="O26" s="50">
        <v>0</v>
      </c>
      <c r="P26" s="50">
        <v>55118.925697271399</v>
      </c>
      <c r="Q26" s="50">
        <v>198099.16680202485</v>
      </c>
      <c r="R26" s="50">
        <v>224105.61324367742</v>
      </c>
      <c r="S26" s="50">
        <v>194823.08262916683</v>
      </c>
      <c r="T26" s="50">
        <v>168800.02946069269</v>
      </c>
      <c r="U26" s="50">
        <v>149753.36578841176</v>
      </c>
      <c r="V26" s="50">
        <v>134284.08640839922</v>
      </c>
      <c r="W26" s="50">
        <v>122845.65813385443</v>
      </c>
      <c r="X26" s="50">
        <v>127114.99999999999</v>
      </c>
    </row>
    <row r="27" spans="2:24">
      <c r="B27" s="46" t="str">
        <f t="shared" si="2"/>
        <v>CorpVida</v>
      </c>
      <c r="C27" s="33">
        <f>IF(OR(O27="",O27=0),"",O27*M!$J$59)</f>
        <v>1008.4136998540389</v>
      </c>
      <c r="D27" s="33">
        <f>IF(OR(P27="",P27=0),"",P27*M!$J$60)</f>
        <v>901.77304964538985</v>
      </c>
      <c r="E27" s="33">
        <f>IF(OR(Q27="",Q27=0),"",Q27*M!$J$61)</f>
        <v>1596.5767841520351</v>
      </c>
      <c r="F27" s="33">
        <f>IF(OR(R27="",R27=0),"",R27*M!$J$62)</f>
        <v>979.25930788698133</v>
      </c>
      <c r="G27" s="33">
        <f>IF(OR(S27="",S27=0),"",S27*M!$J$63)</f>
        <v>1272.4430885485572</v>
      </c>
      <c r="H27" s="33">
        <f>IF(OR(T27="",T27=0),"",T27*M!$J$64)</f>
        <v>6182.0364823117752</v>
      </c>
      <c r="I27" s="33">
        <f>IF(OR(U27="",U27=0),"",U27*M!$J$65)</f>
        <v>9044.7904376957867</v>
      </c>
      <c r="J27" s="33">
        <f>IF(OR(V27="",V27=0),"",V27*M!$J$66)</f>
        <v>21247.746250754441</v>
      </c>
      <c r="K27" s="33">
        <f>IF(OR(W27="",W27=0),"",W27*M!$J$67)</f>
        <v>27478.671019852667</v>
      </c>
      <c r="L27" s="33">
        <f>IF(OR(X27="",X27=0),"",X27*M!$J$68)</f>
        <v>23440.849411254945</v>
      </c>
      <c r="N27" s="46" t="str">
        <f>'3.3'!N27</f>
        <v>CorpVida</v>
      </c>
      <c r="O27" s="50">
        <v>22524.724475374784</v>
      </c>
      <c r="P27" s="50">
        <v>20162.173194499592</v>
      </c>
      <c r="Q27" s="50">
        <v>35649.72671424078</v>
      </c>
      <c r="R27" s="50">
        <v>21902.749037013731</v>
      </c>
      <c r="S27" s="50">
        <v>28429.087976982861</v>
      </c>
      <c r="T27" s="50">
        <v>137577.72862990439</v>
      </c>
      <c r="U27" s="50">
        <v>202096.58279295784</v>
      </c>
      <c r="V27" s="50">
        <v>474222.98403875326</v>
      </c>
      <c r="W27" s="50">
        <v>612726.53541768447</v>
      </c>
      <c r="X27" s="50">
        <v>522591.00000000006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7971.7536663616875</v>
      </c>
      <c r="D29" s="33">
        <f>IF(OR(P29="",P29=0),"",P29*M!$J$60)</f>
        <v>8830.4964539007069</v>
      </c>
      <c r="E29" s="33">
        <f>IF(OR(Q29="",Q29=0),"",Q29*M!$J$61)</f>
        <v>12044.199214069371</v>
      </c>
      <c r="F29" s="33">
        <f>IF(OR(R29="",R29=0),"",R29*M!$J$62)</f>
        <v>11562.291896270386</v>
      </c>
      <c r="G29" s="33">
        <f>IF(OR(S29="",S29=0),"",S29*M!$J$63)</f>
        <v>12397.812436260589</v>
      </c>
      <c r="H29" s="33">
        <f>IF(OR(T29="",T29=0),"",T29*M!$J$64)</f>
        <v>14546.702638684048</v>
      </c>
      <c r="I29" s="33">
        <f>IF(OR(U29="",U29=0),"",U29*M!$J$65)</f>
        <v>14866.423929627043</v>
      </c>
      <c r="J29" s="33">
        <f>IF(OR(V29="",V29=0),"",V29*M!$J$66)</f>
        <v>16214.293354113674</v>
      </c>
      <c r="K29" s="33">
        <f>IF(OR(W29="",W29=0),"",W29*M!$J$67)</f>
        <v>19865.349524948087</v>
      </c>
      <c r="L29" s="33">
        <f>IF(OR(X29="",X29=0),"",X29*M!$J$68)</f>
        <v>31891.587119959917</v>
      </c>
      <c r="N29" s="46" t="str">
        <f>'3.3'!N29</f>
        <v>Cruz del Sur</v>
      </c>
      <c r="O29" s="50">
        <v>178063.38306029173</v>
      </c>
      <c r="P29" s="50">
        <v>197435.48442368416</v>
      </c>
      <c r="Q29" s="50">
        <v>268933.14166627603</v>
      </c>
      <c r="R29" s="50">
        <v>258609.7223248815</v>
      </c>
      <c r="S29" s="50">
        <v>276993.5281542727</v>
      </c>
      <c r="T29" s="50">
        <v>323728.64731726726</v>
      </c>
      <c r="U29" s="50">
        <v>332175.02331590594</v>
      </c>
      <c r="V29" s="50">
        <v>361882.64335067972</v>
      </c>
      <c r="W29" s="50">
        <v>442962.71753786033</v>
      </c>
      <c r="X29" s="50">
        <v>710992</v>
      </c>
    </row>
    <row r="30" spans="2:24">
      <c r="B30" s="46" t="str">
        <f t="shared" si="2"/>
        <v>EuroAmerica</v>
      </c>
      <c r="C30" s="33">
        <f>IF(OR(O30="",O30=0),"",O30*M!$J$59)</f>
        <v>35819.738511190815</v>
      </c>
      <c r="D30" s="33">
        <f>IF(OR(P30="",P30=0),"",P30*M!$J$60)</f>
        <v>36340.661938534278</v>
      </c>
      <c r="E30" s="33">
        <f>IF(OR(Q30="",Q30=0),"",Q30*M!$J$61)</f>
        <v>38867.878766880043</v>
      </c>
      <c r="F30" s="33">
        <f>IF(OR(R30="",R30=0),"",R30*M!$J$62)</f>
        <v>43723.521973250325</v>
      </c>
      <c r="G30" s="33">
        <f>IF(OR(S30="",S30=0),"",S30*M!$J$63)</f>
        <v>47634.538551229831</v>
      </c>
      <c r="H30" s="33">
        <f>IF(OR(T30="",T30=0),"",T30*M!$J$64)</f>
        <v>50421.655371901659</v>
      </c>
      <c r="I30" s="33">
        <f>IF(OR(U30="",U30=0),"",U30*M!$J$65)</f>
        <v>52765.612698152123</v>
      </c>
      <c r="J30" s="33">
        <f>IF(OR(V30="",V30=0),"",V30*M!$J$66)</f>
        <v>54182.280565041699</v>
      </c>
      <c r="K30" s="33">
        <f>IF(OR(W30="",W30=0),"",W30*M!$J$67)</f>
        <v>56703.650104518405</v>
      </c>
      <c r="L30" s="33">
        <f>IF(OR(X30="",X30=0),"",X30*M!$J$68)</f>
        <v>61203.245891388862</v>
      </c>
      <c r="N30" s="46" t="str">
        <f>'3.3'!N30</f>
        <v>EuroAmerica</v>
      </c>
      <c r="O30" s="50">
        <v>800097.95668318227</v>
      </c>
      <c r="P30" s="50">
        <v>812517.87275702506</v>
      </c>
      <c r="Q30" s="50">
        <v>867875.11240021139</v>
      </c>
      <c r="R30" s="50">
        <v>977948.66087194101</v>
      </c>
      <c r="S30" s="50">
        <v>1064257.0181748583</v>
      </c>
      <c r="T30" s="50">
        <v>1122105.4485320656</v>
      </c>
      <c r="U30" s="50">
        <v>1178993.5973342352</v>
      </c>
      <c r="V30" s="50">
        <v>1209280.3852392905</v>
      </c>
      <c r="W30" s="50">
        <v>1264392.7011235957</v>
      </c>
      <c r="X30" s="50">
        <v>1364467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3536.7639505689185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78999.951639425213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25297.537284730413</v>
      </c>
      <c r="D34" s="33">
        <f>IF(OR(P34="",P34=0),"",P34*M!$J$60)</f>
        <v>25785.69739952718</v>
      </c>
      <c r="E34" s="33">
        <f>IF(OR(Q34="",Q34=0),"",Q34*M!$J$61)</f>
        <v>26720.486456988925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565065.76351208927</v>
      </c>
      <c r="P34" s="50">
        <v>576526.09724216838</v>
      </c>
      <c r="Q34" s="50">
        <v>596637.78737027978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5779.5811305700181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129097.28672667571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50435.615607150474</v>
      </c>
      <c r="D37" s="33">
        <f>IF(OR(P37="",P37=0),"",P37*M!$J$60)</f>
        <v>56472.222222222219</v>
      </c>
      <c r="E37" s="33">
        <f>IF(OR(Q37="",Q37=0),"",Q37*M!$J$61)</f>
        <v>63401.560889412453</v>
      </c>
      <c r="F37" s="33">
        <f>IF(OR(R37="",R37=0),"",R37*M!$J$62)</f>
        <v>57622.862216624242</v>
      </c>
      <c r="G37" s="33">
        <f>IF(OR(S37="",S37=0),"",S37*M!$J$63)</f>
        <v>58121.886653745161</v>
      </c>
      <c r="H37" s="33">
        <f>IF(OR(T37="",T37=0),"",T37*M!$J$64)</f>
        <v>65435.572954940857</v>
      </c>
      <c r="I37" s="33">
        <f>IF(OR(U37="",U37=0),"",U37*M!$J$65)</f>
        <v>77887.96400617715</v>
      </c>
      <c r="J37" s="33">
        <f>IF(OR(V37="",V37=0),"",V37*M!$J$66)</f>
        <v>81111.289373763342</v>
      </c>
      <c r="K37" s="33">
        <f>IF(OR(W37="",W37=0),"",W37*M!$J$67)</f>
        <v>77192.894146269828</v>
      </c>
      <c r="L37" s="33">
        <f>IF(OR(X37="",X37=0),"",X37*M!$J$68)</f>
        <v>77354.924165796852</v>
      </c>
      <c r="N37" s="46" t="str">
        <f>'3.3'!N37</f>
        <v>Metlife Chile</v>
      </c>
      <c r="O37" s="50">
        <v>1126569.725759787</v>
      </c>
      <c r="P37" s="50">
        <v>1262626.6947880657</v>
      </c>
      <c r="Q37" s="50">
        <v>1415684.0694412959</v>
      </c>
      <c r="R37" s="50">
        <v>1288830.3228370268</v>
      </c>
      <c r="S37" s="50">
        <v>1298566.7052129949</v>
      </c>
      <c r="T37" s="50">
        <v>1456231.7004267636</v>
      </c>
      <c r="U37" s="50">
        <v>1740326.818490599</v>
      </c>
      <c r="V37" s="50">
        <v>1810302.0071924618</v>
      </c>
      <c r="W37" s="50">
        <v>1721267.1804592088</v>
      </c>
      <c r="X37" s="50">
        <v>1724553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>
        <f>IF(OR(O41="",O41=0),"",O41*M!$J$59)</f>
        <v>2432.4957059552858</v>
      </c>
      <c r="D41" s="33">
        <f>IF(OR(P41="",P41=0),"",P41*M!$J$60)</f>
        <v>1790.4255319148931</v>
      </c>
      <c r="E41" s="33">
        <f>IF(OR(Q41="",Q41=0),"",Q41*M!$J$61)</f>
        <v>1530.7457101527109</v>
      </c>
      <c r="F41" s="33">
        <f>IF(OR(R41="",R41=0),"",R41*M!$J$62)</f>
        <v>1387.8310813855605</v>
      </c>
      <c r="G41" s="33">
        <f>IF(OR(S41="",S41=0),"",S41*M!$J$63)</f>
        <v>1175.7500662617156</v>
      </c>
      <c r="H41" s="33">
        <f>IF(OR(T41="",T41=0),"",T41*M!$J$64)</f>
        <v>1028.0461466488232</v>
      </c>
      <c r="I41" s="33">
        <f>IF(OR(U41="",U41=0),"",U41*M!$J$65)</f>
        <v>907.02419337170102</v>
      </c>
      <c r="J41" s="33">
        <f>IF(OR(V41="",V41=0),"",V41*M!$J$66)</f>
        <v>826.10414613462956</v>
      </c>
      <c r="K41" s="33">
        <f>IF(OR(W41="",W41=0),"",W41*M!$J$67)</f>
        <v>748.24462668167439</v>
      </c>
      <c r="L41" s="33">
        <f>IF(OR(X41="",X41=0),"",X41*M!$J$68)</f>
        <v>660.80470870452757</v>
      </c>
      <c r="N41" s="46" t="str">
        <f>'3.3'!N41</f>
        <v>Ohio National</v>
      </c>
      <c r="O41" s="50">
        <v>54334.144381522943</v>
      </c>
      <c r="P41" s="50">
        <v>40030.991922543624</v>
      </c>
      <c r="Q41" s="50">
        <v>34179.794406144916</v>
      </c>
      <c r="R41" s="50">
        <v>31041.1304100298</v>
      </c>
      <c r="S41" s="50">
        <v>26268.759973245909</v>
      </c>
      <c r="T41" s="50">
        <v>22878.586075535506</v>
      </c>
      <c r="U41" s="50">
        <v>20266.527041577116</v>
      </c>
      <c r="V41" s="50">
        <v>18437.605978697164</v>
      </c>
      <c r="W41" s="50">
        <v>16684.552808988767</v>
      </c>
      <c r="X41" s="50">
        <v>14732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9394.0898345153655</v>
      </c>
      <c r="E42" s="33">
        <f>IF(OR(Q42="",Q42=0),"",Q42*M!$J$61)</f>
        <v>12938.462382449667</v>
      </c>
      <c r="F42" s="33">
        <f>IF(OR(R42="",R42=0),"",R42*M!$J$62)</f>
        <v>10718.611212023934</v>
      </c>
      <c r="G42" s="33">
        <f>IF(OR(S42="",S42=0),"",S42*M!$J$63)</f>
        <v>9880.0853821746696</v>
      </c>
      <c r="H42" s="33">
        <f>IF(OR(T42="",T42=0),"",T42*M!$J$64)</f>
        <v>10895.362810138888</v>
      </c>
      <c r="I42" s="33">
        <f>IF(OR(U42="",U42=0),"",U42*M!$J$65)</f>
        <v>9433.9745774049225</v>
      </c>
      <c r="J42" s="33">
        <f>IF(OR(V42="",V42=0),"",V42*M!$J$66)</f>
        <v>10544.538286997782</v>
      </c>
      <c r="K42" s="33">
        <f>IF(OR(W42="",W42=0),"",W42*M!$J$67)</f>
        <v>9929.5054193437118</v>
      </c>
      <c r="L42" s="33">
        <f>IF(OR(X42="",X42=0),"",X42*M!$J$68)</f>
        <v>10113.783824638254</v>
      </c>
      <c r="N42" s="46" t="str">
        <f>'3.3'!N42</f>
        <v>Penta Vida</v>
      </c>
      <c r="O42" s="50">
        <v>0</v>
      </c>
      <c r="P42" s="50">
        <v>210036.51231611753</v>
      </c>
      <c r="Q42" s="50">
        <v>288901.01159888355</v>
      </c>
      <c r="R42" s="50">
        <v>239739.41274947455</v>
      </c>
      <c r="S42" s="50">
        <v>220742.14483756645</v>
      </c>
      <c r="T42" s="50">
        <v>242470.14269593958</v>
      </c>
      <c r="U42" s="50">
        <v>210792.50397037214</v>
      </c>
      <c r="V42" s="50">
        <v>235340.83816505579</v>
      </c>
      <c r="W42" s="50">
        <v>221410.68793356133</v>
      </c>
      <c r="X42" s="50">
        <v>225476.99999999997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21781.915084220622</v>
      </c>
      <c r="D46" s="33">
        <f>IF(OR(P46="",P46=0),"",P46*M!$J$60)</f>
        <v>49490.425531914887</v>
      </c>
      <c r="E46" s="33">
        <f>IF(OR(Q46="",Q46=0),"",Q46*M!$J$61)</f>
        <v>100670.61075645102</v>
      </c>
      <c r="F46" s="33">
        <f>IF(OR(R46="",R46=0),"",R46*M!$J$62)</f>
        <v>104372.89740475695</v>
      </c>
      <c r="G46" s="33">
        <f>IF(OR(S46="",S46=0),"",S46*M!$J$63)</f>
        <v>113330.00297768695</v>
      </c>
      <c r="H46" s="33">
        <f>IF(OR(T46="",T46=0),"",T46*M!$J$64)</f>
        <v>198549.94175101636</v>
      </c>
      <c r="I46" s="33">
        <f>IF(OR(U46="",U46=0),"",U46*M!$J$65)</f>
        <v>203973.78962054377</v>
      </c>
      <c r="J46" s="33">
        <f>IF(OR(V46="",V46=0),"",V46*M!$J$66)</f>
        <v>223579.61273712129</v>
      </c>
      <c r="K46" s="33">
        <f>IF(OR(W46="",W46=0),"",W46*M!$J$67)</f>
        <v>242335.94571101645</v>
      </c>
      <c r="L46" s="33">
        <f>IF(OR(X46="",X46=0),"",X46*M!$J$68)</f>
        <v>282964.72194574063</v>
      </c>
      <c r="N46" s="46" t="str">
        <f>'3.3'!N46</f>
        <v>Santander</v>
      </c>
      <c r="O46" s="50">
        <v>486538.05069198785</v>
      </c>
      <c r="P46" s="50">
        <v>1106525.1189712728</v>
      </c>
      <c r="Q46" s="50">
        <v>2247859.1679693582</v>
      </c>
      <c r="R46" s="50">
        <v>2334471.9419161365</v>
      </c>
      <c r="S46" s="50">
        <v>2532033.5770454723</v>
      </c>
      <c r="T46" s="50">
        <v>4418616.7590343636</v>
      </c>
      <c r="U46" s="50">
        <v>4557585.5124116326</v>
      </c>
      <c r="V46" s="50">
        <v>4990015.8760914151</v>
      </c>
      <c r="W46" s="50">
        <v>5403669.7886663415</v>
      </c>
      <c r="X46" s="50">
        <v>6308424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9456.6331344973678</v>
      </c>
      <c r="D48" s="33">
        <f>IF(OR(P48="",P48=0),"",P48*M!$J$60)</f>
        <v>11485.815602836878</v>
      </c>
      <c r="E48" s="33">
        <f>IF(OR(Q48="",Q48=0),"",Q48*M!$J$61)</f>
        <v>13763.025457569272</v>
      </c>
      <c r="F48" s="33">
        <f>IF(OR(R48="",R48=0),"",R48*M!$J$62)</f>
        <v>16149.823002301549</v>
      </c>
      <c r="G48" s="33">
        <f>IF(OR(S48="",S48=0),"",S48*M!$J$63)</f>
        <v>19331.460190070226</v>
      </c>
      <c r="H48" s="33">
        <f>IF(OR(T48="",T48=0),"",T48*M!$J$64)</f>
        <v>19719.090072395888</v>
      </c>
      <c r="I48" s="33">
        <f>IF(OR(U48="",U48=0),"",U48*M!$J$65)</f>
        <v>20587.882943628618</v>
      </c>
      <c r="J48" s="33">
        <f>IF(OR(V48="",V48=0),"",V48*M!$J$66)</f>
        <v>21076.566355725681</v>
      </c>
      <c r="K48" s="33">
        <f>IF(OR(W48="",W48=0),"",W48*M!$J$67)</f>
        <v>20354.127486827412</v>
      </c>
      <c r="L48" s="33">
        <f>IF(OR(X48="",X48=0),"",X48*M!$J$68)</f>
        <v>20689.843873000977</v>
      </c>
      <c r="N48" s="46" t="str">
        <f>'3.3'!N48</f>
        <v>Security Vida</v>
      </c>
      <c r="O48" s="50">
        <v>211230.82307398692</v>
      </c>
      <c r="P48" s="50">
        <v>256804.08563501449</v>
      </c>
      <c r="Q48" s="50">
        <v>307312.55846493691</v>
      </c>
      <c r="R48" s="50">
        <v>361217.41949521174</v>
      </c>
      <c r="S48" s="50">
        <v>431905.98260385467</v>
      </c>
      <c r="T48" s="50">
        <v>438837.2068930642</v>
      </c>
      <c r="U48" s="50">
        <v>460015.16768239666</v>
      </c>
      <c r="V48" s="50">
        <v>470402.46398594545</v>
      </c>
      <c r="W48" s="50">
        <v>453861.61533952126</v>
      </c>
      <c r="X48" s="50">
        <v>461260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>
        <f>IF(OR(S49="",S49=0),"",S49*M!$J$63)</f>
        <v>26426.2629810246</v>
      </c>
      <c r="H49" s="33">
        <f>IF(OR(T49="",T49=0),"",T49*M!$J$64)</f>
        <v>128262.07048381816</v>
      </c>
      <c r="I49" s="33">
        <f>IF(OR(U49="",U49=0),"",U49*M!$J$65)</f>
        <v>199720.96583299758</v>
      </c>
      <c r="J49" s="33">
        <f>IF(OR(V49="",V49=0),"",V49*M!$J$66)</f>
        <v>276407.06531288929</v>
      </c>
      <c r="K49" s="33">
        <f>IF(OR(W49="",W49=0),"",W49*M!$J$67)</f>
        <v>315969.15483406384</v>
      </c>
      <c r="L49" s="33">
        <f>IF(OR(X49="",X49=0),"",X49*M!$J$68)</f>
        <v>354451.07950424397</v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590418.98372633161</v>
      </c>
      <c r="T49" s="50">
        <v>2854399.9015569822</v>
      </c>
      <c r="U49" s="50">
        <v>4462560.5186758302</v>
      </c>
      <c r="V49" s="50">
        <v>6169058.2038750928</v>
      </c>
      <c r="W49" s="50">
        <v>7045562.1889594533</v>
      </c>
      <c r="X49" s="50">
        <v>7902143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120759.40688432721</v>
      </c>
      <c r="D51" s="33">
        <f>IF(OR(P51="",P51=0),"",P51*M!$J$60)</f>
        <v>135662.23404255317</v>
      </c>
      <c r="E51" s="33">
        <f>IF(OR(Q51="",Q51=0),"",Q51*M!$J$61)</f>
        <v>154192.3711024684</v>
      </c>
      <c r="F51" s="33">
        <f>IF(OR(R51="",R51=0),"",R51*M!$J$62)</f>
        <v>185871.22756791298</v>
      </c>
      <c r="G51" s="33">
        <f>IF(OR(S51="",S51=0),"",S51*M!$J$63)</f>
        <v>239831.9079338451</v>
      </c>
      <c r="H51" s="33">
        <f>IF(OR(T51="",T51=0),"",T51*M!$J$64)</f>
        <v>115542.99977678864</v>
      </c>
      <c r="I51" s="33">
        <f>IF(OR(U51="",U51=0),"",U51*M!$J$65)</f>
        <v>122599.0172739207</v>
      </c>
      <c r="J51" s="33">
        <f>IF(OR(V51="",V51=0),"",V51*M!$J$66)</f>
        <v>125480.64067597203</v>
      </c>
      <c r="K51" s="33">
        <f>IF(OR(W51="",W51=0),"",W51*M!$J$67)</f>
        <v>115585.05841145995</v>
      </c>
      <c r="L51" s="33">
        <f>IF(OR(X51="",X51=0),"",X51*M!$J$68)</f>
        <v>118389.63166372343</v>
      </c>
      <c r="N51" s="46" t="str">
        <f>'3.3'!N51</f>
        <v>Sura</v>
      </c>
      <c r="O51" s="50">
        <v>2697377.4436750109</v>
      </c>
      <c r="P51" s="50">
        <v>3033186.0769118061</v>
      </c>
      <c r="Q51" s="50">
        <v>3442938.6333230985</v>
      </c>
      <c r="R51" s="50">
        <v>4157316.471574984</v>
      </c>
      <c r="S51" s="50">
        <v>5358355.4908662224</v>
      </c>
      <c r="T51" s="50">
        <v>2571344.170138537</v>
      </c>
      <c r="U51" s="50">
        <v>2739349.5311480351</v>
      </c>
      <c r="V51" s="50">
        <v>2800570.1479205661</v>
      </c>
      <c r="W51" s="50">
        <v>2577345.6196384956</v>
      </c>
      <c r="X51" s="50">
        <v>2639382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431514.64514110051</v>
      </c>
      <c r="D53" s="51">
        <f t="shared" si="3"/>
        <v>581082.21040189103</v>
      </c>
      <c r="E53" s="51">
        <f t="shared" si="3"/>
        <v>650334.49692643969</v>
      </c>
      <c r="F53" s="51">
        <f t="shared" si="3"/>
        <v>612892.54239683168</v>
      </c>
      <c r="G53" s="51">
        <f t="shared" si="3"/>
        <v>717858.15957130003</v>
      </c>
      <c r="H53" s="51">
        <f t="shared" si="3"/>
        <v>756742.61287715298</v>
      </c>
      <c r="I53" s="51">
        <f t="shared" si="3"/>
        <v>906177.25521930237</v>
      </c>
      <c r="J53" s="51">
        <f t="shared" si="3"/>
        <v>1041583.6312866239</v>
      </c>
      <c r="K53" s="51">
        <f t="shared" si="3"/>
        <v>1125877.1739713033</v>
      </c>
      <c r="L53" s="51">
        <f t="shared" si="3"/>
        <v>1230905.5383885282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60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>
  <sheetPr codeName="Hoja129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>
        <f>IF(OR(T17="",T17=0),"",T17*M!$J$64)</f>
        <v>17105.682919644936</v>
      </c>
      <c r="I17" s="33">
        <f>IF(OR(U17="",U17=0),"",U17*M!$J$65)</f>
        <v>47341.600563475498</v>
      </c>
      <c r="J17" s="33">
        <f>IF(OR(V17="",V17=0),"",V17*M!$J$66)</f>
        <v>37850.76360080373</v>
      </c>
      <c r="K17" s="33">
        <f>IF(OR(W17="",W17=0),"",W17*M!$J$67)</f>
        <v>31522.566422207768</v>
      </c>
      <c r="L17" s="33">
        <f>IF(OR(X17="",X17=0),"",X17*M!$J$68)</f>
        <v>25714.014020793908</v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380677.30746682064</v>
      </c>
      <c r="U17" s="33">
        <v>1057799.5989772165</v>
      </c>
      <c r="V17" s="33">
        <v>844781.45828201575</v>
      </c>
      <c r="W17" s="33">
        <v>702898.36424035183</v>
      </c>
      <c r="X17" s="33">
        <v>573269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2437.6318373255817</v>
      </c>
      <c r="D18" s="33">
        <f>IF(OR(P18="",P18=0),"",P18*M!$J$60)</f>
        <v>4556.5602836879425</v>
      </c>
      <c r="E18" s="33">
        <f>IF(OR(Q18="",Q18=0),"",Q18*M!$J$61)</f>
        <v>5550.8299623781195</v>
      </c>
      <c r="F18" s="33">
        <f>IF(OR(R18="",R18=0),"",R18*M!$J$62)</f>
        <v>11997.345173606836</v>
      </c>
      <c r="G18" s="33">
        <f>IF(OR(S18="",S18=0),"",S18*M!$J$63)</f>
        <v>27969.152035461731</v>
      </c>
      <c r="H18" s="33">
        <f>IF(OR(T18="",T18=0),"",T18*M!$J$64)</f>
        <v>48616.95611094519</v>
      </c>
      <c r="I18" s="33">
        <f>IF(OR(U18="",U18=0),"",U18*M!$J$65)</f>
        <v>51632.6482095151</v>
      </c>
      <c r="J18" s="33">
        <f>IF(OR(V18="",V18=0),"",V18*M!$J$66)</f>
        <v>82640.257691396822</v>
      </c>
      <c r="K18" s="33">
        <f>IF(OR(W18="",W18=0),"",W18*M!$J$67)</f>
        <v>150291.23000808645</v>
      </c>
      <c r="L18" s="33">
        <f>IF(OR(X18="",X18=0),"",X18*M!$J$68)</f>
        <v>217026.71073825593</v>
      </c>
      <c r="N18" s="46" t="str">
        <f>'3.3'!N18</f>
        <v>BanChile</v>
      </c>
      <c r="O18" s="33">
        <v>54448.869066443418</v>
      </c>
      <c r="P18" s="33">
        <v>101877.24910055939</v>
      </c>
      <c r="Q18" s="33">
        <v>123943.66068719912</v>
      </c>
      <c r="R18" s="33">
        <v>268340.40619429672</v>
      </c>
      <c r="S18" s="33">
        <v>624890.41043457866</v>
      </c>
      <c r="T18" s="33">
        <v>1081942.8862610627</v>
      </c>
      <c r="U18" s="33">
        <v>1153678.6656996617</v>
      </c>
      <c r="V18" s="33">
        <v>1844426.6578510285</v>
      </c>
      <c r="W18" s="33">
        <v>3351232.8380068396</v>
      </c>
      <c r="X18" s="33">
        <v>4838400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>
        <f>IF(OR(V19="",V19=0),"",V19*M!$J$66)</f>
        <v>10588.371799867071</v>
      </c>
      <c r="K19" s="33">
        <f>IF(OR(W19="",W19=0),"",W19*M!$J$67)</f>
        <v>20214.629781105585</v>
      </c>
      <c r="L19" s="33">
        <f>IF(OR(X19="",X19=0),"",X19*M!$J$68)</f>
        <v>26510.101583248968</v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236319.14706560742</v>
      </c>
      <c r="W19" s="33">
        <v>450751.05930630193</v>
      </c>
      <c r="X19" s="33">
        <v>591017</v>
      </c>
    </row>
    <row r="20" spans="2:24" s="16" customFormat="1">
      <c r="B20" s="46" t="str">
        <f t="shared" si="2"/>
        <v>BCI Vida</v>
      </c>
      <c r="C20" s="33">
        <f>IF(OR(O20="",O20=0),"",O20*M!$J$59)</f>
        <v>21204.100305062326</v>
      </c>
      <c r="D20" s="33">
        <f>IF(OR(P20="",P20=0),"",P20*M!$J$60)</f>
        <v>28280.082742316779</v>
      </c>
      <c r="E20" s="33">
        <f>IF(OR(Q20="",Q20=0),"",Q20*M!$J$61)</f>
        <v>26947.71915539887</v>
      </c>
      <c r="F20" s="33">
        <f>IF(OR(R20="",R20=0),"",R20*M!$J$62)</f>
        <v>22921.633107665661</v>
      </c>
      <c r="G20" s="33">
        <f>IF(OR(S20="",S20=0),"",S20*M!$J$63)</f>
        <v>20216.858507513472</v>
      </c>
      <c r="H20" s="33">
        <f>IF(OR(T20="",T20=0),"",T20*M!$J$64)</f>
        <v>17957.708078313535</v>
      </c>
      <c r="I20" s="33">
        <f>IF(OR(U20="",U20=0),"",U20*M!$J$65)</f>
        <v>22062.484821165894</v>
      </c>
      <c r="J20" s="33">
        <f>IF(OR(V20="",V20=0),"",V20*M!$J$66)</f>
        <v>77313.29215466071</v>
      </c>
      <c r="K20" s="33">
        <f>IF(OR(W20="",W20=0),"",W20*M!$J$67)</f>
        <v>39188.787982596579</v>
      </c>
      <c r="L20" s="33">
        <f>IF(OR(X20="",X20=0),"",X20*M!$J$68)</f>
        <v>117114.49208599792</v>
      </c>
      <c r="N20" s="46" t="str">
        <f>'3.3'!N20</f>
        <v>BCI Vida</v>
      </c>
      <c r="O20" s="33">
        <v>473631.52363843436</v>
      </c>
      <c r="P20" s="33">
        <v>632296.48128161358</v>
      </c>
      <c r="Q20" s="33">
        <v>601711.6326618212</v>
      </c>
      <c r="R20" s="33">
        <v>512680.11795467004</v>
      </c>
      <c r="S20" s="33">
        <v>451687.66627033491</v>
      </c>
      <c r="T20" s="33">
        <v>399638.64591905271</v>
      </c>
      <c r="U20" s="33">
        <v>492963.63702319475</v>
      </c>
      <c r="V20" s="33">
        <v>1725535.4840347513</v>
      </c>
      <c r="W20" s="33">
        <v>873841.76150464115</v>
      </c>
      <c r="X20" s="33">
        <v>2610954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>
        <f>IF(OR(P21="",P21=0),"",P21*M!$J$60)</f>
        <v>15.543735224586287</v>
      </c>
      <c r="E21" s="33">
        <f>IF(OR(Q21="",Q21=0),"",Q21*M!$J$61)</f>
        <v>486.91896137044125</v>
      </c>
      <c r="F21" s="33">
        <f>IF(OR(R21="",R21=0),"",R21*M!$J$62)</f>
        <v>4337.0694877998694</v>
      </c>
      <c r="G21" s="33">
        <f>IF(OR(S21="",S21=0),"",S21*M!$J$63)</f>
        <v>12011.858392987053</v>
      </c>
      <c r="H21" s="33">
        <f>IF(OR(T21="",T21=0),"",T21*M!$J$64)</f>
        <v>14229.518322184656</v>
      </c>
      <c r="I21" s="33">
        <f>IF(OR(U21="",U21=0),"",U21*M!$J$65)</f>
        <v>14371.285118752636</v>
      </c>
      <c r="J21" s="33">
        <f>IF(OR(V21="",V21=0),"",V21*M!$J$66)</f>
        <v>12838.301131458524</v>
      </c>
      <c r="K21" s="33">
        <f>IF(OR(W21="",W21=0),"",W21*M!$J$67)</f>
        <v>13695.663825909842</v>
      </c>
      <c r="L21" s="33">
        <f>IF(OR(X21="",X21=0),"",X21*M!$J$68)</f>
        <v>13196.357948742332</v>
      </c>
      <c r="N21" s="46" t="str">
        <f>'3.3'!N21</f>
        <v>BICE Vida</v>
      </c>
      <c r="O21" s="33">
        <v>0</v>
      </c>
      <c r="P21" s="33">
        <v>347.53254359374711</v>
      </c>
      <c r="Q21" s="33">
        <v>10872.341422688016</v>
      </c>
      <c r="R21" s="33">
        <v>97005.710114050482</v>
      </c>
      <c r="S21" s="33">
        <v>268370.49302598933</v>
      </c>
      <c r="T21" s="33">
        <v>316669.88958494522</v>
      </c>
      <c r="U21" s="33">
        <v>321111.65348161507</v>
      </c>
      <c r="V21" s="33">
        <v>286534.7411767114</v>
      </c>
      <c r="W21" s="33">
        <v>305389.46516853932</v>
      </c>
      <c r="X21" s="33">
        <v>294200</v>
      </c>
    </row>
    <row r="22" spans="2:24">
      <c r="B22" s="46" t="str">
        <f t="shared" si="2"/>
        <v>Cardif</v>
      </c>
      <c r="C22" s="33">
        <f>IF(OR(O22="",O22=0),"",O22*M!$J$59)</f>
        <v>48909.885977883598</v>
      </c>
      <c r="D22" s="33">
        <f>IF(OR(P22="",P22=0),"",P22*M!$J$60)</f>
        <v>48490.425531914894</v>
      </c>
      <c r="E22" s="33">
        <f>IF(OR(Q22="",Q22=0),"",Q22*M!$J$61)</f>
        <v>55105.344155037958</v>
      </c>
      <c r="F22" s="33">
        <f>IF(OR(R22="",R22=0),"",R22*M!$J$62)</f>
        <v>51284.992720368085</v>
      </c>
      <c r="G22" s="33">
        <f>IF(OR(S22="",S22=0),"",S22*M!$J$63)</f>
        <v>41286.448033908535</v>
      </c>
      <c r="H22" s="33">
        <f>IF(OR(T22="",T22=0),"",T22*M!$J$64)</f>
        <v>36094.290988071945</v>
      </c>
      <c r="I22" s="33">
        <f>IF(OR(U22="",U22=0),"",U22*M!$J$65)</f>
        <v>34792.33490439599</v>
      </c>
      <c r="J22" s="33">
        <f>IF(OR(V22="",V22=0),"",V22*M!$J$66)</f>
        <v>22906.782639254976</v>
      </c>
      <c r="K22" s="33">
        <f>IF(OR(W22="",W22=0),"",W22*M!$J$67)</f>
        <v>18554.732924581283</v>
      </c>
      <c r="L22" s="33">
        <f>IF(OR(X22="",X22=0),"",X22*M!$J$68)</f>
        <v>15736.858701634474</v>
      </c>
      <c r="N22" s="46" t="str">
        <f>'3.3'!N22</f>
        <v>Cardif</v>
      </c>
      <c r="O22" s="50">
        <v>1092489.8242985846</v>
      </c>
      <c r="P22" s="50">
        <v>1084166.7515279034</v>
      </c>
      <c r="Q22" s="50">
        <v>1230439.073849278</v>
      </c>
      <c r="R22" s="50">
        <v>1147073.4215874709</v>
      </c>
      <c r="S22" s="50">
        <v>922427.15919968346</v>
      </c>
      <c r="T22" s="50">
        <v>803258.05013509293</v>
      </c>
      <c r="U22" s="50">
        <v>777399.10504304327</v>
      </c>
      <c r="V22" s="50">
        <v>511250.59051987191</v>
      </c>
      <c r="W22" s="50">
        <v>413738.24855886668</v>
      </c>
      <c r="X22" s="50">
        <v>350838</v>
      </c>
    </row>
    <row r="23" spans="2:24">
      <c r="B23" s="46" t="str">
        <f t="shared" si="2"/>
        <v>Chilena</v>
      </c>
      <c r="C23" s="33">
        <f>IF(OR(O23="",O23=0),"",O23*M!$J$59)</f>
        <v>3938.0988669455323</v>
      </c>
      <c r="D23" s="33">
        <f>IF(OR(P23="",P23=0),"",P23*M!$J$60)</f>
        <v>3583.6879432624114</v>
      </c>
      <c r="E23" s="33">
        <f>IF(OR(Q23="",Q23=0),"",Q23*M!$J$61)</f>
        <v>3281.8522785347386</v>
      </c>
      <c r="F23" s="33">
        <f>IF(OR(R23="",R23=0),"",R23*M!$J$62)</f>
        <v>3040.5884679726778</v>
      </c>
      <c r="G23" s="33">
        <f>IF(OR(S23="",S23=0),"",S23*M!$J$63)</f>
        <v>3257.8404243367545</v>
      </c>
      <c r="H23" s="33">
        <f>IF(OR(T23="",T23=0),"",T23*M!$J$64)</f>
        <v>2590.2196746006907</v>
      </c>
      <c r="I23" s="33">
        <f>IF(OR(U23="",U23=0),"",U23*M!$J$65)</f>
        <v>2583.8396052314411</v>
      </c>
      <c r="J23" s="33">
        <f>IF(OR(V23="",V23=0),"",V23*M!$J$66)</f>
        <v>2376.0342417088777</v>
      </c>
      <c r="K23" s="33">
        <f>IF(OR(W23="",W23=0),"",W23*M!$J$67)</f>
        <v>15798.196736974813</v>
      </c>
      <c r="L23" s="33">
        <f>IF(OR(X23="",X23=0),"",X23*M!$J$68)</f>
        <v>34980.754937532605</v>
      </c>
      <c r="N23" s="46" t="str">
        <f>'3.3'!N23</f>
        <v>Chilena</v>
      </c>
      <c r="O23" s="50">
        <v>87964.485158792595</v>
      </c>
      <c r="P23" s="50">
        <v>80125.411837834414</v>
      </c>
      <c r="Q23" s="50">
        <v>73279.993801494929</v>
      </c>
      <c r="R23" s="50">
        <v>68007.774450002747</v>
      </c>
      <c r="S23" s="50">
        <v>72787.091911581738</v>
      </c>
      <c r="T23" s="50">
        <v>57643.875202560019</v>
      </c>
      <c r="U23" s="50">
        <v>57733.250792199578</v>
      </c>
      <c r="V23" s="50">
        <v>53030.097168137647</v>
      </c>
      <c r="W23" s="50">
        <v>352272.28949682467</v>
      </c>
      <c r="X23" s="50">
        <v>779862</v>
      </c>
    </row>
    <row r="24" spans="2:24">
      <c r="B24" s="46" t="str">
        <f t="shared" si="2"/>
        <v>Cigna</v>
      </c>
      <c r="C24" s="33">
        <f>IF(OR(O24="",O24=0),"",O24*M!$J$59)</f>
        <v>29.920951354863696</v>
      </c>
      <c r="D24" s="33">
        <f>IF(OR(P24="",P24=0),"",P24*M!$J$60)</f>
        <v>15639.007092198579</v>
      </c>
      <c r="E24" s="33">
        <f>IF(OR(Q24="",Q24=0),"",Q24*M!$J$61)</f>
        <v>25330.41135759266</v>
      </c>
      <c r="F24" s="33">
        <f>IF(OR(R24="",R24=0),"",R24*M!$J$62)</f>
        <v>15037.043506996728</v>
      </c>
      <c r="G24" s="33">
        <f>IF(OR(S24="",S24=0),"",S24*M!$J$63)</f>
        <v>19191.13805451239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668.33799005998026</v>
      </c>
      <c r="P24" s="50">
        <v>349662.66701683879</v>
      </c>
      <c r="Q24" s="50">
        <v>565599.00621196069</v>
      </c>
      <c r="R24" s="50">
        <v>336328.27131668944</v>
      </c>
      <c r="S24" s="50">
        <v>428770.88731134753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7271.149513978643</v>
      </c>
      <c r="D26" s="33">
        <f>IF(OR(P26="",P26=0),"",P26*M!$J$60)</f>
        <v>15804.078014184395</v>
      </c>
      <c r="E26" s="33">
        <f>IF(OR(Q26="",Q26=0),"",Q26*M!$J$61)</f>
        <v>21670.434629454787</v>
      </c>
      <c r="F26" s="33">
        <f>IF(OR(R26="",R26=0),"",R26*M!$J$62)</f>
        <v>30468.138467110348</v>
      </c>
      <c r="G26" s="33">
        <f>IF(OR(S26="",S26=0),"",S26*M!$J$63)</f>
        <v>17294.089673097958</v>
      </c>
      <c r="H26" s="33">
        <f>IF(OR(T26="",T26=0),"",T26*M!$J$64)</f>
        <v>16886.54851075236</v>
      </c>
      <c r="I26" s="33">
        <f>IF(OR(U26="",U26=0),"",U26*M!$J$65)</f>
        <v>17377.311902489964</v>
      </c>
      <c r="J26" s="33">
        <f>IF(OR(V26="",V26=0),"",V26*M!$J$66)</f>
        <v>16848.446822977556</v>
      </c>
      <c r="K26" s="33">
        <f>IF(OR(W26="",W26=0),"",W26*M!$J$67)</f>
        <v>17309.041250399077</v>
      </c>
      <c r="L26" s="33">
        <f>IF(OR(X26="",X26=0),"",X26*M!$J$68)</f>
        <v>17742.552602647436</v>
      </c>
      <c r="N26" s="46" t="str">
        <f>'3.3'!N26</f>
        <v>Consorcio Nacional</v>
      </c>
      <c r="O26" s="50">
        <v>162414.13563236035</v>
      </c>
      <c r="P26" s="50">
        <v>353353.38334481348</v>
      </c>
      <c r="Q26" s="50">
        <v>483875.92753905203</v>
      </c>
      <c r="R26" s="50">
        <v>681470.15309975587</v>
      </c>
      <c r="S26" s="50">
        <v>386386.78713650833</v>
      </c>
      <c r="T26" s="50">
        <v>375800.59502321767</v>
      </c>
      <c r="U26" s="50">
        <v>388278.24456652533</v>
      </c>
      <c r="V26" s="50">
        <v>376036.15152957558</v>
      </c>
      <c r="W26" s="50">
        <v>385961.49242794339</v>
      </c>
      <c r="X26" s="50">
        <v>395553</v>
      </c>
    </row>
    <row r="27" spans="2:24">
      <c r="B27" s="46" t="str">
        <f t="shared" si="2"/>
        <v>CorpVida</v>
      </c>
      <c r="C27" s="33">
        <f>IF(OR(O27="",O27=0),"",O27*M!$J$59)</f>
        <v>7124.2322678050605</v>
      </c>
      <c r="D27" s="33">
        <f>IF(OR(P27="",P27=0),"",P27*M!$J$60)</f>
        <v>8741.7257683215103</v>
      </c>
      <c r="E27" s="33">
        <f>IF(OR(Q27="",Q27=0),"",Q27*M!$J$61)</f>
        <v>5528.8285244888702</v>
      </c>
      <c r="F27" s="33">
        <f>IF(OR(R27="",R27=0),"",R27*M!$J$62)</f>
        <v>5032.5427640125245</v>
      </c>
      <c r="G27" s="33">
        <f>IF(OR(S27="",S27=0),"",S27*M!$J$63)</f>
        <v>4631.9938831983181</v>
      </c>
      <c r="H27" s="33">
        <f>IF(OR(T27="",T27=0),"",T27*M!$J$64)</f>
        <v>5830.7589287079309</v>
      </c>
      <c r="I27" s="33">
        <f>IF(OR(U27="",U27=0),"",U27*M!$J$65)</f>
        <v>10443.970116400948</v>
      </c>
      <c r="J27" s="33">
        <f>IF(OR(V27="",V27=0),"",V27*M!$J$66)</f>
        <v>11788.015783884552</v>
      </c>
      <c r="K27" s="33">
        <f>IF(OR(W27="",W27=0),"",W27*M!$J$67)</f>
        <v>14231.888718769735</v>
      </c>
      <c r="L27" s="33">
        <f>IF(OR(X27="",X27=0),"",X27*M!$J$68)</f>
        <v>14463.872166674217</v>
      </c>
      <c r="N27" s="46" t="str">
        <f>'3.3'!N27</f>
        <v>CorpVida</v>
      </c>
      <c r="O27" s="50">
        <v>159132.47604044908</v>
      </c>
      <c r="P27" s="50">
        <v>195450.71681730467</v>
      </c>
      <c r="Q27" s="50">
        <v>123452.3938368618</v>
      </c>
      <c r="R27" s="50">
        <v>112561.11664238299</v>
      </c>
      <c r="S27" s="50">
        <v>103488.60613051013</v>
      </c>
      <c r="T27" s="50">
        <v>129760.24517089152</v>
      </c>
      <c r="U27" s="50">
        <v>233359.82031377085</v>
      </c>
      <c r="V27" s="50">
        <v>263093.69261839555</v>
      </c>
      <c r="W27" s="50">
        <v>317346.34694675141</v>
      </c>
      <c r="X27" s="50">
        <v>322458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9296.2783353201048</v>
      </c>
      <c r="D29" s="33">
        <f>IF(OR(P29="",P29=0),"",P29*M!$J$60)</f>
        <v>16884.633569739952</v>
      </c>
      <c r="E29" s="33">
        <f>IF(OR(Q29="",Q29=0),"",Q29*M!$J$61)</f>
        <v>29916.46960654384</v>
      </c>
      <c r="F29" s="33">
        <f>IF(OR(R29="",R29=0),"",R29*M!$J$62)</f>
        <v>22837.904823472392</v>
      </c>
      <c r="G29" s="33">
        <f>IF(OR(S29="",S29=0),"",S29*M!$J$63)</f>
        <v>18173.216305508497</v>
      </c>
      <c r="H29" s="33">
        <f>IF(OR(T29="",T29=0),"",T29*M!$J$64)</f>
        <v>16502.604641776394</v>
      </c>
      <c r="I29" s="33">
        <f>IF(OR(U29="",U29=0),"",U29*M!$J$65)</f>
        <v>11645.73755032611</v>
      </c>
      <c r="J29" s="33">
        <f>IF(OR(V29="",V29=0),"",V29*M!$J$66)</f>
        <v>9822.6700434706272</v>
      </c>
      <c r="K29" s="33">
        <f>IF(OR(W29="",W29=0),"",W29*M!$J$67)</f>
        <v>9409.7797539564344</v>
      </c>
      <c r="L29" s="33">
        <f>IF(OR(X29="",X29=0),"",X29*M!$J$68)</f>
        <v>10584.08910367484</v>
      </c>
      <c r="N29" s="46" t="str">
        <f>'3.3'!N29</f>
        <v>Cruz del Sur</v>
      </c>
      <c r="O29" s="50">
        <v>207649.01169013252</v>
      </c>
      <c r="P29" s="50">
        <v>377512.84149889892</v>
      </c>
      <c r="Q29" s="50">
        <v>668000.42209972336</v>
      </c>
      <c r="R29" s="50">
        <v>510807.39682634902</v>
      </c>
      <c r="S29" s="50">
        <v>406028.3480052278</v>
      </c>
      <c r="T29" s="50">
        <v>367256.1411743561</v>
      </c>
      <c r="U29" s="50">
        <v>260212.08332430117</v>
      </c>
      <c r="V29" s="50">
        <v>219229.64648908659</v>
      </c>
      <c r="W29" s="50">
        <v>209821.71021006352</v>
      </c>
      <c r="X29" s="50">
        <v>235962</v>
      </c>
    </row>
    <row r="30" spans="2:24">
      <c r="B30" s="46" t="str">
        <f t="shared" si="2"/>
        <v>EuroAmerica</v>
      </c>
      <c r="C30" s="33">
        <f>IF(OR(O30="",O30=0),"",O30*M!$J$59)</f>
        <v>3510.4860691394965</v>
      </c>
      <c r="D30" s="33">
        <f>IF(OR(P30="",P30=0),"",P30*M!$J$60)</f>
        <v>3315.8392434988177</v>
      </c>
      <c r="E30" s="33">
        <f>IF(OR(Q30="",Q30=0),"",Q30*M!$J$61)</f>
        <v>3374.2467683583518</v>
      </c>
      <c r="F30" s="33">
        <f>IF(OR(R30="",R30=0),"",R30*M!$J$62)</f>
        <v>3055.7763892914568</v>
      </c>
      <c r="G30" s="33">
        <f>IF(OR(S30="",S30=0),"",S30*M!$J$63)</f>
        <v>3134.2064246050741</v>
      </c>
      <c r="H30" s="33">
        <f>IF(OR(T30="",T30=0),"",T30*M!$J$64)</f>
        <v>3603.588912002755</v>
      </c>
      <c r="I30" s="33">
        <f>IF(OR(U30="",U30=0),"",U30*M!$J$65)</f>
        <v>3586.3302159135155</v>
      </c>
      <c r="J30" s="33">
        <f>IF(OR(V30="",V30=0),"",V30*M!$J$66)</f>
        <v>3520.623715553927</v>
      </c>
      <c r="K30" s="33">
        <f>IF(OR(W30="",W30=0),"",W30*M!$J$67)</f>
        <v>3506.8315657254179</v>
      </c>
      <c r="L30" s="33">
        <f>IF(OR(X30="",X30=0),"",X30*M!$J$68)</f>
        <v>3795.2761344629034</v>
      </c>
      <c r="N30" s="46" t="str">
        <f>'3.3'!N30</f>
        <v>EuroAmerica</v>
      </c>
      <c r="O30" s="50">
        <v>78412.988135180902</v>
      </c>
      <c r="P30" s="50">
        <v>74136.752189291205</v>
      </c>
      <c r="Q30" s="50">
        <v>75343.056690050536</v>
      </c>
      <c r="R30" s="50">
        <v>68347.47735234935</v>
      </c>
      <c r="S30" s="50">
        <v>70024.845107029192</v>
      </c>
      <c r="T30" s="50">
        <v>80195.834956291408</v>
      </c>
      <c r="U30" s="50">
        <v>80132.87719553792</v>
      </c>
      <c r="V30" s="50">
        <v>78575.895267400672</v>
      </c>
      <c r="W30" s="50">
        <v>78196.240058622381</v>
      </c>
      <c r="X30" s="50">
        <v>84612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8237.8172158345787</v>
      </c>
      <c r="D34" s="33">
        <f>IF(OR(P34="",P34=0),"",P34*M!$J$60)</f>
        <v>7885.2836879432607</v>
      </c>
      <c r="E34" s="33">
        <f>IF(OR(Q34="",Q34=0),"",Q34*M!$J$61)</f>
        <v>7483.8959291565252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184006.38854076521</v>
      </c>
      <c r="P34" s="50">
        <v>176302.07009024388</v>
      </c>
      <c r="Q34" s="50">
        <v>167106.80455869832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223.06337986110955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4982.5197462555407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1862.8031810569928</v>
      </c>
      <c r="D36" s="33">
        <f>IF(OR(P36="",P36=0),"",P36*M!$J$60)</f>
        <v>2096.9267139479898</v>
      </c>
      <c r="E36" s="33">
        <f>IF(OR(Q36="",Q36=0),"",Q36*M!$J$61)</f>
        <v>1329.5567085617931</v>
      </c>
      <c r="F36" s="33">
        <f>IF(OR(R36="",R36=0),"",R36*M!$J$62)</f>
        <v>816.30904582579694</v>
      </c>
      <c r="G36" s="33">
        <f>IF(OR(S36="",S36=0),"",S36*M!$J$63)</f>
        <v>1002.3788774011008</v>
      </c>
      <c r="H36" s="33">
        <f>IF(OR(T36="",T36=0),"",T36*M!$J$64)</f>
        <v>625.70517962396514</v>
      </c>
      <c r="I36" s="33">
        <f>IF(OR(U36="",U36=0),"",U36*M!$J$65)</f>
        <v>5407.51061527825</v>
      </c>
      <c r="J36" s="33">
        <f>IF(OR(V36="",V36=0),"",V36*M!$J$66)</f>
        <v>9093.8304569381144</v>
      </c>
      <c r="K36" s="33">
        <f>IF(OR(W36="",W36=0),"",W36*M!$J$67)</f>
        <v>8113.7514535866003</v>
      </c>
      <c r="L36" s="33">
        <f>IF(OR(X36="",X36=0),"",X36*M!$J$68)</f>
        <v>9495.8156959508888</v>
      </c>
      <c r="N36" s="46" t="str">
        <f>'3.3'!N36</f>
        <v>Mapfre Vida</v>
      </c>
      <c r="O36" s="50">
        <v>41609.042411099486</v>
      </c>
      <c r="P36" s="50">
        <v>46883.857972266713</v>
      </c>
      <c r="Q36" s="50">
        <v>29687.474966315094</v>
      </c>
      <c r="R36" s="50">
        <v>18258.097751397709</v>
      </c>
      <c r="S36" s="50">
        <v>22395.27845949533</v>
      </c>
      <c r="T36" s="50">
        <v>13924.71520524587</v>
      </c>
      <c r="U36" s="50">
        <v>120825.28879937061</v>
      </c>
      <c r="V36" s="50">
        <v>202962.86320148275</v>
      </c>
      <c r="W36" s="50">
        <v>180922.53492916466</v>
      </c>
      <c r="X36" s="50">
        <v>211700</v>
      </c>
    </row>
    <row r="37" spans="2:24">
      <c r="B37" s="46" t="str">
        <f t="shared" si="2"/>
        <v>Metlife Chile</v>
      </c>
      <c r="C37" s="33">
        <f>IF(OR(O37="",O37=0),"",O37*M!$J$59)</f>
        <v>134591.48644419658</v>
      </c>
      <c r="D37" s="33">
        <f>IF(OR(P37="",P37=0),"",P37*M!$J$60)</f>
        <v>175653.48699763592</v>
      </c>
      <c r="E37" s="33">
        <f>IF(OR(Q37="",Q37=0),"",Q37*M!$J$61)</f>
        <v>298518.85858157132</v>
      </c>
      <c r="F37" s="33">
        <f>IF(OR(R37="",R37=0),"",R37*M!$J$62)</f>
        <v>466051.10151372926</v>
      </c>
      <c r="G37" s="33">
        <f>IF(OR(S37="",S37=0),"",S37*M!$J$63)</f>
        <v>527437.69489942922</v>
      </c>
      <c r="H37" s="33">
        <f>IF(OR(T37="",T37=0),"",T37*M!$J$64)</f>
        <v>552625.58694896603</v>
      </c>
      <c r="I37" s="33">
        <f>IF(OR(U37="",U37=0),"",U37*M!$J$65)</f>
        <v>584208.65192375402</v>
      </c>
      <c r="J37" s="33">
        <f>IF(OR(V37="",V37=0),"",V37*M!$J$66)</f>
        <v>657951.72392717749</v>
      </c>
      <c r="K37" s="33">
        <f>IF(OR(W37="",W37=0),"",W37*M!$J$67)</f>
        <v>802324.10728226474</v>
      </c>
      <c r="L37" s="33">
        <f>IF(OR(X37="",X37=0),"",X37*M!$J$68)</f>
        <v>935651.33804879605</v>
      </c>
      <c r="N37" s="46" t="str">
        <f>'3.3'!N37</f>
        <v>Metlife Chile</v>
      </c>
      <c r="O37" s="50">
        <v>3006341.6922295652</v>
      </c>
      <c r="P37" s="50">
        <v>3927325.205002286</v>
      </c>
      <c r="Q37" s="50">
        <v>6665583.4114062293</v>
      </c>
      <c r="R37" s="50">
        <v>10424001.316775974</v>
      </c>
      <c r="S37" s="50">
        <v>11784081.162935812</v>
      </c>
      <c r="T37" s="50">
        <v>12298370.165356159</v>
      </c>
      <c r="U37" s="50">
        <v>13053544.247947153</v>
      </c>
      <c r="V37" s="50">
        <v>14684655.313177479</v>
      </c>
      <c r="W37" s="50">
        <v>17890431.097703956</v>
      </c>
      <c r="X37" s="50">
        <v>20859439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>
        <f>IF(OR(R40="",R40=0),"",R40*M!$J$62)</f>
        <v>5.7858747881062413</v>
      </c>
      <c r="G40" s="33">
        <f>IF(OR(S40="",S40=0),"",S40*M!$J$63)</f>
        <v>17.069890567276634</v>
      </c>
      <c r="H40" s="33">
        <f>IF(OR(T40="",T40=0),"",T40*M!$J$64)</f>
        <v>58.554752515713965</v>
      </c>
      <c r="I40" s="33">
        <f>IF(OR(U40="",U40=0),"",U40*M!$J$65)</f>
        <v>67.171439132933557</v>
      </c>
      <c r="J40" s="33">
        <f>IF(OR(V40="",V40=0),"",V40*M!$J$66)</f>
        <v>79.836202088728996</v>
      </c>
      <c r="K40" s="33">
        <f>IF(OR(W40="",W40=0),"",W40*M!$J$67)</f>
        <v>51.874689765585117</v>
      </c>
      <c r="L40" s="33">
        <f>IF(OR(X40="",X40=0),"",X40*M!$J$68)</f>
        <v>69.301064006821562</v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129.41062946536917</v>
      </c>
      <c r="S40" s="50">
        <v>381.37770173134044</v>
      </c>
      <c r="T40" s="50">
        <v>1303.1029296976303</v>
      </c>
      <c r="U40" s="50">
        <v>1500.8770411610967</v>
      </c>
      <c r="V40" s="50">
        <v>1781.843662006916</v>
      </c>
      <c r="W40" s="50">
        <v>1156.7152906692722</v>
      </c>
      <c r="X40" s="50">
        <v>1545</v>
      </c>
    </row>
    <row r="41" spans="2:24">
      <c r="B41" s="46" t="str">
        <f t="shared" si="2"/>
        <v>Ohio National</v>
      </c>
      <c r="C41" s="33">
        <f>IF(OR(O41="",O41=0),"",O41*M!$J$59)</f>
        <v>860.36172698236794</v>
      </c>
      <c r="D41" s="33">
        <f>IF(OR(P41="",P41=0),"",P41*M!$J$60)</f>
        <v>583.03782505910158</v>
      </c>
      <c r="E41" s="33">
        <f>IF(OR(Q41="",Q41=0),"",Q41*M!$J$61)</f>
        <v>427.61324821490956</v>
      </c>
      <c r="F41" s="33">
        <f>IF(OR(R41="",R41=0),"",R41*M!$J$62)</f>
        <v>377.19452945538762</v>
      </c>
      <c r="G41" s="33">
        <f>IF(OR(S41="",S41=0),"",S41*M!$J$63)</f>
        <v>360.43101201000405</v>
      </c>
      <c r="H41" s="33">
        <f>IF(OR(T41="",T41=0),"",T41*M!$J$64)</f>
        <v>315.24777986266884</v>
      </c>
      <c r="I41" s="33">
        <f>IF(OR(U41="",U41=0),"",U41*M!$J$65)</f>
        <v>259.82900883204138</v>
      </c>
      <c r="J41" s="33">
        <f>IF(OR(V41="",V41=0),"",V41*M!$J$66)</f>
        <v>254.74051324364186</v>
      </c>
      <c r="K41" s="33">
        <f>IF(OR(W41="",W41=0),"",W41*M!$J$67)</f>
        <v>241.14972582851519</v>
      </c>
      <c r="L41" s="33">
        <f>IF(OR(X41="",X41=0),"",X41*M!$J$68)</f>
        <v>239.70542786566628</v>
      </c>
      <c r="N41" s="46" t="str">
        <f>'3.3'!N41</f>
        <v>Ohio National</v>
      </c>
      <c r="O41" s="50">
        <v>19217.718732143861</v>
      </c>
      <c r="P41" s="50">
        <v>13035.773926054429</v>
      </c>
      <c r="Q41" s="50">
        <v>9548.1129310963897</v>
      </c>
      <c r="R41" s="50">
        <v>8436.5775747615662</v>
      </c>
      <c r="S41" s="50">
        <v>8052.7962643528081</v>
      </c>
      <c r="T41" s="50">
        <v>7015.6612037506875</v>
      </c>
      <c r="U41" s="50">
        <v>5805.6132043247417</v>
      </c>
      <c r="V41" s="50">
        <v>5685.4880004825936</v>
      </c>
      <c r="W41" s="50">
        <v>5377.2191499755745</v>
      </c>
      <c r="X41" s="50">
        <v>5344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103.61846427283136</v>
      </c>
      <c r="D44" s="33">
        <f>IF(OR(P44="",P44=0),"",P44*M!$J$60)</f>
        <v>157.38770685579192</v>
      </c>
      <c r="E44" s="33">
        <f>IF(OR(Q44="",Q44=0),"",Q44*M!$J$61)</f>
        <v>25.754964038332165</v>
      </c>
      <c r="F44" s="33">
        <f>IF(OR(R44="",R44=0),"",R44*M!$J$62)</f>
        <v>17.524524598591018</v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2314.5038178723867</v>
      </c>
      <c r="P44" s="50">
        <v>3518.9321809511348</v>
      </c>
      <c r="Q44" s="50">
        <v>575.07878018487372</v>
      </c>
      <c r="R44" s="50">
        <v>391.96488732299315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156876.56323533284</v>
      </c>
      <c r="D46" s="33">
        <f>IF(OR(P46="",P46=0),"",P46*M!$J$60)</f>
        <v>149071.2174940898</v>
      </c>
      <c r="E46" s="33">
        <f>IF(OR(Q46="",Q46=0),"",Q46*M!$J$61)</f>
        <v>142850.31226450234</v>
      </c>
      <c r="F46" s="33">
        <f>IF(OR(R46="",R46=0),"",R46*M!$J$62)</f>
        <v>208301.84018634958</v>
      </c>
      <c r="G46" s="33">
        <f>IF(OR(S46="",S46=0),"",S46*M!$J$63)</f>
        <v>258523.9834689289</v>
      </c>
      <c r="H46" s="33">
        <f>IF(OR(T46="",T46=0),"",T46*M!$J$64)</f>
        <v>275618.90182065009</v>
      </c>
      <c r="I46" s="33">
        <f>IF(OR(U46="",U46=0),"",U46*M!$J$65)</f>
        <v>256981.28475982067</v>
      </c>
      <c r="J46" s="33">
        <f>IF(OR(V46="",V46=0),"",V46*M!$J$66)</f>
        <v>253162.22028679925</v>
      </c>
      <c r="K46" s="33">
        <f>IF(OR(W46="",W46=0),"",W46*M!$J$67)</f>
        <v>363955.99273847556</v>
      </c>
      <c r="L46" s="33">
        <f>IF(OR(X46="",X46=0),"",X46*M!$J$68)</f>
        <v>495210.96006419655</v>
      </c>
      <c r="N46" s="46" t="str">
        <f>'3.3'!N46</f>
        <v>Santander</v>
      </c>
      <c r="O46" s="50">
        <v>3504118.7600198677</v>
      </c>
      <c r="P46" s="50">
        <v>3332989.0559633244</v>
      </c>
      <c r="Q46" s="50">
        <v>3189683.4801955395</v>
      </c>
      <c r="R46" s="50">
        <v>4659014.1066867569</v>
      </c>
      <c r="S46" s="50">
        <v>5775976.2588531496</v>
      </c>
      <c r="T46" s="50">
        <v>6133742.9160194518</v>
      </c>
      <c r="U46" s="50">
        <v>5741983.7252674401</v>
      </c>
      <c r="V46" s="50">
        <v>5650262.4858869137</v>
      </c>
      <c r="W46" s="50">
        <v>8115585.1501709828</v>
      </c>
      <c r="X46" s="50">
        <v>11040248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>
        <f>IF(OR(Q47="",Q47=0),"",Q47*M!$J$61)</f>
        <v>261.01443375170714</v>
      </c>
      <c r="F47" s="33">
        <f>IF(OR(R47="",R47=0),"",R47*M!$J$62)</f>
        <v>6.731642782315916</v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5828.1526601695723</v>
      </c>
      <c r="R47" s="50">
        <v>150.56429005105451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517.85343153298015</v>
      </c>
      <c r="D48" s="33">
        <f>IF(OR(P48="",P48=0),"",P48*M!$J$60)</f>
        <v>338.71158392434978</v>
      </c>
      <c r="E48" s="33">
        <f>IF(OR(Q48="",Q48=0),"",Q48*M!$J$61)</f>
        <v>255.35527125001084</v>
      </c>
      <c r="F48" s="33">
        <f>IF(OR(R48="",R48=0),"",R48*M!$J$62)</f>
        <v>186.81699556212268</v>
      </c>
      <c r="G48" s="33">
        <f>IF(OR(S48="",S48=0),"",S48*M!$J$63)</f>
        <v>193.93140848957094</v>
      </c>
      <c r="H48" s="33">
        <f>IF(OR(T48="",T48=0),"",T48*M!$J$64)</f>
        <v>166.44022777747759</v>
      </c>
      <c r="I48" s="33">
        <f>IF(OR(U48="",U48=0),"",U48*M!$J$65)</f>
        <v>37204.306989791803</v>
      </c>
      <c r="J48" s="33">
        <f>IF(OR(V48="",V48=0),"",V48*M!$J$66)</f>
        <v>24081.45393565738</v>
      </c>
      <c r="K48" s="33">
        <f>IF(OR(W48="",W48=0),"",W48*M!$J$67)</f>
        <v>20247.208764165909</v>
      </c>
      <c r="L48" s="33">
        <f>IF(OR(X48="",X48=0),"",X48*M!$J$68)</f>
        <v>19944.891076220854</v>
      </c>
      <c r="N48" s="46" t="str">
        <f>'3.3'!N48</f>
        <v>Security Vida</v>
      </c>
      <c r="O48" s="50">
        <v>11567.183057505166</v>
      </c>
      <c r="P48" s="50">
        <v>7573.0380507063282</v>
      </c>
      <c r="Q48" s="50">
        <v>5701.7900582455422</v>
      </c>
      <c r="R48" s="50">
        <v>4178.4701321606699</v>
      </c>
      <c r="S48" s="50">
        <v>4332.8405985835352</v>
      </c>
      <c r="T48" s="50">
        <v>3704.0332187923932</v>
      </c>
      <c r="U48" s="50">
        <v>831292.15205261891</v>
      </c>
      <c r="V48" s="50">
        <v>537467.77708029782</v>
      </c>
      <c r="W48" s="50">
        <v>451477.51392281387</v>
      </c>
      <c r="X48" s="50">
        <v>444652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>
        <f>IF(OR(O50="",O50=0),"",O50*M!$J$59)</f>
        <v>1933.5145710852535</v>
      </c>
      <c r="D50" s="33">
        <f>IF(OR(P50="",P50=0),"",P50*M!$J$60)</f>
        <v>3367.9078014184392</v>
      </c>
      <c r="E50" s="33">
        <f>IF(OR(Q50="",Q50=0),"",Q50*M!$J$61)</f>
        <v>40521.16266916132</v>
      </c>
      <c r="F50" s="33">
        <f>IF(OR(R50="",R50=0),"",R50*M!$J$62)</f>
        <v>33186.776383171768</v>
      </c>
      <c r="G50" s="33">
        <f>IF(OR(S50="",S50=0),"",S50*M!$J$63)</f>
        <v>9055.5496777444605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43188.50784070231</v>
      </c>
      <c r="P50" s="50">
        <v>75300.92013950448</v>
      </c>
      <c r="Q50" s="50">
        <v>904791.04396230308</v>
      </c>
      <c r="R50" s="50">
        <v>742276.97261979629</v>
      </c>
      <c r="S50" s="50">
        <v>202320.26153892063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8195.0559360539737</v>
      </c>
      <c r="D51" s="33">
        <f>IF(OR(P51="",P51=0),"",P51*M!$J$60)</f>
        <v>9569.3262411347496</v>
      </c>
      <c r="E51" s="33">
        <f>IF(OR(Q51="",Q51=0),"",Q51*M!$J$61)</f>
        <v>11330.856006074937</v>
      </c>
      <c r="F51" s="33">
        <f>IF(OR(R51="",R51=0),"",R51*M!$J$62)</f>
        <v>10832.659705443333</v>
      </c>
      <c r="G51" s="33">
        <f>IF(OR(S51="",S51=0),"",S51*M!$J$63)</f>
        <v>13609.883739320408</v>
      </c>
      <c r="H51" s="33">
        <f>IF(OR(T51="",T51=0),"",T51*M!$J$64)</f>
        <v>8927.0771648695918</v>
      </c>
      <c r="I51" s="33">
        <f>IF(OR(U51="",U51=0),"",U51*M!$J$65)</f>
        <v>6657.4774024743729</v>
      </c>
      <c r="J51" s="33">
        <f>IF(OR(V51="",V51=0),"",V51*M!$J$66)</f>
        <v>6049.788758757154</v>
      </c>
      <c r="K51" s="33">
        <f>IF(OR(W51="",W51=0),"",W51*M!$J$67)</f>
        <v>5139.2763177825773</v>
      </c>
      <c r="L51" s="33">
        <f>IF(OR(X51="",X51=0),"",X51*M!$J$68)</f>
        <v>4898.1274359099716</v>
      </c>
      <c r="N51" s="46" t="str">
        <f>'3.3'!N51</f>
        <v>Sura</v>
      </c>
      <c r="O51" s="50">
        <v>183051.23883840404</v>
      </c>
      <c r="P51" s="50">
        <v>213954.51228476947</v>
      </c>
      <c r="Q51" s="50">
        <v>253005.00675232144</v>
      </c>
      <c r="R51" s="50">
        <v>242290.29534951304</v>
      </c>
      <c r="S51" s="50">
        <v>304073.78189541982</v>
      </c>
      <c r="T51" s="50">
        <v>198667.05787982853</v>
      </c>
      <c r="U51" s="50">
        <v>148754.51701500893</v>
      </c>
      <c r="V51" s="50">
        <v>135023.67941164845</v>
      </c>
      <c r="W51" s="50">
        <v>114596.91665852469</v>
      </c>
      <c r="X51" s="50">
        <v>109198.99999999999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417123.92171102477</v>
      </c>
      <c r="D53" s="51">
        <f t="shared" si="3"/>
        <v>494034.86997635924</v>
      </c>
      <c r="E53" s="51">
        <f t="shared" si="3"/>
        <v>680197.43547544174</v>
      </c>
      <c r="F53" s="51">
        <f t="shared" si="3"/>
        <v>889795.77531000285</v>
      </c>
      <c r="G53" s="51">
        <f t="shared" si="3"/>
        <v>977367.72470902081</v>
      </c>
      <c r="H53" s="51">
        <f t="shared" si="3"/>
        <v>1017755.390961266</v>
      </c>
      <c r="I53" s="51">
        <f t="shared" si="3"/>
        <v>1106623.775146751</v>
      </c>
      <c r="J53" s="51">
        <f t="shared" si="3"/>
        <v>1239167.1537056991</v>
      </c>
      <c r="K53" s="51">
        <f t="shared" si="3"/>
        <v>1533796.7099421823</v>
      </c>
      <c r="L53" s="51">
        <f t="shared" si="3"/>
        <v>1962375.2188366123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9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>
  <sheetPr codeName="Hoja130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1465.2905019792031</v>
      </c>
      <c r="D18" s="33">
        <f>IF(OR(P18="",P18=0),"",P18*M!$J$60)</f>
        <v>4647.6950354609917</v>
      </c>
      <c r="E18" s="33">
        <f>IF(OR(Q18="",Q18=0),"",Q18*M!$J$61)</f>
        <v>9145.7263217464861</v>
      </c>
      <c r="F18" s="33">
        <f>IF(OR(R18="",R18=0),"",R18*M!$J$62)</f>
        <v>11627.828054927975</v>
      </c>
      <c r="G18" s="33">
        <f>IF(OR(S18="",S18=0),"",S18*M!$J$63)</f>
        <v>13998.728211348147</v>
      </c>
      <c r="H18" s="33">
        <f>IF(OR(T18="",T18=0),"",T18*M!$J$64)</f>
        <v>15568.786290951377</v>
      </c>
      <c r="I18" s="33">
        <f>IF(OR(U18="",U18=0),"",U18*M!$J$65)</f>
        <v>9405.260069073287</v>
      </c>
      <c r="J18" s="33">
        <f>IF(OR(V18="",V18=0),"",V18*M!$J$66)</f>
        <v>2973.325540708825</v>
      </c>
      <c r="K18" s="33">
        <f>IF(OR(W18="",W18=0),"",W18*M!$J$67)</f>
        <v>3520.0682340932754</v>
      </c>
      <c r="L18" s="33">
        <f>IF(OR(X18="",X18=0),"",X18*M!$J$68)</f>
        <v>4142.5439904763743</v>
      </c>
      <c r="N18" s="46" t="str">
        <f>'3.3'!N18</f>
        <v>BanChile</v>
      </c>
      <c r="O18" s="33">
        <v>32729.885401440348</v>
      </c>
      <c r="P18" s="33">
        <v>103914.87336756151</v>
      </c>
      <c r="Q18" s="33">
        <v>204213.56943798147</v>
      </c>
      <c r="R18" s="33">
        <v>260075.54657017192</v>
      </c>
      <c r="S18" s="33">
        <v>312761.39535658422</v>
      </c>
      <c r="T18" s="33">
        <v>346474.54144956986</v>
      </c>
      <c r="U18" s="33">
        <v>210150.90767796742</v>
      </c>
      <c r="V18" s="33">
        <v>66360.888058116427</v>
      </c>
      <c r="W18" s="33">
        <v>78491.394723986319</v>
      </c>
      <c r="X18" s="33">
        <v>92354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>
        <f>IF(OR(O24="",O24=0),"",O24*M!$J$59)</f>
        <v>106.78375453592072</v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2385.20623997454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669.07069466774044</v>
      </c>
      <c r="D26" s="33">
        <f>IF(OR(P26="",P26=0),"",P26*M!$J$60)</f>
        <v>3321.3356973995269</v>
      </c>
      <c r="E26" s="33">
        <f>IF(OR(Q26="",Q26=0),"",Q26*M!$J$61)</f>
        <v>4133.9027143768708</v>
      </c>
      <c r="F26" s="33">
        <f>IF(OR(R26="",R26=0),"",R26*M!$J$62)</f>
        <v>4673.0396593899995</v>
      </c>
      <c r="G26" s="33">
        <f>IF(OR(S26="",S26=0),"",S26*M!$J$63)</f>
        <v>5233.9120371632771</v>
      </c>
      <c r="H26" s="33">
        <f>IF(OR(T26="",T26=0),"",T26*M!$J$64)</f>
        <v>6551.0486345887839</v>
      </c>
      <c r="I26" s="33">
        <f>IF(OR(U26="",U26=0),"",U26*M!$J$65)</f>
        <v>5114.0259651873757</v>
      </c>
      <c r="J26" s="33">
        <f>IF(OR(V26="",V26=0),"",V26*M!$J$66)</f>
        <v>4651.0795076894892</v>
      </c>
      <c r="K26" s="33">
        <f>IF(OR(W26="",W26=0),"",W26*M!$J$67)</f>
        <v>70.00519679057399</v>
      </c>
      <c r="L26" s="33">
        <f>IF(OR(X26="",X26=0),"",X26*M!$J$68)</f>
        <v>2330.6239383368552</v>
      </c>
      <c r="N26" s="46" t="str">
        <f>'3.3'!N26</f>
        <v>Consorcio Nacional</v>
      </c>
      <c r="O26" s="50">
        <v>14944.89122283824</v>
      </c>
      <c r="P26" s="50">
        <v>74259.643925238808</v>
      </c>
      <c r="Q26" s="50">
        <v>92305.301876893616</v>
      </c>
      <c r="R26" s="50">
        <v>104520.23695387128</v>
      </c>
      <c r="S26" s="50">
        <v>116936.73933820598</v>
      </c>
      <c r="T26" s="50">
        <v>145789.88556109718</v>
      </c>
      <c r="U26" s="50">
        <v>114267.67474583122</v>
      </c>
      <c r="V26" s="50">
        <v>103806.24735951415</v>
      </c>
      <c r="W26" s="50">
        <v>1560.9940400586224</v>
      </c>
      <c r="X26" s="50">
        <v>51959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44.015451394280525</v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983.16386960919249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4922.3249713929454</v>
      </c>
      <c r="D46" s="33">
        <f>IF(OR(P46="",P46=0),"",P46*M!$J$60)</f>
        <v>6271.7494089834499</v>
      </c>
      <c r="E46" s="33">
        <f>IF(OR(Q46="",Q46=0),"",Q46*M!$J$61)</f>
        <v>14825.850823321523</v>
      </c>
      <c r="F46" s="33">
        <f>IF(OR(R46="",R46=0),"",R46*M!$J$62)</f>
        <v>7505.0584679337326</v>
      </c>
      <c r="G46" s="33">
        <f>IF(OR(S46="",S46=0),"",S46*M!$J$63)</f>
        <v>8316.308889759046</v>
      </c>
      <c r="H46" s="33">
        <f>IF(OR(T46="",T46=0),"",T46*M!$J$64)</f>
        <v>10617.571725749718</v>
      </c>
      <c r="I46" s="33">
        <f>IF(OR(U46="",U46=0),"",U46*M!$J$65)</f>
        <v>13996.178546439854</v>
      </c>
      <c r="J46" s="33">
        <f>IF(OR(V46="",V46=0),"",V46*M!$J$66)</f>
        <v>15697.22024860001</v>
      </c>
      <c r="K46" s="33">
        <f>IF(OR(W46="",W46=0),"",W46*M!$J$67)</f>
        <v>19047.519173360735</v>
      </c>
      <c r="L46" s="33">
        <f>IF(OR(X46="",X46=0),"",X46*M!$J$68)</f>
        <v>22291.79740046999</v>
      </c>
      <c r="N46" s="46" t="str">
        <f>'3.3'!N46</f>
        <v>Santander</v>
      </c>
      <c r="O46" s="50">
        <v>109948.9364086698</v>
      </c>
      <c r="P46" s="50">
        <v>140226.07779878803</v>
      </c>
      <c r="Q46" s="50">
        <v>331044.22875485307</v>
      </c>
      <c r="R46" s="50">
        <v>167863.0070782426</v>
      </c>
      <c r="S46" s="50">
        <v>185804.04828982058</v>
      </c>
      <c r="T46" s="50">
        <v>236288.05908429311</v>
      </c>
      <c r="U46" s="50">
        <v>312730.28113586671</v>
      </c>
      <c r="V46" s="50">
        <v>350342.22169046866</v>
      </c>
      <c r="W46" s="50">
        <v>424726.52418172942</v>
      </c>
      <c r="X46" s="50">
        <v>496974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7207.4853739700902</v>
      </c>
      <c r="D53" s="51">
        <f t="shared" si="3"/>
        <v>14240.780141843969</v>
      </c>
      <c r="E53" s="51">
        <f t="shared" si="3"/>
        <v>28105.47985944488</v>
      </c>
      <c r="F53" s="51">
        <f t="shared" si="3"/>
        <v>23805.926182251707</v>
      </c>
      <c r="G53" s="51">
        <f t="shared" si="3"/>
        <v>27548.949138270469</v>
      </c>
      <c r="H53" s="51">
        <f t="shared" si="3"/>
        <v>32737.406651289879</v>
      </c>
      <c r="I53" s="51">
        <f t="shared" si="3"/>
        <v>28515.464580700514</v>
      </c>
      <c r="J53" s="51">
        <f t="shared" si="3"/>
        <v>23321.625296998325</v>
      </c>
      <c r="K53" s="51">
        <f t="shared" si="3"/>
        <v>22637.592604244586</v>
      </c>
      <c r="L53" s="51">
        <f t="shared" si="3"/>
        <v>28764.965329283219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>
  <sheetPr codeName="Hoja131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239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36848.875903899418</v>
      </c>
      <c r="D37" s="33">
        <f>IF(OR(P37="",P37=0),"",P37*M!$J$60)</f>
        <v>75669.739952718664</v>
      </c>
      <c r="E37" s="33">
        <f>IF(OR(Q37="",Q37=0),"",Q37*M!$J$61)</f>
        <v>55952.832612945043</v>
      </c>
      <c r="F37" s="33">
        <f>IF(OR(R37="",R37=0),"",R37*M!$J$62)</f>
        <v>15755.437748716113</v>
      </c>
      <c r="G37" s="33">
        <f>IF(OR(S37="",S37=0),"",S37*M!$J$63)</f>
        <v>5383.5598956827889</v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823085.58192213147</v>
      </c>
      <c r="P37" s="50">
        <v>1691851.8502071078</v>
      </c>
      <c r="Q37" s="50">
        <v>1249362.5181945541</v>
      </c>
      <c r="R37" s="50">
        <v>352396.3430309809</v>
      </c>
      <c r="S37" s="50">
        <v>120280.19113868778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68159.568851632721</v>
      </c>
      <c r="D51" s="33">
        <f>IF(OR(P51="",P51=0),"",P51*M!$J$60)</f>
        <v>48390.721040189121</v>
      </c>
      <c r="E51" s="33">
        <f>IF(OR(Q51="",Q51=0),"",Q51*M!$J$61)</f>
        <v>256305.83731062739</v>
      </c>
      <c r="F51" s="33">
        <f>IF(OR(R51="",R51=0),"",R51*M!$J$62)</f>
        <v>261105.40250494986</v>
      </c>
      <c r="G51" s="33">
        <f>IF(OR(S51="",S51=0),"",S51*M!$J$63)</f>
        <v>74903.334245908933</v>
      </c>
      <c r="H51" s="33">
        <f>IF(OR(T51="",T51=0),"",T51*M!$J$64)</f>
        <v>81.385500232893989</v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1522465.9373088498</v>
      </c>
      <c r="P51" s="50">
        <v>1081937.5218661441</v>
      </c>
      <c r="Q51" s="50">
        <v>5723015.1071258625</v>
      </c>
      <c r="R51" s="50">
        <v>5840052.8411769848</v>
      </c>
      <c r="S51" s="50">
        <v>1673499.9767064536</v>
      </c>
      <c r="T51" s="50">
        <v>1811.1883191706836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105008.44475553214</v>
      </c>
      <c r="D53" s="51">
        <f t="shared" si="3"/>
        <v>124060.46099290779</v>
      </c>
      <c r="E53" s="51">
        <f t="shared" si="3"/>
        <v>312258.66992357245</v>
      </c>
      <c r="F53" s="51">
        <f t="shared" si="3"/>
        <v>276860.84025366599</v>
      </c>
      <c r="G53" s="51">
        <f t="shared" si="3"/>
        <v>80286.894141591722</v>
      </c>
      <c r="H53" s="51">
        <f t="shared" si="3"/>
        <v>81.385500232893989</v>
      </c>
      <c r="I53" s="51">
        <f t="shared" si="3"/>
        <v>0</v>
      </c>
      <c r="J53" s="51">
        <f t="shared" si="3"/>
        <v>0</v>
      </c>
      <c r="K53" s="51">
        <f t="shared" si="3"/>
        <v>0</v>
      </c>
      <c r="L53" s="51">
        <f t="shared" si="3"/>
        <v>0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>
  <sheetPr codeName="Hoja132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70.173887908113443</v>
      </c>
      <c r="D18" s="33">
        <f>IF(OR(P18="",P18=0),"",P18*M!$J$60)</f>
        <v>295.9219858156028</v>
      </c>
      <c r="E18" s="33">
        <f>IF(OR(Q18="",Q18=0),"",Q18*M!$J$61)</f>
        <v>373.50472511195619</v>
      </c>
      <c r="F18" s="33">
        <f>IF(OR(R18="",R18=0),"",R18*M!$J$62)</f>
        <v>188.04093061345284</v>
      </c>
      <c r="G18" s="33">
        <f>IF(OR(S18="",S18=0),"",S18*M!$J$63)</f>
        <v>254.57587593625345</v>
      </c>
      <c r="H18" s="33">
        <f>IF(OR(T18="",T18=0),"",T18*M!$J$64)</f>
        <v>83.271075379178953</v>
      </c>
      <c r="I18" s="33">
        <f>IF(OR(U18="",U18=0),"",U18*M!$J$65)</f>
        <v>50.436847426671832</v>
      </c>
      <c r="J18" s="33">
        <f>IF(OR(V18="",V18=0),"",V18*M!$J$66)</f>
        <v>48.847149962182876</v>
      </c>
      <c r="K18" s="33">
        <f>IF(OR(W18="",W18=0),"",W18*M!$J$67)</f>
        <v>48.79856260967442</v>
      </c>
      <c r="L18" s="33">
        <f>IF(OR(X18="",X18=0),"",X18*M!$J$68)</f>
        <v>48.802302679237442</v>
      </c>
      <c r="N18" s="46" t="str">
        <f>'3.3'!N18</f>
        <v>BanChile</v>
      </c>
      <c r="O18" s="33">
        <v>1567.4593579251032</v>
      </c>
      <c r="P18" s="33">
        <v>6616.3324934368502</v>
      </c>
      <c r="Q18" s="33">
        <v>8339.9317269860167</v>
      </c>
      <c r="R18" s="33">
        <v>4205.8454576244976</v>
      </c>
      <c r="S18" s="33">
        <v>5687.7671299741132</v>
      </c>
      <c r="T18" s="33">
        <v>1853.150728569128</v>
      </c>
      <c r="U18" s="33">
        <v>1126.9597213992413</v>
      </c>
      <c r="V18" s="33">
        <v>1090.2069774121262</v>
      </c>
      <c r="W18" s="33">
        <v>1088.1230092818762</v>
      </c>
      <c r="X18" s="33">
        <v>1088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>
        <f>IF(OR(O20="",O20=0),"",O20*M!$J$59)</f>
        <v>7453.9002348287077</v>
      </c>
      <c r="D20" s="33">
        <f>IF(OR(P20="",P20=0),"",P20*M!$J$60)</f>
        <v>17631.855791962174</v>
      </c>
      <c r="E20" s="33">
        <f>IF(OR(Q20="",Q20=0),"",Q20*M!$J$61)</f>
        <v>19902.29282701153</v>
      </c>
      <c r="F20" s="33">
        <f>IF(OR(R20="",R20=0),"",R20*M!$J$62)</f>
        <v>7813.2119338118137</v>
      </c>
      <c r="G20" s="33">
        <f>IF(OR(S20="",S20=0),"",S20*M!$J$63)</f>
        <v>14901.63271049138</v>
      </c>
      <c r="H20" s="33">
        <f>IF(OR(T20="",T20=0),"",T20*M!$J$64)</f>
        <v>11799.980226941705</v>
      </c>
      <c r="I20" s="33">
        <f>IF(OR(U20="",U20=0),"",U20*M!$J$65)</f>
        <v>11180.758296092235</v>
      </c>
      <c r="J20" s="33">
        <f>IF(OR(V20="",V20=0),"",V20*M!$J$66)</f>
        <v>10812.553001306416</v>
      </c>
      <c r="K20" s="33">
        <f>IF(OR(W20="",W20=0),"",W20*M!$J$67)</f>
        <v>8937.7806674729836</v>
      </c>
      <c r="L20" s="33">
        <f>IF(OR(X20="",X20=0),"",X20*M!$J$68)</f>
        <v>3982.0077392916401</v>
      </c>
      <c r="N20" s="46" t="str">
        <f>'3.3'!N20</f>
        <v>BCI Vida</v>
      </c>
      <c r="O20" s="33">
        <v>166496.20000278656</v>
      </c>
      <c r="P20" s="33">
        <v>394219.51050519454</v>
      </c>
      <c r="Q20" s="33">
        <v>444395.35092362453</v>
      </c>
      <c r="R20" s="33">
        <v>174755.36743024914</v>
      </c>
      <c r="S20" s="33">
        <v>332934.2043976835</v>
      </c>
      <c r="T20" s="33">
        <v>262601.89213463635</v>
      </c>
      <c r="U20" s="33">
        <v>249822.59790751981</v>
      </c>
      <c r="V20" s="33">
        <v>241322.58964522614</v>
      </c>
      <c r="W20" s="33">
        <v>199296.9521250611</v>
      </c>
      <c r="X20" s="33">
        <v>88775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>
        <f>IF(OR(T21="",T21=0),"",T21*M!$J$64)</f>
        <v>147.02389991978657</v>
      </c>
      <c r="I21" s="33">
        <f>IF(OR(U21="",U21=0),"",U21*M!$J$65)</f>
        <v>137.13974596050696</v>
      </c>
      <c r="J21" s="33">
        <f>IF(OR(V21="",V21=0),"",V21*M!$J$66)</f>
        <v>49.706630606678765</v>
      </c>
      <c r="K21" s="33">
        <f>IF(OR(W21="",W21=0),"",W21*M!$J$67)</f>
        <v>1239.2131639599074</v>
      </c>
      <c r="L21" s="33">
        <f>IF(OR(X21="",X21=0),"",X21*M!$J$68)</f>
        <v>14239.148328050154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3271.9338139057122</v>
      </c>
      <c r="U21" s="33">
        <v>3064.2472276862923</v>
      </c>
      <c r="V21" s="33">
        <v>1109.3895048739232</v>
      </c>
      <c r="W21" s="33">
        <v>27632.296629213484</v>
      </c>
      <c r="X21" s="33">
        <v>317448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14454.865349746666</v>
      </c>
      <c r="D23" s="33">
        <f>IF(OR(P23="",P23=0),"",P23*M!$J$60)</f>
        <v>94936.170212765937</v>
      </c>
      <c r="E23" s="33">
        <f>IF(OR(Q23="",Q23=0),"",Q23*M!$J$61)</f>
        <v>157275.63297443849</v>
      </c>
      <c r="F23" s="33">
        <f>IF(OR(R23="",R23=0),"",R23*M!$J$62)</f>
        <v>194517.71673803497</v>
      </c>
      <c r="G23" s="33">
        <f>IF(OR(S23="",S23=0),"",S23*M!$J$63)</f>
        <v>222469.86591682758</v>
      </c>
      <c r="H23" s="33">
        <f>IF(OR(T23="",T23=0),"",T23*M!$J$64)</f>
        <v>486683.96639395459</v>
      </c>
      <c r="I23" s="33">
        <f>IF(OR(U23="",U23=0),"",U23*M!$J$65)</f>
        <v>436181.53908832261</v>
      </c>
      <c r="J23" s="33">
        <f>IF(OR(V23="",V23=0),"",V23*M!$J$66)</f>
        <v>380306.67224374122</v>
      </c>
      <c r="K23" s="33">
        <f>IF(OR(W23="",W23=0),"",W23*M!$J$67)</f>
        <v>631602.26608033804</v>
      </c>
      <c r="L23" s="33">
        <f>IF(OR(X23="",X23=0),"",X23*M!$J$68)</f>
        <v>570972.90171404637</v>
      </c>
      <c r="N23" s="46" t="str">
        <f>'3.3'!N23</f>
        <v>Chilena</v>
      </c>
      <c r="O23" s="50">
        <v>322875.28360514424</v>
      </c>
      <c r="P23" s="50">
        <v>2122617.7772832997</v>
      </c>
      <c r="Q23" s="50">
        <v>3511784.3313285043</v>
      </c>
      <c r="R23" s="50">
        <v>4350709.4583141981</v>
      </c>
      <c r="S23" s="50">
        <v>4970450.5036774548</v>
      </c>
      <c r="T23" s="50">
        <v>10830876.661542192</v>
      </c>
      <c r="U23" s="50">
        <v>9746029.9533020351</v>
      </c>
      <c r="V23" s="50">
        <v>8487966.809885608</v>
      </c>
      <c r="W23" s="50">
        <v>14083631.190815829</v>
      </c>
      <c r="X23" s="50">
        <v>12729287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170217.9630819656</v>
      </c>
      <c r="D26" s="33">
        <f>IF(OR(P26="",P26=0),"",P26*M!$J$60)</f>
        <v>510181.91489361692</v>
      </c>
      <c r="E26" s="33">
        <f>IF(OR(Q26="",Q26=0),"",Q26*M!$J$61)</f>
        <v>768199.60674595286</v>
      </c>
      <c r="F26" s="33">
        <f>IF(OR(R26="",R26=0),"",R26*M!$J$62)</f>
        <v>798523.9899615068</v>
      </c>
      <c r="G26" s="33">
        <f>IF(OR(S26="",S26=0),"",S26*M!$J$63)</f>
        <v>806771.2383796582</v>
      </c>
      <c r="H26" s="33">
        <f>IF(OR(T26="",T26=0),"",T26*M!$J$64)</f>
        <v>902872.49537014833</v>
      </c>
      <c r="I26" s="33">
        <f>IF(OR(U26="",U26=0),"",U26*M!$J$65)</f>
        <v>906487.84737679211</v>
      </c>
      <c r="J26" s="33">
        <f>IF(OR(V26="",V26=0),"",V26*M!$J$66)</f>
        <v>840603.10711802822</v>
      </c>
      <c r="K26" s="33">
        <f>IF(OR(W26="",W26=0),"",W26*M!$J$67)</f>
        <v>1302641.1348112726</v>
      </c>
      <c r="L26" s="33">
        <f>IF(OR(X26="",X26=0),"",X26*M!$J$68)</f>
        <v>1879566.5476362954</v>
      </c>
      <c r="N26" s="46" t="str">
        <f>'3.3'!N26</f>
        <v>Consorcio Nacional</v>
      </c>
      <c r="O26" s="50">
        <v>3802122.7991406242</v>
      </c>
      <c r="P26" s="50">
        <v>11406834.716153398</v>
      </c>
      <c r="Q26" s="50">
        <v>17153015.322733514</v>
      </c>
      <c r="R26" s="50">
        <v>17860305.652749848</v>
      </c>
      <c r="S26" s="50">
        <v>18024987.301677242</v>
      </c>
      <c r="T26" s="50">
        <v>20092917.198215656</v>
      </c>
      <c r="U26" s="50">
        <v>20254542.939401124</v>
      </c>
      <c r="V26" s="50">
        <v>18761204.560017977</v>
      </c>
      <c r="W26" s="50">
        <v>29046629.978895951</v>
      </c>
      <c r="X26" s="50">
        <v>41903113</v>
      </c>
    </row>
    <row r="27" spans="2:24">
      <c r="B27" s="46" t="str">
        <f t="shared" si="2"/>
        <v>CorpVida</v>
      </c>
      <c r="C27" s="33">
        <f>IF(OR(O27="",O27=0),"",O27*M!$J$59)</f>
        <v>6469.3157956345312</v>
      </c>
      <c r="D27" s="33">
        <f>IF(OR(P27="",P27=0),"",P27*M!$J$60)</f>
        <v>55929.373522458627</v>
      </c>
      <c r="E27" s="33">
        <f>IF(OR(Q27="",Q27=0),"",Q27*M!$J$61)</f>
        <v>132977.15257506332</v>
      </c>
      <c r="F27" s="33">
        <f>IF(OR(R27="",R27=0),"",R27*M!$J$62)</f>
        <v>224790.5819310467</v>
      </c>
      <c r="G27" s="33">
        <f>IF(OR(S27="",S27=0),"",S27*M!$J$63)</f>
        <v>247388.6884979477</v>
      </c>
      <c r="H27" s="33">
        <f>IF(OR(T27="",T27=0),"",T27*M!$J$64)</f>
        <v>395051.38447081065</v>
      </c>
      <c r="I27" s="33">
        <f>IF(OR(U27="",U27=0),"",U27*M!$J$65)</f>
        <v>441360.87191417988</v>
      </c>
      <c r="J27" s="33">
        <f>IF(OR(V27="",V27=0),"",V27*M!$J$66)</f>
        <v>593244.91187458485</v>
      </c>
      <c r="K27" s="33">
        <f>IF(OR(W27="",W27=0),"",W27*M!$J$67)</f>
        <v>857852.86324517406</v>
      </c>
      <c r="L27" s="33">
        <f>IF(OR(X27="",X27=0),"",X27*M!$J$68)</f>
        <v>1168490.9368113347</v>
      </c>
      <c r="N27" s="46" t="str">
        <f>'3.3'!N27</f>
        <v>CorpVida</v>
      </c>
      <c r="O27" s="50">
        <v>144503.74470512423</v>
      </c>
      <c r="P27" s="50">
        <v>1250489.484092596</v>
      </c>
      <c r="Q27" s="50">
        <v>2969227.1587530989</v>
      </c>
      <c r="R27" s="50">
        <v>5027812.0026694974</v>
      </c>
      <c r="S27" s="50">
        <v>5527190.0591176646</v>
      </c>
      <c r="T27" s="50">
        <v>8791645.3296744227</v>
      </c>
      <c r="U27" s="50">
        <v>9861756.8429921195</v>
      </c>
      <c r="V27" s="50">
        <v>13240480.616384605</v>
      </c>
      <c r="W27" s="50">
        <v>19128625.70444553</v>
      </c>
      <c r="X27" s="50">
        <v>26050372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5889.7690652002047</v>
      </c>
      <c r="D29" s="33">
        <f>IF(OR(P29="",P29=0),"",P29*M!$J$60)</f>
        <v>44881.146572104015</v>
      </c>
      <c r="E29" s="33">
        <f>IF(OR(Q29="",Q29=0),"",Q29*M!$J$61)</f>
        <v>95836.184569542733</v>
      </c>
      <c r="F29" s="33">
        <f>IF(OR(R29="",R29=0),"",R29*M!$J$62)</f>
        <v>154099.5426377246</v>
      </c>
      <c r="G29" s="33">
        <f>IF(OR(S29="",S29=0),"",S29*M!$J$63)</f>
        <v>140992.71502881154</v>
      </c>
      <c r="H29" s="33">
        <f>IF(OR(T29="",T29=0),"",T29*M!$J$64)</f>
        <v>145669.34350388782</v>
      </c>
      <c r="I29" s="33">
        <f>IF(OR(U29="",U29=0),"",U29*M!$J$65)</f>
        <v>132759.15193377729</v>
      </c>
      <c r="J29" s="33">
        <f>IF(OR(V29="",V29=0),"",V29*M!$J$66)</f>
        <v>152383.43532503655</v>
      </c>
      <c r="K29" s="33">
        <f>IF(OR(W29="",W29=0),"",W29*M!$J$67)</f>
        <v>268378.99750880303</v>
      </c>
      <c r="L29" s="33">
        <f>IF(OR(X29="",X29=0),"",X29*M!$J$68)</f>
        <v>814271.21969424107</v>
      </c>
      <c r="N29" s="46" t="str">
        <f>'3.3'!N29</f>
        <v>Cruz del Sur</v>
      </c>
      <c r="O29" s="50">
        <v>131558.53142060916</v>
      </c>
      <c r="P29" s="50">
        <v>1003469.166338829</v>
      </c>
      <c r="Q29" s="50">
        <v>2139911.981154297</v>
      </c>
      <c r="R29" s="50">
        <v>3446690.3525232761</v>
      </c>
      <c r="S29" s="50">
        <v>3150077.4657355514</v>
      </c>
      <c r="T29" s="50">
        <v>3241788.9262892082</v>
      </c>
      <c r="U29" s="50">
        <v>2966367.3387597729</v>
      </c>
      <c r="V29" s="50">
        <v>3401006.7027861527</v>
      </c>
      <c r="W29" s="50">
        <v>5984384.5142159266</v>
      </c>
      <c r="X29" s="50">
        <v>18153387</v>
      </c>
    </row>
    <row r="30" spans="2:24">
      <c r="B30" s="46" t="str">
        <f t="shared" si="2"/>
        <v>EuroAmerica</v>
      </c>
      <c r="C30" s="33">
        <f>IF(OR(O30="",O30=0),"",O30*M!$J$59)</f>
        <v>103291.36437149285</v>
      </c>
      <c r="D30" s="33">
        <f>IF(OR(P30="",P30=0),"",P30*M!$J$60)</f>
        <v>420388.53427895973</v>
      </c>
      <c r="E30" s="33">
        <f>IF(OR(Q30="",Q30=0),"",Q30*M!$J$61)</f>
        <v>566164.27162825083</v>
      </c>
      <c r="F30" s="33">
        <f>IF(OR(R30="",R30=0),"",R30*M!$J$62)</f>
        <v>494734.63140917738</v>
      </c>
      <c r="G30" s="33">
        <f>IF(OR(S30="",S30=0),"",S30*M!$J$63)</f>
        <v>603722.92677180539</v>
      </c>
      <c r="H30" s="33">
        <f>IF(OR(T30="",T30=0),"",T30*M!$J$64)</f>
        <v>758195.16823916812</v>
      </c>
      <c r="I30" s="33">
        <f>IF(OR(U30="",U30=0),"",U30*M!$J$65)</f>
        <v>866473.01465511834</v>
      </c>
      <c r="J30" s="33">
        <f>IF(OR(V30="",V30=0),"",V30*M!$J$66)</f>
        <v>834035.00378171529</v>
      </c>
      <c r="K30" s="33">
        <f>IF(OR(W30="",W30=0),"",W30*M!$J$67)</f>
        <v>961450.06769810116</v>
      </c>
      <c r="L30" s="33">
        <f>IF(OR(X30="",X30=0),"",X30*M!$J$68)</f>
        <v>1135996.0940215834</v>
      </c>
      <c r="N30" s="46" t="str">
        <f>'3.3'!N30</f>
        <v>EuroAmerica</v>
      </c>
      <c r="O30" s="50">
        <v>2307197.4562525093</v>
      </c>
      <c r="P30" s="50">
        <v>9399201.3183885533</v>
      </c>
      <c r="Q30" s="50">
        <v>12641798.226844521</v>
      </c>
      <c r="R30" s="50">
        <v>11065555.756683517</v>
      </c>
      <c r="S30" s="50">
        <v>13488455.675054953</v>
      </c>
      <c r="T30" s="50">
        <v>16873205.03574672</v>
      </c>
      <c r="U30" s="50">
        <v>19360452.467124544</v>
      </c>
      <c r="V30" s="50">
        <v>18614612.750850894</v>
      </c>
      <c r="W30" s="50">
        <v>21438663.04640938</v>
      </c>
      <c r="X30" s="50">
        <v>25325931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>
        <f>IF(OR(P34="",P34=0),"",P34*M!$J$60)</f>
        <v>613.06146572104012</v>
      </c>
      <c r="E34" s="33">
        <f>IF(OR(Q34="",Q34=0),"",Q34*M!$J$61)</f>
        <v>302.76519384075232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13707.053515961743</v>
      </c>
      <c r="Q34" s="50">
        <v>6760.3992029356341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826.37964849750267</v>
      </c>
      <c r="D37" s="33">
        <f>IF(OR(P37="",P37=0),"",P37*M!$J$60)</f>
        <v>24208.274231678486</v>
      </c>
      <c r="E37" s="33">
        <f>IF(OR(Q37="",Q37=0),"",Q37*M!$J$61)</f>
        <v>56507.603777779703</v>
      </c>
      <c r="F37" s="33">
        <f>IF(OR(R37="",R37=0),"",R37*M!$J$62)</f>
        <v>91242.633440909762</v>
      </c>
      <c r="G37" s="33">
        <f>IF(OR(S37="",S37=0),"",S37*M!$J$63)</f>
        <v>156794.57995525829</v>
      </c>
      <c r="H37" s="33">
        <f>IF(OR(T37="",T37=0),"",T37*M!$J$64)</f>
        <v>304057.96156076691</v>
      </c>
      <c r="I37" s="33">
        <f>IF(OR(U37="",U37=0),"",U37*M!$J$65)</f>
        <v>515500.10092030803</v>
      </c>
      <c r="J37" s="33">
        <f>IF(OR(V37="",V37=0),"",V37*M!$J$66)</f>
        <v>680848.09730084916</v>
      </c>
      <c r="K37" s="33">
        <f>IF(OR(W37="",W37=0),"",W37*M!$J$67)</f>
        <v>847951.18279419537</v>
      </c>
      <c r="L37" s="33">
        <f>IF(OR(X37="",X37=0),"",X37*M!$J$68)</f>
        <v>985543.34949760092</v>
      </c>
      <c r="N37" s="46" t="str">
        <f>'3.3'!N37</f>
        <v>Metlife Chile</v>
      </c>
      <c r="O37" s="50">
        <v>18458.668200518852</v>
      </c>
      <c r="P37" s="50">
        <v>541257.49044172314</v>
      </c>
      <c r="Q37" s="50">
        <v>1261749.9214260252</v>
      </c>
      <c r="R37" s="50">
        <v>2040791.93900614</v>
      </c>
      <c r="S37" s="50">
        <v>3503124.7746778969</v>
      </c>
      <c r="T37" s="50">
        <v>6766638.1204735534</v>
      </c>
      <c r="U37" s="50">
        <v>11518322.01564637</v>
      </c>
      <c r="V37" s="50">
        <v>15195673.58197587</v>
      </c>
      <c r="W37" s="50">
        <v>18907835.46487543</v>
      </c>
      <c r="X37" s="50">
        <v>21971733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>
        <f>IF(OR(O43="",O43=0),"",O43*M!$J$59)</f>
        <v>1812.4571491365339</v>
      </c>
      <c r="D43" s="33">
        <f>IF(OR(P43="",P43=0),"",P43*M!$J$60)</f>
        <v>13014.243498817965</v>
      </c>
      <c r="E43" s="33">
        <f>IF(OR(Q43="",Q43=0),"",Q43*M!$J$61)</f>
        <v>45505.21018302771</v>
      </c>
      <c r="F43" s="33">
        <f>IF(OR(R43="",R43=0),"",R43*M!$J$62)</f>
        <v>98625.075870064786</v>
      </c>
      <c r="G43" s="33">
        <f>IF(OR(S43="",S43=0),"",S43*M!$J$63)</f>
        <v>103774.73634381485</v>
      </c>
      <c r="H43" s="33">
        <f>IF(OR(T43="",T43=0),"",T43*M!$J$64)</f>
        <v>114750.39571597324</v>
      </c>
      <c r="I43" s="33">
        <f>IF(OR(U43="",U43=0),"",U43*M!$J$65)</f>
        <v>87796.240730131409</v>
      </c>
      <c r="J43" s="33">
        <f>IF(OR(V43="",V43=0),"",V43*M!$J$66)</f>
        <v>83332.235108065404</v>
      </c>
      <c r="K43" s="33">
        <f>IF(OR(W43="",W43=0),"",W43*M!$J$67)</f>
        <v>97648.067749370195</v>
      </c>
      <c r="L43" s="33">
        <f>IF(OR(X43="",X43=0),"",X43*M!$J$68)</f>
        <v>103465.72602620522</v>
      </c>
      <c r="N43" s="46" t="str">
        <f>'3.3'!N43</f>
        <v>Principal</v>
      </c>
      <c r="O43" s="50">
        <v>40484.47369728599</v>
      </c>
      <c r="P43" s="50">
        <v>290977.23814405588</v>
      </c>
      <c r="Q43" s="50">
        <v>1016079.103242519</v>
      </c>
      <c r="R43" s="50">
        <v>2205912.4362060972</v>
      </c>
      <c r="S43" s="50">
        <v>2318548.5746728</v>
      </c>
      <c r="T43" s="50">
        <v>2553705.2146419422</v>
      </c>
      <c r="U43" s="50">
        <v>1961717.1183622994</v>
      </c>
      <c r="V43" s="50">
        <v>1859870.7238497152</v>
      </c>
      <c r="W43" s="50">
        <v>2177381.9483146071</v>
      </c>
      <c r="X43" s="50">
        <v>2306668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31.59318017309959</v>
      </c>
      <c r="D46" s="33">
        <f>IF(OR(P46="",P46=0),"",P46*M!$J$60)</f>
        <v>15165.307328605199</v>
      </c>
      <c r="E46" s="33">
        <f>IF(OR(Q46="",Q46=0),"",Q46*M!$J$61)</f>
        <v>12445.480032684551</v>
      </c>
      <c r="F46" s="33">
        <f>IF(OR(R46="",R46=0),"",R46*M!$J$62)</f>
        <v>26834.386566533929</v>
      </c>
      <c r="G46" s="33">
        <f>IF(OR(S46="",S46=0),"",S46*M!$J$63)</f>
        <v>26746.282526867348</v>
      </c>
      <c r="H46" s="33">
        <f>IF(OR(T46="",T46=0),"",T46*M!$J$64)</f>
        <v>163172.32220300401</v>
      </c>
      <c r="I46" s="33">
        <f>IF(OR(U46="",U46=0),"",U46*M!$J$65)</f>
        <v>183946.35234845945</v>
      </c>
      <c r="J46" s="33">
        <f>IF(OR(V46="",V46=0),"",V46*M!$J$66)</f>
        <v>20781.334754341344</v>
      </c>
      <c r="K46" s="33">
        <f>IF(OR(W46="",W46=0),"",W46*M!$J$67)</f>
        <v>56478.300486354332</v>
      </c>
      <c r="L46" s="33">
        <f>IF(OR(X46="",X46=0),"",X46*M!$J$68)</f>
        <v>69521.885455433585</v>
      </c>
      <c r="N46" s="46" t="str">
        <f>'3.3'!N46</f>
        <v>Santander</v>
      </c>
      <c r="O46" s="50">
        <v>705.69021305734441</v>
      </c>
      <c r="P46" s="50">
        <v>339071.51364458067</v>
      </c>
      <c r="Q46" s="50">
        <v>277893.28167413408</v>
      </c>
      <c r="R46" s="50">
        <v>600195.30046360148</v>
      </c>
      <c r="S46" s="50">
        <v>597568.90178946103</v>
      </c>
      <c r="T46" s="50">
        <v>3631307.826828198</v>
      </c>
      <c r="U46" s="50">
        <v>4110092.9295077794</v>
      </c>
      <c r="V46" s="50">
        <v>463813.26580281818</v>
      </c>
      <c r="W46" s="50">
        <v>1259367.7968734733</v>
      </c>
      <c r="X46" s="50">
        <v>1549923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15997.556157027071</v>
      </c>
      <c r="D48" s="33">
        <f>IF(OR(P48="",P48=0),"",P48*M!$J$60)</f>
        <v>110680.73286052009</v>
      </c>
      <c r="E48" s="33">
        <f>IF(OR(Q48="",Q48=0),"",Q48*M!$J$61)</f>
        <v>228464.54794552189</v>
      </c>
      <c r="F48" s="33">
        <f>IF(OR(R48="",R48=0),"",R48*M!$J$62)</f>
        <v>346616.68190094898</v>
      </c>
      <c r="G48" s="33">
        <f>IF(OR(S48="",S48=0),"",S48*M!$J$63)</f>
        <v>435283.02751142799</v>
      </c>
      <c r="H48" s="33">
        <f>IF(OR(T48="",T48=0),"",T48*M!$J$64)</f>
        <v>561088.20108996413</v>
      </c>
      <c r="I48" s="33">
        <f>IF(OR(U48="",U48=0),"",U48*M!$J$65)</f>
        <v>583447.90391081199</v>
      </c>
      <c r="J48" s="33">
        <f>IF(OR(V48="",V48=0),"",V48*M!$J$66)</f>
        <v>551335.72841939633</v>
      </c>
      <c r="K48" s="33">
        <f>IF(OR(W48="",W48=0),"",W48*M!$J$67)</f>
        <v>639206.17276182608</v>
      </c>
      <c r="L48" s="33">
        <f>IF(OR(X48="",X48=0),"",X48*M!$J$68)</f>
        <v>750263.63560110051</v>
      </c>
      <c r="N48" s="46" t="str">
        <f>'3.3'!N48</f>
        <v>Security Vida</v>
      </c>
      <c r="O48" s="50">
        <v>357334.04332817683</v>
      </c>
      <c r="P48" s="50">
        <v>2474640.4941969388</v>
      </c>
      <c r="Q48" s="50">
        <v>5101351.0775030982</v>
      </c>
      <c r="R48" s="50">
        <v>7752653.5970338713</v>
      </c>
      <c r="S48" s="50">
        <v>9725149.6710358467</v>
      </c>
      <c r="T48" s="50">
        <v>12486700.861093896</v>
      </c>
      <c r="U48" s="50">
        <v>13036546.112408118</v>
      </c>
      <c r="V48" s="50">
        <v>12305120.329123955</v>
      </c>
      <c r="W48" s="50">
        <v>14253185.074743528</v>
      </c>
      <c r="X48" s="50">
        <v>16726400.000000002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297603.158601348</v>
      </c>
      <c r="D51" s="33">
        <f>IF(OR(P51="",P51=0),"",P51*M!$J$60)</f>
        <v>691340.13002364058</v>
      </c>
      <c r="E51" s="33">
        <f>IF(OR(Q51="",Q51=0),"",Q51*M!$J$61)</f>
        <v>681310.84682437254</v>
      </c>
      <c r="F51" s="33">
        <f>IF(OR(R51="",R51=0),"",R51*M!$J$62)</f>
        <v>632611.30437540053</v>
      </c>
      <c r="G51" s="33">
        <f>IF(OR(S51="",S51=0),"",S51*M!$J$63)</f>
        <v>629367.51965218852</v>
      </c>
      <c r="H51" s="33">
        <f>IF(OR(T51="",T51=0),"",T51*M!$J$64)</f>
        <v>716264.81832738244</v>
      </c>
      <c r="I51" s="33">
        <f>IF(OR(U51="",U51=0),"",U51*M!$J$65)</f>
        <v>782971.78380026063</v>
      </c>
      <c r="J51" s="33">
        <f>IF(OR(V51="",V51=0),"",V51*M!$J$66)</f>
        <v>747058.04550281563</v>
      </c>
      <c r="K51" s="33">
        <f>IF(OR(W51="",W51=0),"",W51*M!$J$67)</f>
        <v>1043370.5964191081</v>
      </c>
      <c r="L51" s="33">
        <f>IF(OR(X51="",X51=0),"",X51*M!$J$68)</f>
        <v>3514259.0191185712</v>
      </c>
      <c r="N51" s="46" t="str">
        <f>'3.3'!N51</f>
        <v>Sura</v>
      </c>
      <c r="O51" s="50">
        <v>6647499.0883869417</v>
      </c>
      <c r="P51" s="50">
        <v>15457236.655415464</v>
      </c>
      <c r="Q51" s="50">
        <v>15212889.062292634</v>
      </c>
      <c r="R51" s="50">
        <v>14149394.880514581</v>
      </c>
      <c r="S51" s="50">
        <v>14061410.484343855</v>
      </c>
      <c r="T51" s="50">
        <v>15940068.79204675</v>
      </c>
      <c r="U51" s="50">
        <v>17494702.947440624</v>
      </c>
      <c r="V51" s="50">
        <v>16673396.387907486</v>
      </c>
      <c r="W51" s="50">
        <v>23265348.249145091</v>
      </c>
      <c r="X51" s="50">
        <v>78346996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624118.49652295886</v>
      </c>
      <c r="D53" s="51">
        <f t="shared" si="3"/>
        <v>1999266.6666666663</v>
      </c>
      <c r="E53" s="51">
        <f t="shared" si="3"/>
        <v>2765265.1000025989</v>
      </c>
      <c r="F53" s="51">
        <f t="shared" si="3"/>
        <v>3070597.7976957737</v>
      </c>
      <c r="G53" s="51">
        <f t="shared" si="3"/>
        <v>3388467.7891710354</v>
      </c>
      <c r="H53" s="51">
        <f t="shared" si="3"/>
        <v>4559836.3320773011</v>
      </c>
      <c r="I53" s="51">
        <f t="shared" si="3"/>
        <v>4948293.1415676409</v>
      </c>
      <c r="J53" s="51">
        <f t="shared" si="3"/>
        <v>4894839.6782104485</v>
      </c>
      <c r="K53" s="51">
        <f t="shared" si="3"/>
        <v>6716805.4419485852</v>
      </c>
      <c r="L53" s="51">
        <f t="shared" si="3"/>
        <v>11010621.273946432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>
  <sheetPr codeName="Hoja133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>
        <f>IF(OR(S27="",S27=0),"",S27*M!$J$63)</f>
        <v>498.73530107905685</v>
      </c>
      <c r="H27" s="33">
        <f>IF(OR(T27="",T27=0),"",T27*M!$J$64)</f>
        <v>696.18492090267046</v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11142.808569754339</v>
      </c>
      <c r="T27" s="50">
        <v>15493.202021409335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0</v>
      </c>
      <c r="D53" s="51">
        <f t="shared" si="3"/>
        <v>0</v>
      </c>
      <c r="E53" s="51">
        <f t="shared" si="3"/>
        <v>0</v>
      </c>
      <c r="F53" s="51">
        <f t="shared" si="3"/>
        <v>0</v>
      </c>
      <c r="G53" s="51">
        <f t="shared" si="3"/>
        <v>498.73530107905685</v>
      </c>
      <c r="H53" s="51">
        <f t="shared" si="3"/>
        <v>696.18492090267046</v>
      </c>
      <c r="I53" s="51">
        <f t="shared" si="3"/>
        <v>0</v>
      </c>
      <c r="J53" s="51">
        <f t="shared" si="3"/>
        <v>0</v>
      </c>
      <c r="K53" s="51">
        <f t="shared" si="3"/>
        <v>0</v>
      </c>
      <c r="L53" s="51">
        <f t="shared" si="3"/>
        <v>0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>
  <sheetPr codeName="Hoja134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>
        <f>IF(OR(R17="",R17=0),"",R17*M!$J$62)</f>
        <v>74107.542722287428</v>
      </c>
      <c r="G17" s="33">
        <f>IF(OR(S17="",S17=0),"",S17*M!$J$63)</f>
        <v>233745.91931449933</v>
      </c>
      <c r="H17" s="33">
        <f>IF(OR(T17="",T17=0),"",T17*M!$J$64)</f>
        <v>204307.87670988537</v>
      </c>
      <c r="I17" s="33">
        <f>IF(OR(U17="",U17=0),"",U17*M!$J$65)</f>
        <v>231085.08677515038</v>
      </c>
      <c r="J17" s="33">
        <f>IF(OR(V17="",V17=0),"",V17*M!$J$66)</f>
        <v>380553.10444408807</v>
      </c>
      <c r="K17" s="33">
        <f>IF(OR(W17="",W17=0),"",W17*M!$J$67)</f>
        <v>456774.6340690403</v>
      </c>
      <c r="L17" s="33">
        <f>IF(OR(X17="",X17=0),"",X17*M!$J$68)</f>
        <v>439583.8258044867</v>
      </c>
      <c r="N17" s="46" t="str">
        <f>'3.3'!N17</f>
        <v>ACE Seguros de Vida</v>
      </c>
      <c r="O17" s="129">
        <f>SUM('3.4.2.1:3.4.2.13'!O17)</f>
        <v>0</v>
      </c>
      <c r="P17" s="129">
        <f>SUM('3.4.2.1:3.4.2.13'!P17)</f>
        <v>0</v>
      </c>
      <c r="Q17" s="129">
        <f>SUM('3.4.2.1:3.4.2.13'!Q17)</f>
        <v>0</v>
      </c>
      <c r="R17" s="129">
        <f>SUM('3.4.2.1:3.4.2.13'!R17)</f>
        <v>1657537.3825125466</v>
      </c>
      <c r="S17" s="129">
        <f>SUM('3.4.2.1:3.4.2.13'!S17)</f>
        <v>5222381.546378335</v>
      </c>
      <c r="T17" s="129">
        <f>SUM('3.4.2.1:3.4.2.13'!T17)</f>
        <v>4546756.3479071371</v>
      </c>
      <c r="U17" s="129">
        <f>SUM('3.4.2.1:3.4.2.13'!U17)</f>
        <v>5163359.6923412532</v>
      </c>
      <c r="V17" s="129">
        <f>SUM('3.4.2.1:3.4.2.13'!V17)</f>
        <v>8493466.8667872939</v>
      </c>
      <c r="W17" s="129">
        <f>SUM('3.4.2.1:3.4.2.13'!W17)</f>
        <v>10185279.295261359</v>
      </c>
      <c r="X17" s="129">
        <f>SUM('3.4.2.1:3.4.2.13'!X17)</f>
        <v>9800095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95808.498744633966</v>
      </c>
      <c r="D18" s="33">
        <f>IF(OR(P18="",P18=0),"",P18*M!$J$60)</f>
        <v>224603.78250591017</v>
      </c>
      <c r="E18" s="33">
        <f>IF(OR(Q18="",Q18=0),"",Q18*M!$J$61)</f>
        <v>343339.25235533761</v>
      </c>
      <c r="F18" s="33">
        <f>IF(OR(R18="",R18=0),"",R18*M!$J$62)</f>
        <v>412310.11621263297</v>
      </c>
      <c r="G18" s="33">
        <f>IF(OR(S18="",S18=0),"",S18*M!$J$63)</f>
        <v>493812.57369229896</v>
      </c>
      <c r="H18" s="33">
        <f>IF(OR(T18="",T18=0),"",T18*M!$J$64)</f>
        <v>518892.5456589472</v>
      </c>
      <c r="I18" s="33">
        <f>IF(OR(U18="",U18=0),"",U18*M!$J$65)</f>
        <v>582060.00493180857</v>
      </c>
      <c r="J18" s="33">
        <f>IF(OR(V18="",V18=0),"",V18*M!$J$66)</f>
        <v>620439.309206757</v>
      </c>
      <c r="K18" s="33">
        <f>IF(OR(W18="",W18=0),"",W18*M!$J$67)</f>
        <v>664615.35593354621</v>
      </c>
      <c r="L18" s="33">
        <f>IF(OR(X18="",X18=0),"",X18*M!$J$68)</f>
        <v>640891.12645851821</v>
      </c>
      <c r="N18" s="46" t="str">
        <f>'3.3'!N18</f>
        <v>BanChile</v>
      </c>
      <c r="O18" s="129">
        <f>SUM('3.4.2.1:3.4.2.13'!O18)</f>
        <v>2140054.2623870894</v>
      </c>
      <c r="P18" s="129">
        <f>SUM('3.4.2.1:3.4.2.13'!P18)</f>
        <v>5021773.8984378055</v>
      </c>
      <c r="Q18" s="129">
        <f>SUM('3.4.2.1:3.4.2.13'!Q18)</f>
        <v>7666371.3504016344</v>
      </c>
      <c r="R18" s="129">
        <f>SUM('3.4.2.1:3.4.2.13'!R18)</f>
        <v>9221995.5716464054</v>
      </c>
      <c r="S18" s="129">
        <f>SUM('3.4.2.1:3.4.2.13'!S18)</f>
        <v>11032824.358103286</v>
      </c>
      <c r="T18" s="129">
        <f>SUM('3.4.2.1:3.4.2.13'!T18)</f>
        <v>11547660.392979648</v>
      </c>
      <c r="U18" s="129">
        <f>SUM('3.4.2.1:3.4.2.13'!U18)</f>
        <v>13005534.930573607</v>
      </c>
      <c r="V18" s="129">
        <f>SUM('3.4.2.1:3.4.2.13'!V18)</f>
        <v>13847425.376539592</v>
      </c>
      <c r="W18" s="129">
        <f>SUM('3.4.2.1:3.4.2.13'!W18)</f>
        <v>14819765.633219346</v>
      </c>
      <c r="X18" s="129">
        <f>SUM('3.4.2.1:3.4.2.13'!X18)</f>
        <v>14288046</v>
      </c>
    </row>
    <row r="19" spans="2:24" s="16" customFormat="1">
      <c r="B19" s="46" t="str">
        <f t="shared" si="2"/>
        <v>BBVA Seguros de Vida</v>
      </c>
      <c r="C19" s="33">
        <f>IF(OR(O19="",O19=0),"",O19*M!$J$59)</f>
        <v>14759.330439581183</v>
      </c>
      <c r="D19" s="33">
        <f>IF(OR(P19="",P19=0),"",P19*M!$J$60)</f>
        <v>17502.54137115839</v>
      </c>
      <c r="E19" s="33">
        <f>IF(OR(Q19="",Q19=0),"",Q19*M!$J$61)</f>
        <v>15066.827202092738</v>
      </c>
      <c r="F19" s="33">
        <f>IF(OR(R19="",R19=0),"",R19*M!$J$62)</f>
        <v>13614.775343939651</v>
      </c>
      <c r="G19" s="33">
        <f>IF(OR(S19="",S19=0),"",S19*M!$J$63)</f>
        <v>19548.678637768193</v>
      </c>
      <c r="H19" s="33">
        <f>IF(OR(T19="",T19=0),"",T19*M!$J$64)</f>
        <v>19008.483049698658</v>
      </c>
      <c r="I19" s="33">
        <f>IF(OR(U19="",U19=0),"",U19*M!$J$65)</f>
        <v>21717.864106724686</v>
      </c>
      <c r="J19" s="33">
        <f>IF(OR(V19="",V19=0),"",V19*M!$J$66)</f>
        <v>19729.187198704294</v>
      </c>
      <c r="K19" s="33">
        <f>IF(OR(W19="",W19=0),"",W19*M!$J$67)</f>
        <v>18836.478207270378</v>
      </c>
      <c r="L19" s="33">
        <f>IF(OR(X19="",X19=0),"",X19*M!$J$68)</f>
        <v>23353.516614089061</v>
      </c>
      <c r="N19" s="46" t="str">
        <f>'3.3'!N19</f>
        <v>BBVA Seguros de Vida</v>
      </c>
      <c r="O19" s="129">
        <f>SUM('3.4.2.1:3.4.2.13'!O19)</f>
        <v>329676.05620659282</v>
      </c>
      <c r="P19" s="129">
        <f>SUM('3.4.2.1:3.4.2.13'!P19)</f>
        <v>391328.25116913707</v>
      </c>
      <c r="Q19" s="129">
        <f>SUM('3.4.2.1:3.4.2.13'!Q19)</f>
        <v>336424.95465106721</v>
      </c>
      <c r="R19" s="129">
        <f>SUM('3.4.2.1:3.4.2.13'!R19)</f>
        <v>304516.89879474556</v>
      </c>
      <c r="S19" s="129">
        <f>SUM('3.4.2.1:3.4.2.13'!S19)</f>
        <v>436759.10524281935</v>
      </c>
      <c r="T19" s="129">
        <f>SUM('3.4.2.1:3.4.2.13'!T19)</f>
        <v>423023.04914571537</v>
      </c>
      <c r="U19" s="129">
        <f>SUM('3.4.2.1:3.4.2.13'!U19)</f>
        <v>485263.43996191508</v>
      </c>
      <c r="V19" s="129">
        <f>SUM('3.4.2.1:3.4.2.13'!V19)</f>
        <v>440330.65510166838</v>
      </c>
      <c r="W19" s="129">
        <f>SUM('3.4.2.1:3.4.2.13'!W19)</f>
        <v>420020.67796775774</v>
      </c>
      <c r="X19" s="129">
        <f>SUM('3.4.2.1:3.4.2.13'!X19)</f>
        <v>520644</v>
      </c>
    </row>
    <row r="20" spans="2:24" s="16" customFormat="1">
      <c r="B20" s="46" t="str">
        <f t="shared" si="2"/>
        <v>BCI Vida</v>
      </c>
      <c r="C20" s="33">
        <f>IF(OR(O20="",O20=0),"",O20*M!$J$59)</f>
        <v>148951.51253096617</v>
      </c>
      <c r="D20" s="33">
        <f>IF(OR(P20="",P20=0),"",P20*M!$J$60)</f>
        <v>136401.35933806145</v>
      </c>
      <c r="E20" s="33">
        <f>IF(OR(Q20="",Q20=0),"",Q20*M!$J$61)</f>
        <v>196899.70289396864</v>
      </c>
      <c r="F20" s="33">
        <f>IF(OR(R20="",R20=0),"",R20*M!$J$62)</f>
        <v>291857.93897126021</v>
      </c>
      <c r="G20" s="33">
        <f>IF(OR(S20="",S20=0),"",S20*M!$J$63)</f>
        <v>151579.10121845201</v>
      </c>
      <c r="H20" s="33">
        <f>IF(OR(T20="",T20=0),"",T20*M!$J$64)</f>
        <v>122934.81108065875</v>
      </c>
      <c r="I20" s="33">
        <f>IF(OR(U20="",U20=0),"",U20*M!$J$65)</f>
        <v>168718.43326930015</v>
      </c>
      <c r="J20" s="33">
        <f>IF(OR(V20="",V20=0),"",V20*M!$J$66)</f>
        <v>219439.16023011174</v>
      </c>
      <c r="K20" s="33">
        <f>IF(OR(W20="",W20=0),"",W20*M!$J$67)</f>
        <v>315450.92062426731</v>
      </c>
      <c r="L20" s="33">
        <f>IF(OR(X20="",X20=0),"",X20*M!$J$68)</f>
        <v>393891.63825472561</v>
      </c>
      <c r="N20" s="46" t="str">
        <f>'3.3'!N20</f>
        <v>BCI Vida</v>
      </c>
      <c r="O20" s="129">
        <f>SUM('3.4.2.1:3.4.2.13'!O20)</f>
        <v>3327098.5711875735</v>
      </c>
      <c r="P20" s="129">
        <f>SUM('3.4.2.1:3.4.2.13'!P20)</f>
        <v>3049711.7118554693</v>
      </c>
      <c r="Q20" s="129">
        <f>SUM('3.4.2.1:3.4.2.13'!Q20)</f>
        <v>4396544.3240572372</v>
      </c>
      <c r="R20" s="129">
        <f>SUM('3.4.2.1:3.4.2.13'!R20)</f>
        <v>6527884.0244481545</v>
      </c>
      <c r="S20" s="129">
        <f>SUM('3.4.2.1:3.4.2.13'!S20)</f>
        <v>3386599.8745191959</v>
      </c>
      <c r="T20" s="129">
        <f>SUM('3.4.2.1:3.4.2.13'!T20)</f>
        <v>2735844.7538146484</v>
      </c>
      <c r="U20" s="129">
        <f>SUM('3.4.2.1:3.4.2.13'!U20)</f>
        <v>3769840.6671535629</v>
      </c>
      <c r="V20" s="129">
        <f>SUM('3.4.2.1:3.4.2.13'!V20)</f>
        <v>4897606.1814361485</v>
      </c>
      <c r="W20" s="129">
        <f>SUM('3.4.2.1:3.4.2.13'!W20)</f>
        <v>7034006.4680996584</v>
      </c>
      <c r="X20" s="129">
        <f>SUM('3.4.2.1:3.4.2.13'!X20)</f>
        <v>8781432</v>
      </c>
    </row>
    <row r="21" spans="2:24" s="16" customFormat="1">
      <c r="B21" s="46" t="str">
        <f t="shared" si="2"/>
        <v>BICE Vida</v>
      </c>
      <c r="C21" s="33">
        <f>IF(OR(O21="",O21=0),"",O21*M!$J$59)</f>
        <v>295331.37602931674</v>
      </c>
      <c r="D21" s="33">
        <f>IF(OR(P21="",P21=0),"",P21*M!$J$60)</f>
        <v>345639.59810874698</v>
      </c>
      <c r="E21" s="33">
        <f>IF(OR(Q21="",Q21=0),"",Q21*M!$J$61)</f>
        <v>389463.56336673972</v>
      </c>
      <c r="F21" s="33">
        <f>IF(OR(R21="",R21=0),"",R21*M!$J$62)</f>
        <v>644731.59938825469</v>
      </c>
      <c r="G21" s="33">
        <f>IF(OR(S21="",S21=0),"",S21*M!$J$63)</f>
        <v>1073335.8492788649</v>
      </c>
      <c r="H21" s="33">
        <f>IF(OR(T21="",T21=0),"",T21*M!$J$64)</f>
        <v>1461130.8048959719</v>
      </c>
      <c r="I21" s="33">
        <f>IF(OR(U21="",U21=0),"",U21*M!$J$65)</f>
        <v>1396462.195438585</v>
      </c>
      <c r="J21" s="33">
        <f>IF(OR(V21="",V21=0),"",V21*M!$J$66)</f>
        <v>1256923.8328252851</v>
      </c>
      <c r="K21" s="33">
        <f>IF(OR(W21="",W21=0),"",W21*M!$J$67)</f>
        <v>1540734.5418784413</v>
      </c>
      <c r="L21" s="33">
        <f>IF(OR(X21="",X21=0),"",X21*M!$J$68)</f>
        <v>2060470.7628006241</v>
      </c>
      <c r="N21" s="46" t="str">
        <f>'3.3'!N21</f>
        <v>BICE Vida</v>
      </c>
      <c r="O21" s="129">
        <f>SUM('3.4.2.1:3.4.2.13'!O21)</f>
        <v>6596754.7594370581</v>
      </c>
      <c r="P21" s="129">
        <f>SUM('3.4.2.1:3.4.2.13'!P21)</f>
        <v>7727937.1374939568</v>
      </c>
      <c r="Q21" s="129">
        <f>SUM('3.4.2.1:3.4.2.13'!Q21)</f>
        <v>8696274.2644117828</v>
      </c>
      <c r="R21" s="129">
        <f>SUM('3.4.2.1:3.4.2.13'!R21)</f>
        <v>14420485.262585016</v>
      </c>
      <c r="S21" s="129">
        <f>SUM('3.4.2.1:3.4.2.13'!S21)</f>
        <v>23980608.298014294</v>
      </c>
      <c r="T21" s="129">
        <f>SUM('3.4.2.1:3.4.2.13'!T21)</f>
        <v>32516640.421636697</v>
      </c>
      <c r="U21" s="129">
        <f>SUM('3.4.2.1:3.4.2.13'!U21)</f>
        <v>31202518.139224786</v>
      </c>
      <c r="V21" s="129">
        <f>SUM('3.4.2.1:3.4.2.13'!V21)</f>
        <v>28052959.766999736</v>
      </c>
      <c r="W21" s="129">
        <f>SUM('3.4.2.1:3.4.2.13'!W21)</f>
        <v>34355698.540205181</v>
      </c>
      <c r="X21" s="129">
        <f>SUM('3.4.2.1:3.4.2.13'!X21)</f>
        <v>45936197</v>
      </c>
    </row>
    <row r="22" spans="2:24">
      <c r="B22" s="46" t="str">
        <f t="shared" si="2"/>
        <v>Cardif</v>
      </c>
      <c r="C22" s="33">
        <f>IF(OR(O22="",O22=0),"",O22*M!$J$59)</f>
        <v>360418.28414989874</v>
      </c>
      <c r="D22" s="33">
        <f>IF(OR(P22="",P22=0),"",P22*M!$J$60)</f>
        <v>566003.78250591003</v>
      </c>
      <c r="E22" s="33">
        <f>IF(OR(Q22="",Q22=0),"",Q22*M!$J$61)</f>
        <v>1190247.5306128932</v>
      </c>
      <c r="F22" s="33">
        <f>IF(OR(R22="",R22=0),"",R22*M!$J$62)</f>
        <v>1005610.1288414171</v>
      </c>
      <c r="G22" s="33">
        <f>IF(OR(S22="",S22=0),"",S22*M!$J$63)</f>
        <v>989848.32338771317</v>
      </c>
      <c r="H22" s="33">
        <f>IF(OR(T22="",T22=0),"",T22*M!$J$64)</f>
        <v>1418436.3383965269</v>
      </c>
      <c r="I22" s="33">
        <f>IF(OR(U22="",U22=0),"",U22*M!$J$65)</f>
        <v>1539675.1065256945</v>
      </c>
      <c r="J22" s="33">
        <f>IF(OR(V22="",V22=0),"",V22*M!$J$66)</f>
        <v>1155928.2677454108</v>
      </c>
      <c r="K22" s="33">
        <f>IF(OR(W22="",W22=0),"",W22*M!$J$67)</f>
        <v>1055235.6383313406</v>
      </c>
      <c r="L22" s="33">
        <f>IF(OR(X22="",X22=0),"",X22*M!$J$68)</f>
        <v>1374926.9198973896</v>
      </c>
      <c r="N22" s="46" t="str">
        <f>'3.3'!N22</f>
        <v>Cardif</v>
      </c>
      <c r="O22" s="129">
        <f>SUM('3.4.2.1:3.4.2.13'!O22)</f>
        <v>8050587.3209962146</v>
      </c>
      <c r="P22" s="129">
        <f>SUM('3.4.2.1:3.4.2.13'!P22)</f>
        <v>12654920.54360418</v>
      </c>
      <c r="Q22" s="129">
        <f>SUM('3.4.2.1:3.4.2.13'!Q22)</f>
        <v>26576860.950152062</v>
      </c>
      <c r="R22" s="129">
        <f>SUM('3.4.2.1:3.4.2.13'!R22)</f>
        <v>22492128.595253173</v>
      </c>
      <c r="S22" s="129">
        <f>SUM('3.4.2.1:3.4.2.13'!S22)</f>
        <v>22115319.201864973</v>
      </c>
      <c r="T22" s="129">
        <f>SUM('3.4.2.1:3.4.2.13'!T22)</f>
        <v>31566499.195057802</v>
      </c>
      <c r="U22" s="129">
        <f>SUM('3.4.2.1:3.4.2.13'!U22)</f>
        <v>34402464.024307102</v>
      </c>
      <c r="V22" s="129">
        <f>SUM('3.4.2.1:3.4.2.13'!V22)</f>
        <v>25798865.724194724</v>
      </c>
      <c r="W22" s="129">
        <f>SUM('3.4.2.1:3.4.2.13'!W22)</f>
        <v>23529918.031949196</v>
      </c>
      <c r="X22" s="129">
        <f>SUM('3.4.2.1:3.4.2.13'!X22)</f>
        <v>30652662</v>
      </c>
    </row>
    <row r="23" spans="2:24">
      <c r="B23" s="46" t="str">
        <f t="shared" si="2"/>
        <v>Chilena</v>
      </c>
      <c r="C23" s="33">
        <f>IF(OR(O23="",O23=0),"",O23*M!$J$59)</f>
        <v>668271.66790491261</v>
      </c>
      <c r="D23" s="33">
        <f>IF(OR(P23="",P23=0),"",P23*M!$J$60)</f>
        <v>738093.97163120552</v>
      </c>
      <c r="E23" s="33">
        <f>IF(OR(Q23="",Q23=0),"",Q23*M!$J$61)</f>
        <v>838157.13415391208</v>
      </c>
      <c r="F23" s="33">
        <f>IF(OR(R23="",R23=0),"",R23*M!$J$62)</f>
        <v>967436.48472501198</v>
      </c>
      <c r="G23" s="33">
        <f>IF(OR(S23="",S23=0),"",S23*M!$J$63)</f>
        <v>1009547.1952479165</v>
      </c>
      <c r="H23" s="33">
        <f>IF(OR(T23="",T23=0),"",T23*M!$J$64)</f>
        <v>980808.8709685636</v>
      </c>
      <c r="I23" s="33">
        <f>IF(OR(U23="",U23=0),"",U23*M!$J$65)</f>
        <v>963659.03945307934</v>
      </c>
      <c r="J23" s="33">
        <f>IF(OR(V23="",V23=0),"",V23*M!$J$66)</f>
        <v>588850.38733927743</v>
      </c>
      <c r="K23" s="33">
        <f>IF(OR(W23="",W23=0),"",W23*M!$J$67)</f>
        <v>698811.40311015083</v>
      </c>
      <c r="L23" s="33">
        <f>IF(OR(X23="",X23=0),"",X23*M!$J$68)</f>
        <v>877876.36421050841</v>
      </c>
      <c r="N23" s="46" t="str">
        <f>'3.3'!N23</f>
        <v>Chilena</v>
      </c>
      <c r="O23" s="129">
        <f>SUM('3.4.2.1:3.4.2.13'!O23)</f>
        <v>14927043.530285319</v>
      </c>
      <c r="P23" s="129">
        <f>SUM('3.4.2.1:3.4.2.13'!P23)</f>
        <v>16502576.225466501</v>
      </c>
      <c r="Q23" s="129">
        <f>SUM('3.4.2.1:3.4.2.13'!Q23)</f>
        <v>18715086.598260883</v>
      </c>
      <c r="R23" s="129">
        <f>SUM('3.4.2.1:3.4.2.13'!R23)</f>
        <v>21638312.103363983</v>
      </c>
      <c r="S23" s="129">
        <f>SUM('3.4.2.1:3.4.2.13'!S23)</f>
        <v>22555433.943499379</v>
      </c>
      <c r="T23" s="129">
        <f>SUM('3.4.2.1:3.4.2.13'!T23)</f>
        <v>21827347.197643202</v>
      </c>
      <c r="U23" s="129">
        <f>SUM('3.4.2.1:3.4.2.13'!U23)</f>
        <v>21531974.697760463</v>
      </c>
      <c r="V23" s="129">
        <f>SUM('3.4.2.1:3.4.2.13'!V23)</f>
        <v>13142400.353472438</v>
      </c>
      <c r="W23" s="129">
        <f>SUM('3.4.2.1:3.4.2.13'!W23)</f>
        <v>15582277.964924281</v>
      </c>
      <c r="X23" s="129">
        <f>SUM('3.4.2.1:3.4.2.13'!X23)</f>
        <v>19571402</v>
      </c>
    </row>
    <row r="24" spans="2:24">
      <c r="B24" s="46" t="str">
        <f t="shared" si="2"/>
        <v>Cigna</v>
      </c>
      <c r="C24" s="33">
        <f>IF(OR(O24="",O24=0),"",O24*M!$J$59)</f>
        <v>621545.65304118732</v>
      </c>
      <c r="D24" s="33">
        <f>IF(OR(P24="",P24=0),"",P24*M!$J$60)</f>
        <v>614527.89598108747</v>
      </c>
      <c r="E24" s="33">
        <f>IF(OR(Q24="",Q24=0),"",Q24*M!$J$61)</f>
        <v>486910.06840079575</v>
      </c>
      <c r="F24" s="33">
        <f>IF(OR(R24="",R24=0),"",R24*M!$J$62)</f>
        <v>445100.56017281947</v>
      </c>
      <c r="G24" s="33">
        <f>IF(OR(S24="",S24=0),"",S24*M!$J$63)</f>
        <v>412322.27953391004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129">
        <f>SUM('3.4.2.1:3.4.2.13'!O24)</f>
        <v>13883334.375213329</v>
      </c>
      <c r="P24" s="129">
        <f>SUM('3.4.2.1:3.4.2.13'!P24)</f>
        <v>13739840.502545958</v>
      </c>
      <c r="Q24" s="129">
        <f>SUM('3.4.2.1:3.4.2.13'!Q24)</f>
        <v>10872142.852884993</v>
      </c>
      <c r="R24" s="129">
        <f>SUM('3.4.2.1:3.4.2.13'!R24)</f>
        <v>9955407.9161478244</v>
      </c>
      <c r="S24" s="129">
        <f>SUM('3.4.2.1:3.4.2.13'!S24)</f>
        <v>9212157.6715156417</v>
      </c>
      <c r="T24" s="129">
        <f>SUM('3.4.2.1:3.4.2.13'!T24)</f>
        <v>0</v>
      </c>
      <c r="U24" s="129">
        <f>SUM('3.4.2.1:3.4.2.13'!U24)</f>
        <v>0</v>
      </c>
      <c r="V24" s="129">
        <f>SUM('3.4.2.1:3.4.2.13'!V24)</f>
        <v>0</v>
      </c>
      <c r="W24" s="129">
        <f>SUM('3.4.2.1:3.4.2.13'!W24)</f>
        <v>0</v>
      </c>
      <c r="X24" s="129">
        <f>SUM('3.4.2.1:3.4.2.13'!X24)</f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129">
        <f>SUM('3.4.2.1:3.4.2.13'!O25)</f>
        <v>0</v>
      </c>
      <c r="P25" s="129">
        <f>SUM('3.4.2.1:3.4.2.13'!P25)</f>
        <v>0</v>
      </c>
      <c r="Q25" s="129">
        <f>SUM('3.4.2.1:3.4.2.13'!Q25)</f>
        <v>0</v>
      </c>
      <c r="R25" s="129">
        <f>SUM('3.4.2.1:3.4.2.13'!R25)</f>
        <v>0</v>
      </c>
      <c r="S25" s="129">
        <f>SUM('3.4.2.1:3.4.2.13'!S25)</f>
        <v>0</v>
      </c>
      <c r="T25" s="129">
        <f>SUM('3.4.2.1:3.4.2.13'!T25)</f>
        <v>0</v>
      </c>
      <c r="U25" s="129">
        <f>SUM('3.4.2.1:3.4.2.13'!U25)</f>
        <v>0</v>
      </c>
      <c r="V25" s="129">
        <f>SUM('3.4.2.1:3.4.2.13'!V25)</f>
        <v>0</v>
      </c>
      <c r="W25" s="129">
        <f>SUM('3.4.2.1:3.4.2.13'!W25)</f>
        <v>0</v>
      </c>
      <c r="X25" s="129">
        <f>SUM('3.4.2.1:3.4.2.13'!X25)</f>
        <v>0</v>
      </c>
    </row>
    <row r="26" spans="2:24">
      <c r="B26" s="46" t="str">
        <f t="shared" si="2"/>
        <v>Consorcio Nacional</v>
      </c>
      <c r="C26" s="33">
        <f>IF(OR(O26="",O26=0),"",O26*M!$J$59)</f>
        <v>549775.68244852556</v>
      </c>
      <c r="D26" s="33">
        <f>IF(OR(P26="",P26=0),"",P26*M!$J$60)</f>
        <v>477442.08037825051</v>
      </c>
      <c r="E26" s="33">
        <f>IF(OR(Q26="",Q26=0),"",Q26*M!$J$61)</f>
        <v>467520.91147164209</v>
      </c>
      <c r="F26" s="33">
        <f>IF(OR(R26="",R26=0),"",R26*M!$J$62)</f>
        <v>423939.66890331509</v>
      </c>
      <c r="G26" s="33">
        <f>IF(OR(S26="",S26=0),"",S26*M!$J$63)</f>
        <v>379059.77079445333</v>
      </c>
      <c r="H26" s="33">
        <f>IF(OR(T26="",T26=0),"",T26*M!$J$64)</f>
        <v>345017.74988712021</v>
      </c>
      <c r="I26" s="33">
        <f>IF(OR(U26="",U26=0),"",U26*M!$J$65)</f>
        <v>272881.61744723294</v>
      </c>
      <c r="J26" s="33">
        <f>IF(OR(V26="",V26=0),"",V26*M!$J$66)</f>
        <v>324700.99623356498</v>
      </c>
      <c r="K26" s="33">
        <f>IF(OR(W26="",W26=0),"",W26*M!$J$67)</f>
        <v>330561.13686202397</v>
      </c>
      <c r="L26" s="33">
        <f>IF(OR(X26="",X26=0),"",X26*M!$J$68)</f>
        <v>377417.04842058616</v>
      </c>
      <c r="N26" s="46" t="str">
        <f>'3.3'!N26</f>
        <v>Consorcio Nacional</v>
      </c>
      <c r="O26" s="129">
        <f>SUM('3.4.2.1:3.4.2.13'!O26)</f>
        <v>12280223.654445207</v>
      </c>
      <c r="P26" s="129">
        <f>SUM('3.4.2.1:3.4.2.13'!P26)</f>
        <v>10674825.466023723</v>
      </c>
      <c r="Q26" s="129">
        <f>SUM('3.4.2.1:3.4.2.13'!Q26)</f>
        <v>10439205.237478683</v>
      </c>
      <c r="R26" s="129">
        <f>SUM('3.4.2.1:3.4.2.13'!R26)</f>
        <v>9482109.6925388221</v>
      </c>
      <c r="S26" s="129">
        <f>SUM('3.4.2.1:3.4.2.13'!S26)</f>
        <v>8469002.4013119079</v>
      </c>
      <c r="T26" s="129">
        <f>SUM('3.4.2.1:3.4.2.13'!T26)</f>
        <v>7678175.0645250538</v>
      </c>
      <c r="U26" s="129">
        <f>SUM('3.4.2.1:3.4.2.13'!U26)</f>
        <v>6097260.3813196076</v>
      </c>
      <c r="V26" s="129">
        <f>SUM('3.4.2.1:3.4.2.13'!V26)</f>
        <v>7246918.027777642</v>
      </c>
      <c r="W26" s="129">
        <f>SUM('3.4.2.1:3.4.2.13'!W26)</f>
        <v>7370937.9899364924</v>
      </c>
      <c r="X26" s="129">
        <f>SUM('3.4.2.1:3.4.2.13'!X26)</f>
        <v>8414147</v>
      </c>
    </row>
    <row r="27" spans="2:24">
      <c r="B27" s="46" t="str">
        <f t="shared" si="2"/>
        <v>CorpVida</v>
      </c>
      <c r="C27" s="33">
        <f>IF(OR(O27="",O27=0),"",O27*M!$J$59)</f>
        <v>127425.92623559799</v>
      </c>
      <c r="D27" s="33">
        <f>IF(OR(P27="",P27=0),"",P27*M!$J$60)</f>
        <v>99897.931442080357</v>
      </c>
      <c r="E27" s="33">
        <f>IF(OR(Q27="",Q27=0),"",Q27*M!$J$61)</f>
        <v>153287.19383497766</v>
      </c>
      <c r="F27" s="33">
        <f>IF(OR(R27="",R27=0),"",R27*M!$J$62)</f>
        <v>264260.65143386764</v>
      </c>
      <c r="G27" s="33">
        <f>IF(OR(S27="",S27=0),"",S27*M!$J$63)</f>
        <v>297378.70833828702</v>
      </c>
      <c r="H27" s="33">
        <f>IF(OR(T27="",T27=0),"",T27*M!$J$64)</f>
        <v>347209.04301455559</v>
      </c>
      <c r="I27" s="33">
        <f>IF(OR(U27="",U27=0),"",U27*M!$J$65)</f>
        <v>352983.86160725646</v>
      </c>
      <c r="J27" s="33">
        <f>IF(OR(V27="",V27=0),"",V27*M!$J$66)</f>
        <v>506870.54502532631</v>
      </c>
      <c r="K27" s="33">
        <f>IF(OR(W27="",W27=0),"",W27*M!$J$67)</f>
        <v>496712.22597416519</v>
      </c>
      <c r="L27" s="33">
        <f>IF(OR(X27="",X27=0),"",X27*M!$J$68)</f>
        <v>309891.70643441315</v>
      </c>
      <c r="N27" s="46" t="str">
        <f>'3.3'!N27</f>
        <v>CorpVida</v>
      </c>
      <c r="O27" s="129">
        <f>SUM('3.4.2.1:3.4.2.13'!O27)</f>
        <v>2846286.0826778957</v>
      </c>
      <c r="P27" s="129">
        <f>SUM('3.4.2.1:3.4.2.13'!P27)</f>
        <v>2233554.6580145764</v>
      </c>
      <c r="Q27" s="129">
        <f>SUM('3.4.2.1:3.4.2.13'!Q27)</f>
        <v>3422727.06408678</v>
      </c>
      <c r="R27" s="129">
        <f>SUM('3.4.2.1:3.4.2.13'!R27)</f>
        <v>5910625.1858897582</v>
      </c>
      <c r="S27" s="129">
        <f>SUM('3.4.2.1:3.4.2.13'!S27)</f>
        <v>6644073.5447541159</v>
      </c>
      <c r="T27" s="129">
        <f>SUM('3.4.2.1:3.4.2.13'!T27)</f>
        <v>7726941.0548419114</v>
      </c>
      <c r="U27" s="129">
        <f>SUM('3.4.2.1:3.4.2.13'!U27)</f>
        <v>7887063.0229949635</v>
      </c>
      <c r="V27" s="129">
        <f>SUM('3.4.2.1:3.4.2.13'!V27)</f>
        <v>11312713.33658386</v>
      </c>
      <c r="W27" s="129">
        <f>SUM('3.4.2.1:3.4.2.13'!W27)</f>
        <v>11075818.080898879</v>
      </c>
      <c r="X27" s="129">
        <f>SUM('3.4.2.1:3.4.2.13'!X27)</f>
        <v>6908735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129">
        <f>SUM('3.4.2.1:3.4.2.13'!O28)</f>
        <v>0</v>
      </c>
      <c r="P28" s="129">
        <f>SUM('3.4.2.1:3.4.2.13'!P28)</f>
        <v>0</v>
      </c>
      <c r="Q28" s="129">
        <f>SUM('3.4.2.1:3.4.2.13'!Q28)</f>
        <v>0</v>
      </c>
      <c r="R28" s="129">
        <f>SUM('3.4.2.1:3.4.2.13'!R28)</f>
        <v>0</v>
      </c>
      <c r="S28" s="129">
        <f>SUM('3.4.2.1:3.4.2.13'!S28)</f>
        <v>0</v>
      </c>
      <c r="T28" s="129">
        <f>SUM('3.4.2.1:3.4.2.13'!T28)</f>
        <v>0</v>
      </c>
      <c r="U28" s="129">
        <f>SUM('3.4.2.1:3.4.2.13'!U28)</f>
        <v>0</v>
      </c>
      <c r="V28" s="129">
        <f>SUM('3.4.2.1:3.4.2.13'!V28)</f>
        <v>0</v>
      </c>
      <c r="W28" s="129">
        <f>SUM('3.4.2.1:3.4.2.13'!W28)</f>
        <v>0</v>
      </c>
      <c r="X28" s="129">
        <f>SUM('3.4.2.1:3.4.2.13'!X28)</f>
        <v>0</v>
      </c>
    </row>
    <row r="29" spans="2:24">
      <c r="B29" s="46" t="str">
        <f t="shared" si="2"/>
        <v>Cruz del Sur</v>
      </c>
      <c r="C29" s="33">
        <f>IF(OR(O29="",O29=0),"",O29*M!$J$59)</f>
        <v>425363.23198830418</v>
      </c>
      <c r="D29" s="33">
        <f>IF(OR(P29="",P29=0),"",P29*M!$J$60)</f>
        <v>579449.76359338046</v>
      </c>
      <c r="E29" s="33">
        <f>IF(OR(Q29="",Q29=0),"",Q29*M!$J$61)</f>
        <v>569941.93583780155</v>
      </c>
      <c r="F29" s="33">
        <f>IF(OR(R29="",R29=0),"",R29*M!$J$62)</f>
        <v>510125.83721329999</v>
      </c>
      <c r="G29" s="33">
        <f>IF(OR(S29="",S29=0),"",S29*M!$J$63)</f>
        <v>552854.92556327896</v>
      </c>
      <c r="H29" s="33">
        <f>IF(OR(T29="",T29=0),"",T29*M!$J$64)</f>
        <v>817728.58521729452</v>
      </c>
      <c r="I29" s="33">
        <f>IF(OR(U29="",U29=0),"",U29*M!$J$65)</f>
        <v>876155.02478257625</v>
      </c>
      <c r="J29" s="33">
        <f>IF(OR(V29="",V29=0),"",V29*M!$J$66)</f>
        <v>670662.86967217526</v>
      </c>
      <c r="K29" s="33">
        <f>IF(OR(W29="",W29=0),"",W29*M!$J$67)</f>
        <v>741657.89271307399</v>
      </c>
      <c r="L29" s="33">
        <f>IF(OR(X29="",X29=0),"",X29*M!$J$68)</f>
        <v>980357.11802666448</v>
      </c>
      <c r="N29" s="46" t="str">
        <f>'3.3'!N29</f>
        <v>Cruz del Sur</v>
      </c>
      <c r="O29" s="129">
        <f>SUM('3.4.2.1:3.4.2.13'!O29)</f>
        <v>9501248.9456244893</v>
      </c>
      <c r="P29" s="129">
        <f>SUM('3.4.2.1:3.4.2.13'!P29)</f>
        <v>12955550.729394441</v>
      </c>
      <c r="Q29" s="129">
        <f>SUM('3.4.2.1:3.4.2.13'!Q29)</f>
        <v>12726149.131871728</v>
      </c>
      <c r="R29" s="129">
        <f>SUM('3.4.2.1:3.4.2.13'!R29)</f>
        <v>11409805.45172306</v>
      </c>
      <c r="S29" s="129">
        <f>SUM('3.4.2.1:3.4.2.13'!S29)</f>
        <v>12351956.216191113</v>
      </c>
      <c r="T29" s="129">
        <f>SUM('3.4.2.1:3.4.2.13'!T29)</f>
        <v>18198087.590041317</v>
      </c>
      <c r="U29" s="129">
        <f>SUM('3.4.2.1:3.4.2.13'!U29)</f>
        <v>19576787.071536291</v>
      </c>
      <c r="V29" s="129">
        <f>SUM('3.4.2.1:3.4.2.13'!V29)</f>
        <v>14968352.105985815</v>
      </c>
      <c r="W29" s="129">
        <f>SUM('3.4.2.1:3.4.2.13'!W29)</f>
        <v>16537680.106106497</v>
      </c>
      <c r="X29" s="129">
        <f>SUM('3.4.2.1:3.4.2.13'!X29)</f>
        <v>21856111</v>
      </c>
    </row>
    <row r="30" spans="2:24">
      <c r="B30" s="46" t="str">
        <f t="shared" si="2"/>
        <v>EuroAmerica</v>
      </c>
      <c r="C30" s="33">
        <f>IF(OR(O30="",O30=0),"",O30*M!$J$59)</f>
        <v>710163.1498102023</v>
      </c>
      <c r="D30" s="33">
        <f>IF(OR(P30="",P30=0),"",P30*M!$J$60)</f>
        <v>799580.08274231653</v>
      </c>
      <c r="E30" s="33">
        <f>IF(OR(Q30="",Q30=0),"",Q30*M!$J$61)</f>
        <v>844949.86155263172</v>
      </c>
      <c r="F30" s="33">
        <f>IF(OR(R30="",R30=0),"",R30*M!$J$62)</f>
        <v>927025.20916771807</v>
      </c>
      <c r="G30" s="33">
        <f>IF(OR(S30="",S30=0),"",S30*M!$J$63)</f>
        <v>1049816.4850423036</v>
      </c>
      <c r="H30" s="33">
        <f>IF(OR(T30="",T30=0),"",T30*M!$J$64)</f>
        <v>1024611.9537310434</v>
      </c>
      <c r="I30" s="33">
        <f>IF(OR(U30="",U30=0),"",U30*M!$J$65)</f>
        <v>1107689.6148107171</v>
      </c>
      <c r="J30" s="33">
        <f>IF(OR(V30="",V30=0),"",V30*M!$J$66)</f>
        <v>1234314.4782379505</v>
      </c>
      <c r="K30" s="33">
        <f>IF(OR(W30="",W30=0),"",W30*M!$J$67)</f>
        <v>1338747.9230315697</v>
      </c>
      <c r="L30" s="33">
        <f>IF(OR(X30="",X30=0),"",X30*M!$J$68)</f>
        <v>1528110.0814881832</v>
      </c>
      <c r="N30" s="46" t="str">
        <f>'3.3'!N30</f>
        <v>EuroAmerica</v>
      </c>
      <c r="O30" s="129">
        <f>SUM('3.4.2.1:3.4.2.13'!O30)</f>
        <v>15862764.740656003</v>
      </c>
      <c r="P30" s="129">
        <f>SUM('3.4.2.1:3.4.2.13'!P30)</f>
        <v>17877305.290352572</v>
      </c>
      <c r="Q30" s="129">
        <f>SUM('3.4.2.1:3.4.2.13'!Q30)</f>
        <v>18866760.40299888</v>
      </c>
      <c r="R30" s="129">
        <f>SUM('3.4.2.1:3.4.2.13'!R30)</f>
        <v>20734447.294862036</v>
      </c>
      <c r="S30" s="129">
        <f>SUM('3.4.2.1:3.4.2.13'!S30)</f>
        <v>23455135.621820498</v>
      </c>
      <c r="T30" s="129">
        <f>SUM('3.4.2.1:3.4.2.13'!T30)</f>
        <v>22802160.052710038</v>
      </c>
      <c r="U30" s="129">
        <f>SUM('3.4.2.1:3.4.2.13'!U30)</f>
        <v>24750190.453889981</v>
      </c>
      <c r="V30" s="129">
        <f>SUM('3.4.2.1:3.4.2.13'!V30)</f>
        <v>27548347.396677617</v>
      </c>
      <c r="W30" s="129">
        <f>SUM('3.4.2.1:3.4.2.13'!W30)</f>
        <v>29851748.510112364</v>
      </c>
      <c r="X30" s="129">
        <f>SUM('3.4.2.1:3.4.2.13'!X30)</f>
        <v>34067732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129">
        <f>SUM('3.4.2.1:3.4.2.13'!O31)</f>
        <v>0</v>
      </c>
      <c r="P31" s="129">
        <f>SUM('3.4.2.1:3.4.2.13'!P31)</f>
        <v>0</v>
      </c>
      <c r="Q31" s="129">
        <f>SUM('3.4.2.1:3.4.2.13'!Q31)</f>
        <v>0</v>
      </c>
      <c r="R31" s="129">
        <f>SUM('3.4.2.1:3.4.2.13'!R31)</f>
        <v>0</v>
      </c>
      <c r="S31" s="129">
        <f>SUM('3.4.2.1:3.4.2.13'!S31)</f>
        <v>0</v>
      </c>
      <c r="T31" s="129">
        <f>SUM('3.4.2.1:3.4.2.13'!T31)</f>
        <v>0</v>
      </c>
      <c r="U31" s="129">
        <f>SUM('3.4.2.1:3.4.2.13'!U31)</f>
        <v>0</v>
      </c>
      <c r="V31" s="129">
        <f>SUM('3.4.2.1:3.4.2.13'!V31)</f>
        <v>0</v>
      </c>
      <c r="W31" s="129">
        <f>SUM('3.4.2.1:3.4.2.13'!W31)</f>
        <v>0</v>
      </c>
      <c r="X31" s="129">
        <f>SUM('3.4.2.1:3.4.2.13'!X31)</f>
        <v>0</v>
      </c>
    </row>
    <row r="32" spans="2:24">
      <c r="B32" s="46" t="str">
        <f t="shared" si="2"/>
        <v>ISE - Las Américas</v>
      </c>
      <c r="C32" s="33">
        <f>IF(OR(O32="",O32=0),"",O32*M!$J$59)</f>
        <v>242148.58708609364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129">
        <f>SUM('3.4.2.1:3.4.2.13'!O32)</f>
        <v>5408822.0013324227</v>
      </c>
      <c r="P32" s="129">
        <f>SUM('3.4.2.1:3.4.2.13'!P32)</f>
        <v>0</v>
      </c>
      <c r="Q32" s="129">
        <f>SUM('3.4.2.1:3.4.2.13'!Q32)</f>
        <v>0</v>
      </c>
      <c r="R32" s="129">
        <f>SUM('3.4.2.1:3.4.2.13'!R32)</f>
        <v>0</v>
      </c>
      <c r="S32" s="129">
        <f>SUM('3.4.2.1:3.4.2.13'!S32)</f>
        <v>0</v>
      </c>
      <c r="T32" s="129">
        <f>SUM('3.4.2.1:3.4.2.13'!T32)</f>
        <v>0</v>
      </c>
      <c r="U32" s="129">
        <f>SUM('3.4.2.1:3.4.2.13'!U32)</f>
        <v>0</v>
      </c>
      <c r="V32" s="129">
        <f>SUM('3.4.2.1:3.4.2.13'!V32)</f>
        <v>0</v>
      </c>
      <c r="W32" s="129">
        <f>SUM('3.4.2.1:3.4.2.13'!W32)</f>
        <v>0</v>
      </c>
      <c r="X32" s="129">
        <f>SUM('3.4.2.1:3.4.2.13'!X32)</f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36001.747110019831</v>
      </c>
      <c r="J33" s="33">
        <f>IF(OR(V33="",V33=0),"",V33*M!$J$66)</f>
        <v>208466.50508430559</v>
      </c>
      <c r="K33" s="33">
        <f>IF(OR(W33="",W33=0),"",W33*M!$J$67)</f>
        <v>248197.17975069385</v>
      </c>
      <c r="L33" s="33">
        <f>IF(OR(X33="",X33=0),"",X33*M!$J$68)</f>
        <v>309239.33447653922</v>
      </c>
      <c r="N33" s="46" t="str">
        <f>'3.3'!N33</f>
        <v>Itaú Compañía de Seguros de Vida</v>
      </c>
      <c r="O33" s="129">
        <f>SUM('3.4.2.1:3.4.2.13'!O33)</f>
        <v>0</v>
      </c>
      <c r="P33" s="129">
        <f>SUM('3.4.2.1:3.4.2.13'!P33)</f>
        <v>0</v>
      </c>
      <c r="Q33" s="129">
        <f>SUM('3.4.2.1:3.4.2.13'!Q33)</f>
        <v>0</v>
      </c>
      <c r="R33" s="129">
        <f>SUM('3.4.2.1:3.4.2.13'!R33)</f>
        <v>0</v>
      </c>
      <c r="S33" s="129">
        <f>SUM('3.4.2.1:3.4.2.13'!S33)</f>
        <v>0</v>
      </c>
      <c r="T33" s="129">
        <f>SUM('3.4.2.1:3.4.2.13'!T33)</f>
        <v>0</v>
      </c>
      <c r="U33" s="129">
        <f>SUM('3.4.2.1:3.4.2.13'!U33)</f>
        <v>804422.18265090219</v>
      </c>
      <c r="V33" s="129">
        <f>SUM('3.4.2.1:3.4.2.13'!V33)</f>
        <v>4652710.3132031774</v>
      </c>
      <c r="W33" s="129">
        <f>SUM('3.4.2.1:3.4.2.13'!W33)</f>
        <v>5534365.10591109</v>
      </c>
      <c r="X33" s="129">
        <f>SUM('3.4.2.1:3.4.2.13'!X33)</f>
        <v>6894191</v>
      </c>
    </row>
    <row r="34" spans="2:24">
      <c r="B34" s="46" t="str">
        <f t="shared" si="2"/>
        <v>La Construcción</v>
      </c>
      <c r="C34" s="33">
        <f>IF(OR(O34="",O34=0),"",O34*M!$J$59)</f>
        <v>470472.67936445773</v>
      </c>
      <c r="D34" s="33">
        <f>IF(OR(P34="",P34=0),"",P34*M!$J$60)</f>
        <v>596393.6170212765</v>
      </c>
      <c r="E34" s="33">
        <f>IF(OR(Q34="",Q34=0),"",Q34*M!$J$61)</f>
        <v>531166.74029352574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129">
        <f>SUM('3.4.2.1:3.4.2.13'!O34)</f>
        <v>10508849.173121743</v>
      </c>
      <c r="P34" s="129">
        <f>SUM('3.4.2.1:3.4.2.13'!P34)</f>
        <v>13334387.63024194</v>
      </c>
      <c r="Q34" s="129">
        <f>SUM('3.4.2.1:3.4.2.13'!Q34)</f>
        <v>11860343.529431598</v>
      </c>
      <c r="R34" s="129">
        <f>SUM('3.4.2.1:3.4.2.13'!R34)</f>
        <v>0</v>
      </c>
      <c r="S34" s="129">
        <f>SUM('3.4.2.1:3.4.2.13'!S34)</f>
        <v>0</v>
      </c>
      <c r="T34" s="129">
        <f>SUM('3.4.2.1:3.4.2.13'!T34)</f>
        <v>0</v>
      </c>
      <c r="U34" s="129">
        <f>SUM('3.4.2.1:3.4.2.13'!U34)</f>
        <v>0</v>
      </c>
      <c r="V34" s="129">
        <f>SUM('3.4.2.1:3.4.2.13'!V34)</f>
        <v>0</v>
      </c>
      <c r="W34" s="129">
        <f>SUM('3.4.2.1:3.4.2.13'!W34)</f>
        <v>0</v>
      </c>
      <c r="X34" s="129">
        <f>SUM('3.4.2.1:3.4.2.13'!X34)</f>
        <v>0</v>
      </c>
    </row>
    <row r="35" spans="2:24">
      <c r="B35" s="46" t="str">
        <f t="shared" si="2"/>
        <v>Le Mans</v>
      </c>
      <c r="C35" s="33">
        <f>IF(OR(O35="",O35=0),"",O35*M!$J$59)</f>
        <v>157390.6541520248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129">
        <f>SUM('3.4.2.1:3.4.2.13'!O35)</f>
        <v>3515601.9005756285</v>
      </c>
      <c r="P35" s="129">
        <f>SUM('3.4.2.1:3.4.2.13'!P35)</f>
        <v>0</v>
      </c>
      <c r="Q35" s="129">
        <f>SUM('3.4.2.1:3.4.2.13'!Q35)</f>
        <v>0</v>
      </c>
      <c r="R35" s="129">
        <f>SUM('3.4.2.1:3.4.2.13'!R35)</f>
        <v>0</v>
      </c>
      <c r="S35" s="129">
        <f>SUM('3.4.2.1:3.4.2.13'!S35)</f>
        <v>0</v>
      </c>
      <c r="T35" s="129">
        <f>SUM('3.4.2.1:3.4.2.13'!T35)</f>
        <v>0</v>
      </c>
      <c r="U35" s="129">
        <f>SUM('3.4.2.1:3.4.2.13'!U35)</f>
        <v>0</v>
      </c>
      <c r="V35" s="129">
        <f>SUM('3.4.2.1:3.4.2.13'!V35)</f>
        <v>0</v>
      </c>
      <c r="W35" s="129">
        <f>SUM('3.4.2.1:3.4.2.13'!W35)</f>
        <v>0</v>
      </c>
      <c r="X35" s="129">
        <f>SUM('3.4.2.1:3.4.2.13'!X35)</f>
        <v>0</v>
      </c>
    </row>
    <row r="36" spans="2:24">
      <c r="B36" s="46" t="str">
        <f t="shared" si="2"/>
        <v>Mapfre Vida</v>
      </c>
      <c r="C36" s="33">
        <f>IF(OR(O36="",O36=0),"",O36*M!$J$59)</f>
        <v>16255.019672577602</v>
      </c>
      <c r="D36" s="33">
        <f>IF(OR(P36="",P36=0),"",P36*M!$J$60)</f>
        <v>109928.42789598106</v>
      </c>
      <c r="E36" s="33">
        <f>IF(OR(Q36="",Q36=0),"",Q36*M!$J$61)</f>
        <v>148892.4499265175</v>
      </c>
      <c r="F36" s="33">
        <f>IF(OR(R36="",R36=0),"",R36*M!$J$62)</f>
        <v>86086.807037181439</v>
      </c>
      <c r="G36" s="33">
        <f>IF(OR(S36="",S36=0),"",S36*M!$J$63)</f>
        <v>29387.970799034483</v>
      </c>
      <c r="H36" s="33">
        <f>IF(OR(T36="",T36=0),"",T36*M!$J$64)</f>
        <v>24948.911105833758</v>
      </c>
      <c r="I36" s="33">
        <f>IF(OR(U36="",U36=0),"",U36*M!$J$65)</f>
        <v>20370.333251447213</v>
      </c>
      <c r="J36" s="33">
        <f>IF(OR(V36="",V36=0),"",V36*M!$J$66)</f>
        <v>41602.205618329499</v>
      </c>
      <c r="K36" s="33">
        <f>IF(OR(W36="",W36=0),"",W36*M!$J$67)</f>
        <v>72465.81886737929</v>
      </c>
      <c r="L36" s="33">
        <f>IF(OR(X36="",X36=0),"",X36*M!$J$68)</f>
        <v>77303.968820352355</v>
      </c>
      <c r="N36" s="46" t="str">
        <f>'3.3'!N36</f>
        <v>Mapfre Vida</v>
      </c>
      <c r="O36" s="129">
        <f>SUM('3.4.2.1:3.4.2.13'!O36)</f>
        <v>363084.95166180667</v>
      </c>
      <c r="P36" s="129">
        <f>SUM('3.4.2.1:3.4.2.13'!P36)</f>
        <v>2457820.1833703043</v>
      </c>
      <c r="Q36" s="129">
        <f>SUM('3.4.2.1:3.4.2.13'!Q36)</f>
        <v>3324597.4777926328</v>
      </c>
      <c r="R36" s="129">
        <f>SUM('3.4.2.1:3.4.2.13'!R36)</f>
        <v>1925473.380489764</v>
      </c>
      <c r="S36" s="129">
        <f>SUM('3.4.2.1:3.4.2.13'!S36)</f>
        <v>656589.84266538569</v>
      </c>
      <c r="T36" s="129">
        <f>SUM('3.4.2.1:3.4.2.13'!T36)</f>
        <v>555223.91877675429</v>
      </c>
      <c r="U36" s="129">
        <f>SUM('3.4.2.1:3.4.2.13'!U36)</f>
        <v>455154.2425254925</v>
      </c>
      <c r="V36" s="129">
        <f>SUM('3.4.2.1:3.4.2.13'!V36)</f>
        <v>928508.92786887905</v>
      </c>
      <c r="W36" s="129">
        <f>SUM('3.4.2.1:3.4.2.13'!W36)</f>
        <v>1615861.6295065952</v>
      </c>
      <c r="X36" s="129">
        <f>SUM('3.4.2.1:3.4.2.13'!X36)</f>
        <v>1723417</v>
      </c>
    </row>
    <row r="37" spans="2:24">
      <c r="B37" s="46" t="str">
        <f t="shared" si="2"/>
        <v>Metlife Chile</v>
      </c>
      <c r="C37" s="33">
        <f>IF(OR(O37="",O37=0),"",O37*M!$J$59)</f>
        <v>640834.9319044539</v>
      </c>
      <c r="D37" s="33">
        <f>IF(OR(P37="",P37=0),"",P37*M!$J$60)</f>
        <v>935414.4208037823</v>
      </c>
      <c r="E37" s="33">
        <f>IF(OR(Q37="",Q37=0),"",Q37*M!$J$61)</f>
        <v>1246611.1144796603</v>
      </c>
      <c r="F37" s="33">
        <f>IF(OR(R37="",R37=0),"",R37*M!$J$62)</f>
        <v>2212166.3038441008</v>
      </c>
      <c r="G37" s="33">
        <f>IF(OR(S37="",S37=0),"",S37*M!$J$63)</f>
        <v>2652985.7583667003</v>
      </c>
      <c r="H37" s="33">
        <f>IF(OR(T37="",T37=0),"",T37*M!$J$64)</f>
        <v>2976928.6630864511</v>
      </c>
      <c r="I37" s="33">
        <f>IF(OR(U37="",U37=0),"",U37*M!$J$65)</f>
        <v>3217255.3218565341</v>
      </c>
      <c r="J37" s="33">
        <f>IF(OR(V37="",V37=0),"",V37*M!$J$66)</f>
        <v>3335043.1745777098</v>
      </c>
      <c r="K37" s="33">
        <f>IF(OR(W37="",W37=0),"",W37*M!$J$67)</f>
        <v>3399279.2074777852</v>
      </c>
      <c r="L37" s="33">
        <f>IF(OR(X37="",X37=0),"",X37*M!$J$68)</f>
        <v>3643574.1317294361</v>
      </c>
      <c r="N37" s="46" t="str">
        <f>'3.3'!N37</f>
        <v>Metlife Chile</v>
      </c>
      <c r="O37" s="129">
        <f>SUM('3.4.2.1:3.4.2.13'!O37)</f>
        <v>14314194.935503852</v>
      </c>
      <c r="P37" s="129">
        <f>SUM('3.4.2.1:3.4.2.13'!P37)</f>
        <v>20914339.332157705</v>
      </c>
      <c r="Q37" s="129">
        <f>SUM('3.4.2.1:3.4.2.13'!Q37)</f>
        <v>27835395.07230055</v>
      </c>
      <c r="R37" s="129">
        <f>SUM('3.4.2.1:3.4.2.13'!R37)</f>
        <v>49478746.835488468</v>
      </c>
      <c r="S37" s="129">
        <f>SUM('3.4.2.1:3.4.2.13'!S37)</f>
        <v>59273350.773056097</v>
      </c>
      <c r="T37" s="129">
        <f>SUM('3.4.2.1:3.4.2.13'!T37)</f>
        <v>66249865.223625645</v>
      </c>
      <c r="U37" s="129">
        <f>SUM('3.4.2.1:3.4.2.13'!U37)</f>
        <v>71886276.525529385</v>
      </c>
      <c r="V37" s="129">
        <f>SUM('3.4.2.1:3.4.2.13'!V37)</f>
        <v>74433970.901274398</v>
      </c>
      <c r="W37" s="129">
        <f>SUM('3.4.2.1:3.4.2.13'!W37)</f>
        <v>75798009.671226203</v>
      </c>
      <c r="X37" s="129">
        <f>SUM('3.4.2.1:3.4.2.13'!X37)</f>
        <v>81229951</v>
      </c>
    </row>
    <row r="38" spans="2:24">
      <c r="B38" s="46" t="str">
        <f t="shared" si="2"/>
        <v>Mutual de Carabineros</v>
      </c>
      <c r="C38" s="33">
        <f>IF(OR(O38="",O38=0),"",O38*M!$J$59)</f>
        <v>268058.99623270746</v>
      </c>
      <c r="D38" s="33">
        <f>IF(OR(P38="",P38=0),"",P38*M!$J$60)</f>
        <v>277033.03782505903</v>
      </c>
      <c r="E38" s="33">
        <f>IF(OR(Q38="",Q38=0),"",Q38*M!$J$61)</f>
        <v>289407.78019350866</v>
      </c>
      <c r="F38" s="33">
        <f>IF(OR(R38="",R38=0),"",R38*M!$J$62)</f>
        <v>251817.18193405095</v>
      </c>
      <c r="G38" s="33">
        <f>IF(OR(S38="",S38=0),"",S38*M!$J$63)</f>
        <v>257296.64197622423</v>
      </c>
      <c r="H38" s="33">
        <f>IF(OR(T38="",T38=0),"",T38*M!$J$64)</f>
        <v>464582.37568199198</v>
      </c>
      <c r="I38" s="33">
        <f>IF(OR(U38="",U38=0),"",U38*M!$J$65)</f>
        <v>503099.86169489124</v>
      </c>
      <c r="J38" s="33">
        <f>IF(OR(V38="",V38=0),"",V38*M!$J$66)</f>
        <v>535046.42150458798</v>
      </c>
      <c r="K38" s="33">
        <f>IF(OR(W38="",W38=0),"",W38*M!$J$67)</f>
        <v>595330.01950544259</v>
      </c>
      <c r="L38" s="33">
        <f>IF(OR(X38="",X38=0),"",X38*M!$J$68)</f>
        <v>649859.08783651947</v>
      </c>
      <c r="N38" s="46" t="str">
        <f>'3.3'!N38</f>
        <v>Mutual de Carabineros</v>
      </c>
      <c r="O38" s="129">
        <f>SUM('3.4.2.1:3.4.2.13'!O38)</f>
        <v>5987577.3545730449</v>
      </c>
      <c r="P38" s="129">
        <f>SUM('3.4.2.1:3.4.2.13'!P38)</f>
        <v>6194006.4536455758</v>
      </c>
      <c r="Q38" s="129">
        <f>SUM('3.4.2.1:3.4.2.13'!Q38)</f>
        <v>6462143.4905514559</v>
      </c>
      <c r="R38" s="129">
        <f>SUM('3.4.2.1:3.4.2.13'!R38)</f>
        <v>5632306.4735638965</v>
      </c>
      <c r="S38" s="129">
        <f>SUM('3.4.2.1:3.4.2.13'!S38)</f>
        <v>5748554.8365609329</v>
      </c>
      <c r="T38" s="129">
        <f>SUM('3.4.2.1:3.4.2.13'!T38)</f>
        <v>10339018.249195434</v>
      </c>
      <c r="U38" s="129">
        <f>SUM('3.4.2.1:3.4.2.13'!U38)</f>
        <v>11241251.36480768</v>
      </c>
      <c r="V38" s="129">
        <f>SUM('3.4.2.1:3.4.2.13'!V38)</f>
        <v>11941563.477404248</v>
      </c>
      <c r="W38" s="129">
        <f>SUM('3.4.2.1:3.4.2.13'!W38)</f>
        <v>13274823.226282366</v>
      </c>
      <c r="X38" s="129">
        <f>SUM('3.4.2.1:3.4.2.13'!X38)</f>
        <v>14487978</v>
      </c>
    </row>
    <row r="39" spans="2:24">
      <c r="B39" s="46" t="str">
        <f t="shared" si="2"/>
        <v>Mutual de Ej. y Av.</v>
      </c>
      <c r="C39" s="33">
        <f>IF(OR(O39="",O39=0),"",O39*M!$J$59)</f>
        <v>231806.38934742473</v>
      </c>
      <c r="D39" s="33">
        <f>IF(OR(P39="",P39=0),"",P39*M!$J$60)</f>
        <v>266781.0874704491</v>
      </c>
      <c r="E39" s="33">
        <f>IF(OR(Q39="",Q39=0),"",Q39*M!$J$61)</f>
        <v>281541.77530237538</v>
      </c>
      <c r="F39" s="33">
        <f>IF(OR(R39="",R39=0),"",R39*M!$J$62)</f>
        <v>291380.60430124146</v>
      </c>
      <c r="G39" s="33">
        <f>IF(OR(S39="",S39=0),"",S39*M!$J$63)</f>
        <v>299759.22183113557</v>
      </c>
      <c r="H39" s="33">
        <f>IF(OR(T39="",T39=0),"",T39*M!$J$64)</f>
        <v>360718.32259234972</v>
      </c>
      <c r="I39" s="33">
        <f>IF(OR(U39="",U39=0),"",U39*M!$J$65)</f>
        <v>354389.19439488975</v>
      </c>
      <c r="J39" s="33">
        <f>IF(OR(V39="",V39=0),"",V39*M!$J$66)</f>
        <v>385226.00521036278</v>
      </c>
      <c r="K39" s="33">
        <f>IF(OR(W39="",W39=0),"",W39*M!$J$67)</f>
        <v>410499.98718280351</v>
      </c>
      <c r="L39" s="33">
        <f>IF(OR(X39="",X39=0),"",X39*M!$J$68)</f>
        <v>456300.90208006359</v>
      </c>
      <c r="N39" s="46" t="str">
        <f>'3.3'!N39</f>
        <v>Mutual de Ej. y Av.</v>
      </c>
      <c r="O39" s="129">
        <f>SUM('3.4.2.1:3.4.2.13'!O39)</f>
        <v>5177810.5081654023</v>
      </c>
      <c r="P39" s="129">
        <f>SUM('3.4.2.1:3.4.2.13'!P39)</f>
        <v>5964789.5806060238</v>
      </c>
      <c r="Q39" s="129">
        <f>SUM('3.4.2.1:3.4.2.13'!Q39)</f>
        <v>6286504.6315342747</v>
      </c>
      <c r="R39" s="129">
        <f>SUM('3.4.2.1:3.4.2.13'!R39)</f>
        <v>6517207.6475172611</v>
      </c>
      <c r="S39" s="129">
        <f>SUM('3.4.2.1:3.4.2.13'!S39)</f>
        <v>6697259.2849476384</v>
      </c>
      <c r="T39" s="129">
        <f>SUM('3.4.2.1:3.4.2.13'!T39)</f>
        <v>8027582.4381558225</v>
      </c>
      <c r="U39" s="129">
        <f>SUM('3.4.2.1:3.4.2.13'!U39)</f>
        <v>7918463.7454355769</v>
      </c>
      <c r="V39" s="129">
        <f>SUM('3.4.2.1:3.4.2.13'!V39)</f>
        <v>8597760.1372051425</v>
      </c>
      <c r="W39" s="129">
        <f>SUM('3.4.2.1:3.4.2.13'!W39)</f>
        <v>9153435.2135808524</v>
      </c>
      <c r="X39" s="129">
        <f>SUM('3.4.2.1:3.4.2.13'!X39)</f>
        <v>10172786</v>
      </c>
    </row>
    <row r="40" spans="2:24">
      <c r="B40" s="46" t="str">
        <f t="shared" si="2"/>
        <v>Mutual de Seguros</v>
      </c>
      <c r="C40" s="33">
        <f>IF(OR(O40="",O40=0),"",O40*M!$J$59)</f>
        <v>134864.65696614698</v>
      </c>
      <c r="D40" s="33">
        <f>IF(OR(P40="",P40=0),"",P40*M!$J$60)</f>
        <v>138172.81323877064</v>
      </c>
      <c r="E40" s="33">
        <f>IF(OR(Q40="",Q40=0),"",Q40*M!$J$61)</f>
        <v>148882.40202574921</v>
      </c>
      <c r="F40" s="33">
        <f>IF(OR(R40="",R40=0),"",R40*M!$J$62)</f>
        <v>148099.59048245844</v>
      </c>
      <c r="G40" s="33">
        <f>IF(OR(S40="",S40=0),"",S40*M!$J$63)</f>
        <v>151058.71496991222</v>
      </c>
      <c r="H40" s="33">
        <f>IF(OR(T40="",T40=0),"",T40*M!$J$64)</f>
        <v>165816.45913449037</v>
      </c>
      <c r="I40" s="33">
        <f>IF(OR(U40="",U40=0),"",U40*M!$J$65)</f>
        <v>155829.72110101455</v>
      </c>
      <c r="J40" s="33">
        <f>IF(OR(V40="",V40=0),"",V40*M!$J$66)</f>
        <v>171835.05802449337</v>
      </c>
      <c r="K40" s="33">
        <f>IF(OR(W40="",W40=0),"",W40*M!$J$67)</f>
        <v>212533.12080091165</v>
      </c>
      <c r="L40" s="33">
        <f>IF(OR(X40="",X40=0),"",X40*M!$J$68)</f>
        <v>214931.03759167812</v>
      </c>
      <c r="N40" s="46" t="str">
        <f>'3.3'!N40</f>
        <v>Mutual de Seguros</v>
      </c>
      <c r="O40" s="129">
        <f>SUM('3.4.2.1:3.4.2.13'!O40)</f>
        <v>3012443.4446577779</v>
      </c>
      <c r="P40" s="129">
        <f>SUM('3.4.2.1:3.4.2.13'!P40)</f>
        <v>3089318.5290765162</v>
      </c>
      <c r="Q40" s="129">
        <f>SUM('3.4.2.1:3.4.2.13'!Q40)</f>
        <v>3324373.1197035029</v>
      </c>
      <c r="R40" s="129">
        <f>SUM('3.4.2.1:3.4.2.13'!R40)</f>
        <v>3312491.5297676884</v>
      </c>
      <c r="S40" s="129">
        <f>SUM('3.4.2.1:3.4.2.13'!S40)</f>
        <v>3374973.3376823897</v>
      </c>
      <c r="T40" s="129">
        <f>SUM('3.4.2.1:3.4.2.13'!T40)</f>
        <v>3690151.6001157193</v>
      </c>
      <c r="U40" s="129">
        <f>SUM('3.4.2.1:3.4.2.13'!U40)</f>
        <v>3481855.5884770341</v>
      </c>
      <c r="V40" s="129">
        <f>SUM('3.4.2.1:3.4.2.13'!V40)</f>
        <v>3835142.4672136307</v>
      </c>
      <c r="W40" s="129">
        <f>SUM('3.4.2.1:3.4.2.13'!W40)</f>
        <v>4739118.6668295078</v>
      </c>
      <c r="X40" s="129">
        <f>SUM('3.4.2.1:3.4.2.13'!X40)</f>
        <v>4791679</v>
      </c>
    </row>
    <row r="41" spans="2:24">
      <c r="B41" s="46" t="str">
        <f t="shared" si="2"/>
        <v>Ohio National</v>
      </c>
      <c r="C41" s="33">
        <f>IF(OR(O41="",O41=0),"",O41*M!$J$59)</f>
        <v>75465.536558505337</v>
      </c>
      <c r="D41" s="33">
        <f>IF(OR(P41="",P41=0),"",P41*M!$J$60)</f>
        <v>94104.609929078011</v>
      </c>
      <c r="E41" s="33">
        <f>IF(OR(Q41="",Q41=0),"",Q41*M!$J$61)</f>
        <v>51809.11298402441</v>
      </c>
      <c r="F41" s="33">
        <f>IF(OR(R41="",R41=0),"",R41*M!$J$62)</f>
        <v>21085.007296321899</v>
      </c>
      <c r="G41" s="33">
        <f>IF(OR(S41="",S41=0),"",S41*M!$J$63)</f>
        <v>48982.296396562444</v>
      </c>
      <c r="H41" s="33">
        <f>IF(OR(T41="",T41=0),"",T41*M!$J$64)</f>
        <v>73839.887150875555</v>
      </c>
      <c r="I41" s="33">
        <f>IF(OR(U41="",U41=0),"",U41*M!$J$65)</f>
        <v>106701.01530958737</v>
      </c>
      <c r="J41" s="33">
        <f>IF(OR(V41="",V41=0),"",V41*M!$J$66)</f>
        <v>178218.65951578779</v>
      </c>
      <c r="K41" s="33">
        <f>IF(OR(W41="",W41=0),"",W41*M!$J$67)</f>
        <v>280934.16388766537</v>
      </c>
      <c r="L41" s="33">
        <f>IF(OR(X41="",X41=0),"",X41*M!$J$68)</f>
        <v>305003.26769094687</v>
      </c>
      <c r="N41" s="46" t="str">
        <f>'3.3'!N41</f>
        <v>Ohio National</v>
      </c>
      <c r="O41" s="129">
        <f>SUM('3.4.2.1:3.4.2.13'!O41)</f>
        <v>1685657.7995843336</v>
      </c>
      <c r="P41" s="129">
        <f>SUM('3.4.2.1:3.4.2.13'!P41)</f>
        <v>2104025.4469092921</v>
      </c>
      <c r="Q41" s="129">
        <f>SUM('3.4.2.1:3.4.2.13'!Q41)</f>
        <v>1156838.0158857515</v>
      </c>
      <c r="R41" s="129">
        <f>SUM('3.4.2.1:3.4.2.13'!R41)</f>
        <v>471600.95343024476</v>
      </c>
      <c r="S41" s="129">
        <f>SUM('3.4.2.1:3.4.2.13'!S41)</f>
        <v>1094368.7981840807</v>
      </c>
      <c r="T41" s="129">
        <f>SUM('3.4.2.1:3.4.2.13'!T41)</f>
        <v>1643264.9638306666</v>
      </c>
      <c r="U41" s="129">
        <f>SUM('3.4.2.1:3.4.2.13'!U41)</f>
        <v>2384124.9527170048</v>
      </c>
      <c r="V41" s="129">
        <f>SUM('3.4.2.1:3.4.2.13'!V41)</f>
        <v>3977616.4271522472</v>
      </c>
      <c r="W41" s="129">
        <f>SUM('3.4.2.1:3.4.2.13'!W41)</f>
        <v>6264342.8714215932</v>
      </c>
      <c r="X41" s="129">
        <f>SUM('3.4.2.1:3.4.2.13'!X41)</f>
        <v>6799752</v>
      </c>
    </row>
    <row r="42" spans="2:24">
      <c r="B42" s="46" t="str">
        <f t="shared" si="2"/>
        <v>Penta Vida</v>
      </c>
      <c r="C42" s="33">
        <f>IF(OR(O42="",O42=0),"",O42*M!$J$59)</f>
        <v>38552.578457392825</v>
      </c>
      <c r="D42" s="33">
        <f>IF(OR(P42="",P42=0),"",P42*M!$J$60)</f>
        <v>97169.148936170182</v>
      </c>
      <c r="E42" s="33">
        <f>IF(OR(Q42="",Q42=0),"",Q42*M!$J$61)</f>
        <v>1803.713681025348</v>
      </c>
      <c r="F42" s="33">
        <f>IF(OR(R42="",R42=0),"",R42*M!$J$62)</f>
        <v>1146.6602428620936</v>
      </c>
      <c r="G42" s="33">
        <f>IF(OR(S42="",S42=0),"",S42*M!$J$63)</f>
        <v>2587.2064169699793</v>
      </c>
      <c r="H42" s="33">
        <f>IF(OR(T42="",T42=0),"",T42*M!$J$64)</f>
        <v>2605.4061987518503</v>
      </c>
      <c r="I42" s="33">
        <f>IF(OR(U42="",U42=0),"",U42*M!$J$65)</f>
        <v>1358.1123380555302</v>
      </c>
      <c r="J42" s="33">
        <f>IF(OR(V42="",V42=0),"",V42*M!$J$66)</f>
        <v>1163.9755372709012</v>
      </c>
      <c r="K42" s="33">
        <f>IF(OR(W42="",W42=0),"",W42*M!$J$67)</f>
        <v>1399.2649920416859</v>
      </c>
      <c r="L42" s="33">
        <f>IF(OR(X42="",X42=0),"",X42*M!$J$68)</f>
        <v>1066.2495744376408</v>
      </c>
      <c r="N42" s="46" t="str">
        <f>'3.3'!N42</f>
        <v>Penta Vida</v>
      </c>
      <c r="O42" s="129">
        <f>SUM('3.4.2.1:3.4.2.13'!O42)</f>
        <v>861140.82711662469</v>
      </c>
      <c r="P42" s="129">
        <f>SUM('3.4.2.1:3.4.2.13'!P42)</f>
        <v>2172543.5360743981</v>
      </c>
      <c r="Q42" s="129">
        <f>SUM('3.4.2.1:3.4.2.13'!Q42)</f>
        <v>40274.855827521373</v>
      </c>
      <c r="R42" s="129">
        <f>SUM('3.4.2.1:3.4.2.13'!R42)</f>
        <v>25646.946960680038</v>
      </c>
      <c r="S42" s="129">
        <f>SUM('3.4.2.1:3.4.2.13'!S42)</f>
        <v>57803.700224072818</v>
      </c>
      <c r="T42" s="129">
        <f>SUM('3.4.2.1:3.4.2.13'!T42)</f>
        <v>57981.842716093422</v>
      </c>
      <c r="U42" s="129">
        <f>SUM('3.4.2.1:3.4.2.13'!U42)</f>
        <v>30345.629836383454</v>
      </c>
      <c r="V42" s="129">
        <f>SUM('3.4.2.1:3.4.2.13'!V42)</f>
        <v>25978.47066312356</v>
      </c>
      <c r="W42" s="129">
        <f>SUM('3.4.2.1:3.4.2.13'!W42)</f>
        <v>31201.173815339524</v>
      </c>
      <c r="X42" s="129">
        <f>SUM('3.4.2.1:3.4.2.13'!X42)</f>
        <v>23771</v>
      </c>
    </row>
    <row r="43" spans="2:24">
      <c r="B43" s="46" t="str">
        <f t="shared" si="2"/>
        <v>Principal</v>
      </c>
      <c r="C43" s="33">
        <f>IF(OR(O43="",O43=0),"",O43*M!$J$59)</f>
        <v>31900.213328619258</v>
      </c>
      <c r="D43" s="33">
        <f>IF(OR(P43="",P43=0),"",P43*M!$J$60)</f>
        <v>34729.018912529551</v>
      </c>
      <c r="E43" s="33">
        <f>IF(OR(Q43="",Q43=0),"",Q43*M!$J$61)</f>
        <v>54600.350521595778</v>
      </c>
      <c r="F43" s="33">
        <f>IF(OR(R43="",R43=0),"",R43*M!$J$62)</f>
        <v>7898.164153056412</v>
      </c>
      <c r="G43" s="33" t="str">
        <f>IF(OR(S43="",S43=0),"",S43*M!$J$63)</f>
        <v/>
      </c>
      <c r="H43" s="33">
        <f>IF(OR(T43="",T43=0),"",T43*M!$J$64)</f>
        <v>176.78541033682478</v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129">
        <f>SUM('3.4.2.1:3.4.2.13'!O43)</f>
        <v>712548.34800125333</v>
      </c>
      <c r="P43" s="129">
        <f>SUM('3.4.2.1:3.4.2.13'!P43)</f>
        <v>776484.16579406732</v>
      </c>
      <c r="Q43" s="129">
        <f>SUM('3.4.2.1:3.4.2.13'!Q43)</f>
        <v>1219163.1457490164</v>
      </c>
      <c r="R43" s="129">
        <f>SUM('3.4.2.1:3.4.2.13'!R43)</f>
        <v>176655.46388403393</v>
      </c>
      <c r="S43" s="129">
        <f>SUM('3.4.2.1:3.4.2.13'!S43)</f>
        <v>0</v>
      </c>
      <c r="T43" s="129">
        <f>SUM('3.4.2.1:3.4.2.13'!T43)</f>
        <v>3934.2594108973703</v>
      </c>
      <c r="U43" s="129">
        <f>SUM('3.4.2.1:3.4.2.13'!U43)</f>
        <v>0</v>
      </c>
      <c r="V43" s="129">
        <f>SUM('3.4.2.1:3.4.2.13'!V43)</f>
        <v>0</v>
      </c>
      <c r="W43" s="129">
        <f>SUM('3.4.2.1:3.4.2.13'!W43)</f>
        <v>0</v>
      </c>
      <c r="X43" s="129">
        <f>SUM('3.4.2.1:3.4.2.13'!X43)</f>
        <v>0</v>
      </c>
    </row>
    <row r="44" spans="2:24">
      <c r="B44" s="46" t="str">
        <f t="shared" si="2"/>
        <v>Renta Nacional</v>
      </c>
      <c r="C44" s="33">
        <f>IF(OR(O44="",O44=0),"",O44*M!$J$59)</f>
        <v>5952.0595886794918</v>
      </c>
      <c r="D44" s="33">
        <f>IF(OR(P44="",P44=0),"",P44*M!$J$60)</f>
        <v>4290.5437352245854</v>
      </c>
      <c r="E44" s="33">
        <f>IF(OR(Q44="",Q44=0),"",Q44*M!$J$61)</f>
        <v>4740.4725400688922</v>
      </c>
      <c r="F44" s="33">
        <f>IF(OR(R44="",R44=0),"",R44*M!$J$62)</f>
        <v>4198.5979267652874</v>
      </c>
      <c r="G44" s="33">
        <f>IF(OR(S44="",S44=0),"",S44*M!$J$63)</f>
        <v>3028.0240701817911</v>
      </c>
      <c r="H44" s="33">
        <f>IF(OR(T44="",T44=0),"",T44*M!$J$64)</f>
        <v>2907.4039911000846</v>
      </c>
      <c r="I44" s="33">
        <f>IF(OR(U44="",U44=0),"",U44*M!$J$65)</f>
        <v>2263.0388806562514</v>
      </c>
      <c r="J44" s="33">
        <f>IF(OR(V44="",V44=0),"",V44*M!$J$66)</f>
        <v>2542.4392442682201</v>
      </c>
      <c r="K44" s="33">
        <f>IF(OR(W44="",W44=0),"",W44*M!$J$67)</f>
        <v>2532.4915930843067</v>
      </c>
      <c r="L44" s="33">
        <f>IF(OR(X44="",X44=0),"",X44*M!$J$68)</f>
        <v>1484.1192911286116</v>
      </c>
      <c r="N44" s="46" t="str">
        <f>'3.3'!N44</f>
        <v>Renta Nacional</v>
      </c>
      <c r="O44" s="129">
        <f>SUM('3.4.2.1:3.4.2.13'!O44)</f>
        <v>132949.90172726096</v>
      </c>
      <c r="P44" s="129">
        <f>SUM('3.4.2.1:3.4.2.13'!P44)</f>
        <v>95929.553363998712</v>
      </c>
      <c r="Q44" s="129">
        <f>SUM('3.4.2.1:3.4.2.13'!Q44)</f>
        <v>105849.30974026115</v>
      </c>
      <c r="R44" s="129">
        <f>SUM('3.4.2.1:3.4.2.13'!R44)</f>
        <v>93908.565337711014</v>
      </c>
      <c r="S44" s="129">
        <f>SUM('3.4.2.1:3.4.2.13'!S44)</f>
        <v>67652.505217984726</v>
      </c>
      <c r="T44" s="129">
        <f>SUM('3.4.2.1:3.4.2.13'!T44)</f>
        <v>64702.632934882073</v>
      </c>
      <c r="U44" s="129">
        <f>SUM('3.4.2.1:3.4.2.13'!U44)</f>
        <v>50565.287018937495</v>
      </c>
      <c r="V44" s="129">
        <f>SUM('3.4.2.1:3.4.2.13'!V44)</f>
        <v>56744.047623935556</v>
      </c>
      <c r="W44" s="129">
        <f>SUM('3.4.2.1:3.4.2.13'!W44)</f>
        <v>56470.15456766</v>
      </c>
      <c r="X44" s="129">
        <f>SUM('3.4.2.1:3.4.2.13'!X44)</f>
        <v>33087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129">
        <f>SUM('3.4.2.1:3.4.2.13'!O45)</f>
        <v>0</v>
      </c>
      <c r="P45" s="129">
        <f>SUM('3.4.2.1:3.4.2.13'!P45)</f>
        <v>0</v>
      </c>
      <c r="Q45" s="129">
        <f>SUM('3.4.2.1:3.4.2.13'!Q45)</f>
        <v>0</v>
      </c>
      <c r="R45" s="129">
        <f>SUM('3.4.2.1:3.4.2.13'!R45)</f>
        <v>0</v>
      </c>
      <c r="S45" s="129">
        <f>SUM('3.4.2.1:3.4.2.13'!S45)</f>
        <v>0</v>
      </c>
      <c r="T45" s="129">
        <f>SUM('3.4.2.1:3.4.2.13'!T45)</f>
        <v>0</v>
      </c>
      <c r="U45" s="129">
        <f>SUM('3.4.2.1:3.4.2.13'!U45)</f>
        <v>0</v>
      </c>
      <c r="V45" s="129">
        <f>SUM('3.4.2.1:3.4.2.13'!V45)</f>
        <v>0</v>
      </c>
      <c r="W45" s="129">
        <f>SUM('3.4.2.1:3.4.2.13'!W45)</f>
        <v>0</v>
      </c>
      <c r="X45" s="129">
        <f>SUM('3.4.2.1:3.4.2.13'!X45)</f>
        <v>0</v>
      </c>
    </row>
    <row r="46" spans="2:24">
      <c r="B46" s="46" t="str">
        <f t="shared" si="2"/>
        <v>Santander</v>
      </c>
      <c r="C46" s="33">
        <f>IF(OR(O46="",O46=0),"",O46*M!$J$59)</f>
        <v>106321.98049225644</v>
      </c>
      <c r="D46" s="33">
        <f>IF(OR(P46="",P46=0),"",P46*M!$J$60)</f>
        <v>244387.94326241128</v>
      </c>
      <c r="E46" s="33">
        <f>IF(OR(Q46="",Q46=0),"",Q46*M!$J$61)</f>
        <v>399296.24272032472</v>
      </c>
      <c r="F46" s="33">
        <f>IF(OR(R46="",R46=0),"",R46*M!$J$62)</f>
        <v>545063.17452034226</v>
      </c>
      <c r="G46" s="33">
        <f>IF(OR(S46="",S46=0),"",S46*M!$J$63)</f>
        <v>701157.75305703713</v>
      </c>
      <c r="H46" s="33">
        <f>IF(OR(T46="",T46=0),"",T46*M!$J$64)</f>
        <v>489482.36375700322</v>
      </c>
      <c r="I46" s="33">
        <f>IF(OR(U46="",U46=0),"",U46*M!$J$65)</f>
        <v>567945.98502650124</v>
      </c>
      <c r="J46" s="33">
        <f>IF(OR(V46="",V46=0),"",V46*M!$J$66)</f>
        <v>751876.48499155825</v>
      </c>
      <c r="K46" s="33">
        <f>IF(OR(W46="",W46=0),"",W46*M!$J$67)</f>
        <v>993852.54631086101</v>
      </c>
      <c r="L46" s="33">
        <f>IF(OR(X46="",X46=0),"",X46*M!$J$68)</f>
        <v>881030.66157173016</v>
      </c>
      <c r="N46" s="46" t="str">
        <f>'3.3'!N46</f>
        <v>Santander</v>
      </c>
      <c r="O46" s="129">
        <f>SUM('3.4.2.1:3.4.2.13'!O46)</f>
        <v>2374891.6903954106</v>
      </c>
      <c r="P46" s="129">
        <f>SUM('3.4.2.1:3.4.2.13'!P46)</f>
        <v>5464115.4341903506</v>
      </c>
      <c r="Q46" s="129">
        <f>SUM('3.4.2.1:3.4.2.13'!Q46)</f>
        <v>8915826.7064261734</v>
      </c>
      <c r="R46" s="129">
        <f>SUM('3.4.2.1:3.4.2.13'!R46)</f>
        <v>12191236.605753981</v>
      </c>
      <c r="S46" s="129">
        <f>SUM('3.4.2.1:3.4.2.13'!S46)</f>
        <v>15665357.15961922</v>
      </c>
      <c r="T46" s="129">
        <f>SUM('3.4.2.1:3.4.2.13'!T46)</f>
        <v>10893153.413566174</v>
      </c>
      <c r="U46" s="129">
        <f>SUM('3.4.2.1:3.4.2.13'!U46)</f>
        <v>12690171.604913067</v>
      </c>
      <c r="V46" s="129">
        <f>SUM('3.4.2.1:3.4.2.13'!V46)</f>
        <v>16780937.899642199</v>
      </c>
      <c r="W46" s="129">
        <f>SUM('3.4.2.1:3.4.2.13'!W46)</f>
        <v>22161181.920957498</v>
      </c>
      <c r="X46" s="129">
        <f>SUM('3.4.2.1:3.4.2.13'!X46)</f>
        <v>19641724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129">
        <f>SUM('3.4.2.1:3.4.2.13'!O47)</f>
        <v>0</v>
      </c>
      <c r="P47" s="129">
        <f>SUM('3.4.2.1:3.4.2.13'!P47)</f>
        <v>0</v>
      </c>
      <c r="Q47" s="129">
        <f>SUM('3.4.2.1:3.4.2.13'!Q47)</f>
        <v>0</v>
      </c>
      <c r="R47" s="129">
        <f>SUM('3.4.2.1:3.4.2.13'!R47)</f>
        <v>0</v>
      </c>
      <c r="S47" s="129">
        <f>SUM('3.4.2.1:3.4.2.13'!S47)</f>
        <v>0</v>
      </c>
      <c r="T47" s="129">
        <f>SUM('3.4.2.1:3.4.2.13'!T47)</f>
        <v>0</v>
      </c>
      <c r="U47" s="129">
        <f>SUM('3.4.2.1:3.4.2.13'!U47)</f>
        <v>0</v>
      </c>
      <c r="V47" s="129">
        <f>SUM('3.4.2.1:3.4.2.13'!V47)</f>
        <v>0</v>
      </c>
      <c r="W47" s="129">
        <f>SUM('3.4.2.1:3.4.2.13'!W47)</f>
        <v>0</v>
      </c>
      <c r="X47" s="129">
        <f>SUM('3.4.2.1:3.4.2.13'!X47)</f>
        <v>0</v>
      </c>
    </row>
    <row r="48" spans="2:24">
      <c r="B48" s="46" t="str">
        <f t="shared" si="2"/>
        <v>Security Vida</v>
      </c>
      <c r="C48" s="33">
        <f>IF(OR(O48="",O48=0),"",O48*M!$J$59)</f>
        <v>245617.6854919818</v>
      </c>
      <c r="D48" s="33">
        <f>IF(OR(P48="",P48=0),"",P48*M!$J$60)</f>
        <v>348471.57210401882</v>
      </c>
      <c r="E48" s="33">
        <f>IF(OR(Q48="",Q48=0),"",Q48*M!$J$61)</f>
        <v>465516.58625458728</v>
      </c>
      <c r="F48" s="33">
        <f>IF(OR(R48="",R48=0),"",R48*M!$J$62)</f>
        <v>638754.23439802672</v>
      </c>
      <c r="G48" s="33">
        <f>IF(OR(S48="",S48=0),"",S48*M!$J$63)</f>
        <v>833040.98191682296</v>
      </c>
      <c r="H48" s="33">
        <f>IF(OR(T48="",T48=0),"",T48*M!$J$64)</f>
        <v>855639.60237806686</v>
      </c>
      <c r="I48" s="33">
        <f>IF(OR(U48="",U48=0),"",U48*M!$J$65)</f>
        <v>974683.91898965708</v>
      </c>
      <c r="J48" s="33">
        <f>IF(OR(V48="",V48=0),"",V48*M!$J$66)</f>
        <v>994212.06634426641</v>
      </c>
      <c r="K48" s="33">
        <f>IF(OR(W48="",W48=0),"",W48*M!$J$67)</f>
        <v>985247.03398421372</v>
      </c>
      <c r="L48" s="33">
        <f>IF(OR(X48="",X48=0),"",X48*M!$J$68)</f>
        <v>1050427.6705467787</v>
      </c>
      <c r="N48" s="46" t="str">
        <f>'3.3'!N48</f>
        <v>Security Vida</v>
      </c>
      <c r="O48" s="129">
        <f>SUM('3.4.2.1:3.4.2.13'!O48)</f>
        <v>5486310.5219484186</v>
      </c>
      <c r="P48" s="129">
        <f>SUM('3.4.2.1:3.4.2.13'!P48)</f>
        <v>7791255.4526703125</v>
      </c>
      <c r="Q48" s="129">
        <f>SUM('3.4.2.1:3.4.2.13'!Q48)</f>
        <v>10394450.956354387</v>
      </c>
      <c r="R48" s="129">
        <f>SUM('3.4.2.1:3.4.2.13'!R48)</f>
        <v>14286791.639017534</v>
      </c>
      <c r="S48" s="129">
        <f>SUM('3.4.2.1:3.4.2.13'!S48)</f>
        <v>18611909.307755109</v>
      </c>
      <c r="T48" s="129">
        <f>SUM('3.4.2.1:3.4.2.13'!T48)</f>
        <v>19041775.854572225</v>
      </c>
      <c r="U48" s="129">
        <f>SUM('3.4.2.1:3.4.2.13'!U48)</f>
        <v>21778314.34436636</v>
      </c>
      <c r="V48" s="129">
        <f>SUM('3.4.2.1:3.4.2.13'!V48)</f>
        <v>22189563.41557271</v>
      </c>
      <c r="W48" s="129">
        <f>SUM('3.4.2.1:3.4.2.13'!W48)</f>
        <v>21969293.97449927</v>
      </c>
      <c r="X48" s="129">
        <f>SUM('3.4.2.1:3.4.2.13'!X48)</f>
        <v>23418266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>
        <f>IF(OR(T49="",T49=0),"",T49*M!$J$64)</f>
        <v>359.99196846910655</v>
      </c>
      <c r="I49" s="33">
        <f>IF(OR(U49="",U49=0),"",U49*M!$J$65)</f>
        <v>3861.2156958350351</v>
      </c>
      <c r="J49" s="33">
        <f>IF(OR(V49="",V49=0),"",V49*M!$J$66)</f>
        <v>1720.2027610338225</v>
      </c>
      <c r="K49" s="33">
        <f>IF(OR(W49="",W49=0),"",W49*M!$J$67)</f>
        <v>295.07516703137412</v>
      </c>
      <c r="L49" s="33">
        <f>IF(OR(X49="",X49=0),"",X49*M!$J$68)</f>
        <v>236.43100866016596</v>
      </c>
      <c r="N49" s="46" t="str">
        <f>'3.3'!N49</f>
        <v>Seguros CLC</v>
      </c>
      <c r="O49" s="129">
        <f>SUM('3.4.2.1:3.4.2.13'!O49)</f>
        <v>0</v>
      </c>
      <c r="P49" s="129">
        <f>SUM('3.4.2.1:3.4.2.13'!P49)</f>
        <v>0</v>
      </c>
      <c r="Q49" s="129">
        <f>SUM('3.4.2.1:3.4.2.13'!Q49)</f>
        <v>0</v>
      </c>
      <c r="R49" s="129">
        <f>SUM('3.4.2.1:3.4.2.13'!R49)</f>
        <v>0</v>
      </c>
      <c r="S49" s="129">
        <f>SUM('3.4.2.1:3.4.2.13'!S49)</f>
        <v>0</v>
      </c>
      <c r="T49" s="129">
        <f>SUM('3.4.2.1:3.4.2.13'!T49)</f>
        <v>8011.4178375840384</v>
      </c>
      <c r="U49" s="129">
        <f>SUM('3.4.2.1:3.4.2.13'!U49)</f>
        <v>86274.911832406069</v>
      </c>
      <c r="V49" s="129">
        <f>SUM('3.4.2.1:3.4.2.13'!V49)</f>
        <v>38392.763018816484</v>
      </c>
      <c r="W49" s="129">
        <f>SUM('3.4.2.1:3.4.2.13'!W49)</f>
        <v>6579.6626282364441</v>
      </c>
      <c r="X49" s="129">
        <f>SUM('3.4.2.1:3.4.2.13'!X49)</f>
        <v>5271</v>
      </c>
    </row>
    <row r="50" spans="2:24">
      <c r="B50" s="46" t="str">
        <f t="shared" si="2"/>
        <v>Seguros de Vida Cámara</v>
      </c>
      <c r="C50" s="33">
        <f>IF(OR(O50="",O50=0),"",O50*M!$J$59)</f>
        <v>63843.068492103528</v>
      </c>
      <c r="D50" s="33">
        <f>IF(OR(P50="",P50=0),"",P50*M!$J$60)</f>
        <v>183233.51063829786</v>
      </c>
      <c r="E50" s="33">
        <f>IF(OR(Q50="",Q50=0),"",Q50*M!$J$61)</f>
        <v>435855.00994684425</v>
      </c>
      <c r="F50" s="33">
        <f>IF(OR(R50="",R50=0),"",R50*M!$J$62)</f>
        <v>372618.45883210987</v>
      </c>
      <c r="G50" s="33">
        <f>IF(OR(S50="",S50=0),"",S50*M!$J$63)</f>
        <v>8880.3787879614138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129">
        <f>SUM('3.4.2.1:3.4.2.13'!O50)</f>
        <v>1426049.1776889393</v>
      </c>
      <c r="P50" s="129">
        <f>SUM('3.4.2.1:3.4.2.13'!P50)</f>
        <v>4096802.1587896338</v>
      </c>
      <c r="Q50" s="129">
        <f>SUM('3.4.2.1:3.4.2.13'!Q50)</f>
        <v>9732142.0089984648</v>
      </c>
      <c r="R50" s="129">
        <f>SUM('3.4.2.1:3.4.2.13'!R50)</f>
        <v>8334226.2101842165</v>
      </c>
      <c r="S50" s="129">
        <f>SUM('3.4.2.1:3.4.2.13'!S50)</f>
        <v>198406.57087450824</v>
      </c>
      <c r="T50" s="129">
        <f>SUM('3.4.2.1:3.4.2.13'!T50)</f>
        <v>0</v>
      </c>
      <c r="U50" s="129">
        <f>SUM('3.4.2.1:3.4.2.13'!U50)</f>
        <v>0</v>
      </c>
      <c r="V50" s="129">
        <f>SUM('3.4.2.1:3.4.2.13'!V50)</f>
        <v>0</v>
      </c>
      <c r="W50" s="129">
        <f>SUM('3.4.2.1:3.4.2.13'!W50)</f>
        <v>0</v>
      </c>
      <c r="X50" s="129">
        <f>SUM('3.4.2.1:3.4.2.13'!X50)</f>
        <v>0</v>
      </c>
    </row>
    <row r="51" spans="2:24">
      <c r="B51" s="46" t="str">
        <f t="shared" si="2"/>
        <v>Sura</v>
      </c>
      <c r="C51" s="33">
        <f>IF(OR(O51="",O51=0),"",O51*M!$J$59)</f>
        <v>642429.87986230419</v>
      </c>
      <c r="D51" s="33">
        <f>IF(OR(P51="",P51=0),"",P51*M!$J$60)</f>
        <v>642517.25768321496</v>
      </c>
      <c r="E51" s="33">
        <f>IF(OR(Q51="",Q51=0),"",Q51*M!$J$61)</f>
        <v>707322.66754441429</v>
      </c>
      <c r="F51" s="33">
        <f>IF(OR(R51="",R51=0),"",R51*M!$J$62)</f>
        <v>863686.57026138203</v>
      </c>
      <c r="G51" s="33">
        <f>IF(OR(S51="",S51=0),"",S51*M!$J$63)</f>
        <v>918365.67523142498</v>
      </c>
      <c r="H51" s="33">
        <f>IF(OR(T51="",T51=0),"",T51*M!$J$64)</f>
        <v>867128.36078289046</v>
      </c>
      <c r="I51" s="33">
        <f>IF(OR(U51="",U51=0),"",U51*M!$J$65)</f>
        <v>1291240.070537</v>
      </c>
      <c r="J51" s="33">
        <f>IF(OR(V51="",V51=0),"",V51*M!$J$66)</f>
        <v>1516925.3225917357</v>
      </c>
      <c r="K51" s="33">
        <f>IF(OR(W51="",W51=0),"",W51*M!$J$67)</f>
        <v>1583097.7998699634</v>
      </c>
      <c r="L51" s="33">
        <f>IF(OR(X51="",X51=0),"",X51*M!$J$68)</f>
        <v>1758210.2921723886</v>
      </c>
      <c r="N51" s="46" t="str">
        <f>'3.3'!N51</f>
        <v>Sura</v>
      </c>
      <c r="O51" s="129">
        <f>SUM('3.4.2.1:3.4.2.13'!O51)</f>
        <v>14349820.952195553</v>
      </c>
      <c r="P51" s="129">
        <f>SUM('3.4.2.1:3.4.2.13'!P51)</f>
        <v>14365636.935987502</v>
      </c>
      <c r="Q51" s="129">
        <f>SUM('3.4.2.1:3.4.2.13'!Q51)</f>
        <v>15793703.157307692</v>
      </c>
      <c r="R51" s="129">
        <f>SUM('3.4.2.1:3.4.2.13'!R51)</f>
        <v>19317774.202108935</v>
      </c>
      <c r="S51" s="129">
        <f>SUM('3.4.2.1:3.4.2.13'!S51)</f>
        <v>20518244.635975435</v>
      </c>
      <c r="T51" s="129">
        <f>SUM('3.4.2.1:3.4.2.13'!T51)</f>
        <v>19297451.68091777</v>
      </c>
      <c r="U51" s="129">
        <f>SUM('3.4.2.1:3.4.2.13'!U51)</f>
        <v>28851437.478671469</v>
      </c>
      <c r="V51" s="129">
        <f>SUM('3.4.2.1:3.4.2.13'!V51)</f>
        <v>33855866.14946793</v>
      </c>
      <c r="W51" s="129">
        <f>SUM('3.4.2.1:3.4.2.13'!W51)</f>
        <v>35300325.457547635</v>
      </c>
      <c r="X51" s="129">
        <f>SUM('3.4.2.1:3.4.2.13'!X51)</f>
        <v>39197593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129">
        <f>SUM('3.4.2.1:3.4.2.13'!O52)</f>
        <v>0</v>
      </c>
      <c r="P52" s="129">
        <f>SUM('3.4.2.1:3.4.2.13'!P52)</f>
        <v>0</v>
      </c>
      <c r="Q52" s="129">
        <f>SUM('3.4.2.1:3.4.2.13'!Q52)</f>
        <v>0</v>
      </c>
      <c r="R52" s="129">
        <f>SUM('3.4.2.1:3.4.2.13'!R52)</f>
        <v>0</v>
      </c>
      <c r="S52" s="129">
        <f>SUM('3.4.2.1:3.4.2.13'!S52)</f>
        <v>0</v>
      </c>
      <c r="T52" s="129">
        <f>SUM('3.4.2.1:3.4.2.13'!T52)</f>
        <v>0</v>
      </c>
      <c r="U52" s="129">
        <f>SUM('3.4.2.1:3.4.2.13'!U52)</f>
        <v>0</v>
      </c>
      <c r="V52" s="129">
        <f>SUM('3.4.2.1:3.4.2.13'!V52)</f>
        <v>0</v>
      </c>
      <c r="W52" s="129">
        <f>SUM('3.4.2.1:3.4.2.13'!W52)</f>
        <v>0</v>
      </c>
      <c r="X52" s="129">
        <f>SUM('3.4.2.1:3.4.2.13'!X52)</f>
        <v>0</v>
      </c>
    </row>
    <row r="53" spans="2:24">
      <c r="B53" s="51" t="s">
        <v>29</v>
      </c>
      <c r="C53" s="51">
        <f t="shared" ref="C53:L53" si="3">SUM(C17:C52)</f>
        <v>7389729.230320855</v>
      </c>
      <c r="D53" s="51">
        <f t="shared" si="3"/>
        <v>8571769.7990543731</v>
      </c>
      <c r="E53" s="51">
        <f t="shared" si="3"/>
        <v>10263230.400097013</v>
      </c>
      <c r="F53" s="51">
        <f t="shared" si="3"/>
        <v>11424121.868325723</v>
      </c>
      <c r="G53" s="51">
        <f t="shared" si="3"/>
        <v>12569380.43386971</v>
      </c>
      <c r="H53" s="51">
        <f t="shared" si="3"/>
        <v>13545221.595848877</v>
      </c>
      <c r="I53" s="51">
        <f t="shared" si="3"/>
        <v>14748087.385334212</v>
      </c>
      <c r="J53" s="51">
        <f t="shared" si="3"/>
        <v>15102290.65916436</v>
      </c>
      <c r="K53" s="51">
        <f t="shared" si="3"/>
        <v>16443801.860124769</v>
      </c>
      <c r="L53" s="51">
        <f t="shared" si="3"/>
        <v>18355437.262800846</v>
      </c>
    </row>
    <row r="55" spans="2:24">
      <c r="B55" s="14" t="s">
        <v>713</v>
      </c>
    </row>
    <row r="56" spans="2:24">
      <c r="B56" s="14" t="s">
        <v>695</v>
      </c>
    </row>
  </sheetData>
  <mergeCells count="2">
    <mergeCell ref="B15:L15"/>
    <mergeCell ref="N15:X15"/>
  </mergeCells>
  <conditionalFormatting sqref="C17:L53">
    <cfRule type="cellIs" dxfId="5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>
  <sheetPr codeName="Hoja135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59729.505044158817</v>
      </c>
      <c r="D21" s="33">
        <f>IF(OR(P21="",P21=0),"",P21*M!$J$60)</f>
        <v>73488.770685579191</v>
      </c>
      <c r="E21" s="33">
        <f>IF(OR(Q21="",Q21=0),"",Q21*M!$J$61)</f>
        <v>78779.699775654633</v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1334165.377131352</v>
      </c>
      <c r="P21" s="33">
        <v>1643088.937949707</v>
      </c>
      <c r="Q21" s="33">
        <v>1759060.2566124902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158337.73288772424</v>
      </c>
      <c r="D23" s="33">
        <f>IF(OR(P23="",P23=0),"",P23*M!$J$60)</f>
        <v>171146.04018912525</v>
      </c>
      <c r="E23" s="33">
        <f>IF(OR(Q23="",Q23=0),"",Q23*M!$J$61)</f>
        <v>198192.24406004488</v>
      </c>
      <c r="F23" s="33">
        <f>IF(OR(R23="",R23=0),"",R23*M!$J$62)</f>
        <v>239195.74115108856</v>
      </c>
      <c r="G23" s="33">
        <f>IF(OR(S23="",S23=0),"",S23*M!$J$63)</f>
        <v>275661.49916177557</v>
      </c>
      <c r="H23" s="33">
        <f>IF(OR(T23="",T23=0),"",T23*M!$J$64)</f>
        <v>356837.40124937182</v>
      </c>
      <c r="I23" s="33">
        <f>IF(OR(U23="",U23=0),"",U23*M!$J$65)</f>
        <v>420302.50920985115</v>
      </c>
      <c r="J23" s="33">
        <f>IF(OR(V23="",V23=0),"",V23*M!$J$66)</f>
        <v>351579.72542458359</v>
      </c>
      <c r="K23" s="33">
        <f>IF(OR(W23="",W23=0),"",W23*M!$J$67)</f>
        <v>346465.04051399283</v>
      </c>
      <c r="L23" s="33">
        <f>IF(OR(X23="",X23=0),"",X23*M!$J$68)</f>
        <v>444398.83681864606</v>
      </c>
      <c r="N23" s="46" t="str">
        <f>'3.3'!N23</f>
        <v>Chilena</v>
      </c>
      <c r="O23" s="50">
        <v>3536756.5988717782</v>
      </c>
      <c r="P23" s="50">
        <v>3826546.0530261612</v>
      </c>
      <c r="Q23" s="50">
        <v>4425405.2844538251</v>
      </c>
      <c r="R23" s="50">
        <v>5350007.1400489984</v>
      </c>
      <c r="S23" s="50">
        <v>6158864.8498820839</v>
      </c>
      <c r="T23" s="50">
        <v>7941214.7266604416</v>
      </c>
      <c r="U23" s="50">
        <v>9391229.2867070567</v>
      </c>
      <c r="V23" s="50">
        <v>7846817.4718742985</v>
      </c>
      <c r="W23" s="50">
        <v>7725567.3596482668</v>
      </c>
      <c r="X23" s="50">
        <v>9907441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96302.164580760335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2151081.1722190971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>
        <f>IF(OR(O38="",O38=0),"",O38*M!$J$59)</f>
        <v>155264.53465455343</v>
      </c>
      <c r="D38" s="33">
        <f>IF(OR(P38="",P38=0),"",P38*M!$J$60)</f>
        <v>160811.76122931438</v>
      </c>
      <c r="E38" s="33">
        <f>IF(OR(Q38="",Q38=0),"",Q38*M!$J$61)</f>
        <v>167328.55769314055</v>
      </c>
      <c r="F38" s="33">
        <f>IF(OR(R38="",R38=0),"",R38*M!$J$62)</f>
        <v>121373.96723525861</v>
      </c>
      <c r="G38" s="33">
        <f>IF(OR(S38="",S38=0),"",S38*M!$J$63)</f>
        <v>121329.89172344811</v>
      </c>
      <c r="H38" s="33">
        <f>IF(OR(T38="",T38=0),"",T38*M!$J$64)</f>
        <v>126039.996616157</v>
      </c>
      <c r="I38" s="33">
        <f>IF(OR(U38="",U38=0),"",U38*M!$J$65)</f>
        <v>125963.41603826456</v>
      </c>
      <c r="J38" s="33">
        <f>IF(OR(V38="",V38=0),"",V38*M!$J$66)</f>
        <v>146781.77022453462</v>
      </c>
      <c r="K38" s="33">
        <f>IF(OR(W38="",W38=0),"",W38*M!$J$67)</f>
        <v>157230.18053603845</v>
      </c>
      <c r="L38" s="33">
        <f>IF(OR(X38="",X38=0),"",X38*M!$J$68)</f>
        <v>169134.33775768671</v>
      </c>
      <c r="N38" s="46" t="str">
        <f>'3.3'!N38</f>
        <v>Mutual de Carabineros</v>
      </c>
      <c r="O38" s="50">
        <v>3468111.217050408</v>
      </c>
      <c r="P38" s="50">
        <v>3595488.4467804264</v>
      </c>
      <c r="Q38" s="50">
        <v>3736254.5995034906</v>
      </c>
      <c r="R38" s="50">
        <v>2714728.9002714404</v>
      </c>
      <c r="S38" s="50">
        <v>2710768.125573487</v>
      </c>
      <c r="T38" s="50">
        <v>2804948.9032596755</v>
      </c>
      <c r="U38" s="50">
        <v>2814523.5772589319</v>
      </c>
      <c r="V38" s="50">
        <v>3275984.5800538911</v>
      </c>
      <c r="W38" s="50">
        <v>3505959.3571079634</v>
      </c>
      <c r="X38" s="50">
        <v>3770686.0000000005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469633.93716719677</v>
      </c>
      <c r="D53" s="51">
        <f t="shared" si="3"/>
        <v>405446.57210401882</v>
      </c>
      <c r="E53" s="51">
        <f t="shared" si="3"/>
        <v>444300.50152884005</v>
      </c>
      <c r="F53" s="51">
        <f t="shared" si="3"/>
        <v>360569.70838634716</v>
      </c>
      <c r="G53" s="51">
        <f t="shared" si="3"/>
        <v>396991.39088522369</v>
      </c>
      <c r="H53" s="51">
        <f t="shared" si="3"/>
        <v>482877.39786552882</v>
      </c>
      <c r="I53" s="51">
        <f t="shared" si="3"/>
        <v>546265.92524811567</v>
      </c>
      <c r="J53" s="51">
        <f t="shared" si="3"/>
        <v>498361.49564911821</v>
      </c>
      <c r="K53" s="51">
        <f t="shared" si="3"/>
        <v>503695.22105003125</v>
      </c>
      <c r="L53" s="51">
        <f t="shared" si="3"/>
        <v>613533.17457633279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>
  <sheetPr codeName="Hoja136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>
        <f>IF(OR(R17="",R17=0),"",R17*M!$J$62)</f>
        <v>74107.542722287428</v>
      </c>
      <c r="G17" s="33">
        <f>IF(OR(S17="",S17=0),"",S17*M!$J$63)</f>
        <v>233745.91931449933</v>
      </c>
      <c r="H17" s="33">
        <f>IF(OR(T17="",T17=0),"",T17*M!$J$64)</f>
        <v>204307.87670988537</v>
      </c>
      <c r="I17" s="33">
        <f>IF(OR(U17="",U17=0),"",U17*M!$J$65)</f>
        <v>231085.08677515038</v>
      </c>
      <c r="J17" s="33">
        <f>IF(OR(V17="",V17=0),"",V17*M!$J$66)</f>
        <v>380553.10444408807</v>
      </c>
      <c r="K17" s="33">
        <f>IF(OR(W17="",W17=0),"",W17*M!$J$67)</f>
        <v>456774.6340690403</v>
      </c>
      <c r="L17" s="33">
        <f>IF(OR(X17="",X17=0),"",X17*M!$J$68)</f>
        <v>439583.8258044867</v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1657537.3825125466</v>
      </c>
      <c r="S17" s="33">
        <v>5222381.546378335</v>
      </c>
      <c r="T17" s="33">
        <v>4546756.3479071371</v>
      </c>
      <c r="U17" s="33">
        <v>5163359.6923412532</v>
      </c>
      <c r="V17" s="33">
        <v>8493466.8667872939</v>
      </c>
      <c r="W17" s="33">
        <v>10185279.295261359</v>
      </c>
      <c r="X17" s="33">
        <v>9800095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95153.88088475242</v>
      </c>
      <c r="D18" s="33">
        <f>IF(OR(P18="",P18=0),"",P18*M!$J$60)</f>
        <v>222552.1867612293</v>
      </c>
      <c r="E18" s="33">
        <f>IF(OR(Q18="",Q18=0),"",Q18*M!$J$61)</f>
        <v>322249.97906687338</v>
      </c>
      <c r="F18" s="33">
        <f>IF(OR(R18="",R18=0),"",R18*M!$J$62)</f>
        <v>345300.45102006622</v>
      </c>
      <c r="G18" s="33">
        <f>IF(OR(S18="",S18=0),"",S18*M!$J$63)</f>
        <v>322114.01596171095</v>
      </c>
      <c r="H18" s="33">
        <f>IF(OR(T18="",T18=0),"",T18*M!$J$64)</f>
        <v>320656.73053500382</v>
      </c>
      <c r="I18" s="33">
        <f>IF(OR(U18="",U18=0),"",U18*M!$J$65)</f>
        <v>384684.02620292018</v>
      </c>
      <c r="J18" s="33">
        <f>IF(OR(V18="",V18=0),"",V18*M!$J$66)</f>
        <v>402981.44285790698</v>
      </c>
      <c r="K18" s="33">
        <f>IF(OR(W18="",W18=0),"",W18*M!$J$67)</f>
        <v>442853.9934888641</v>
      </c>
      <c r="L18" s="33">
        <f>IF(OR(X18="",X18=0),"",X18*M!$J$68)</f>
        <v>412459.61362750479</v>
      </c>
      <c r="N18" s="46" t="str">
        <f>'3.3'!N18</f>
        <v>BanChile</v>
      </c>
      <c r="O18" s="33">
        <v>2125432.2010915857</v>
      </c>
      <c r="P18" s="33">
        <v>4975903.5669329772</v>
      </c>
      <c r="Q18" s="33">
        <v>7195472.0884315977</v>
      </c>
      <c r="R18" s="33">
        <v>7723213.9231634755</v>
      </c>
      <c r="S18" s="33">
        <v>7196712.985285935</v>
      </c>
      <c r="T18" s="33">
        <v>7136034.3445272306</v>
      </c>
      <c r="U18" s="33">
        <v>8595370.748075882</v>
      </c>
      <c r="V18" s="33">
        <v>8994039.1836867649</v>
      </c>
      <c r="W18" s="33">
        <v>9874873.2400586233</v>
      </c>
      <c r="X18" s="33">
        <v>9195387</v>
      </c>
    </row>
    <row r="19" spans="2:24" s="16" customFormat="1">
      <c r="B19" s="46" t="str">
        <f t="shared" si="2"/>
        <v>BBVA Seguros de Vida</v>
      </c>
      <c r="C19" s="33">
        <f>IF(OR(O19="",O19=0),"",O19*M!$J$59)</f>
        <v>14759.330439581183</v>
      </c>
      <c r="D19" s="33">
        <f>IF(OR(P19="",P19=0),"",P19*M!$J$60)</f>
        <v>17502.54137115839</v>
      </c>
      <c r="E19" s="33">
        <f>IF(OR(Q19="",Q19=0),"",Q19*M!$J$61)</f>
        <v>15066.827202092738</v>
      </c>
      <c r="F19" s="33">
        <f>IF(OR(R19="",R19=0),"",R19*M!$J$62)</f>
        <v>13614.775343939651</v>
      </c>
      <c r="G19" s="33">
        <f>IF(OR(S19="",S19=0),"",S19*M!$J$63)</f>
        <v>19548.678637768193</v>
      </c>
      <c r="H19" s="33">
        <f>IF(OR(T19="",T19=0),"",T19*M!$J$64)</f>
        <v>19008.483049698658</v>
      </c>
      <c r="I19" s="33">
        <f>IF(OR(U19="",U19=0),"",U19*M!$J$65)</f>
        <v>19272.282994531608</v>
      </c>
      <c r="J19" s="33">
        <f>IF(OR(V19="",V19=0),"",V19*M!$J$66)</f>
        <v>19729.187198704294</v>
      </c>
      <c r="K19" s="33">
        <f>IF(OR(W19="",W19=0),"",W19*M!$J$67)</f>
        <v>18836.478207270378</v>
      </c>
      <c r="L19" s="33">
        <f>IF(OR(X19="",X19=0),"",X19*M!$J$68)</f>
        <v>23353.516614089061</v>
      </c>
      <c r="N19" s="46" t="str">
        <f>'3.3'!N19</f>
        <v>BBVA Seguros de Vida</v>
      </c>
      <c r="O19" s="33">
        <v>329676.05620659282</v>
      </c>
      <c r="P19" s="33">
        <v>391328.25116913707</v>
      </c>
      <c r="Q19" s="33">
        <v>336424.95465106721</v>
      </c>
      <c r="R19" s="33">
        <v>304516.89879474556</v>
      </c>
      <c r="S19" s="33">
        <v>436759.10524281935</v>
      </c>
      <c r="T19" s="33">
        <v>423023.04914571537</v>
      </c>
      <c r="U19" s="33">
        <v>430619.43365554744</v>
      </c>
      <c r="V19" s="33">
        <v>440330.65510166838</v>
      </c>
      <c r="W19" s="33">
        <v>420020.67796775774</v>
      </c>
      <c r="X19" s="33">
        <v>520644</v>
      </c>
    </row>
    <row r="20" spans="2:24" s="16" customFormat="1">
      <c r="B20" s="46" t="str">
        <f t="shared" si="2"/>
        <v>BCI Vida</v>
      </c>
      <c r="C20" s="33">
        <f>IF(OR(O20="",O20=0),"",O20*M!$J$59)</f>
        <v>55502.349481489648</v>
      </c>
      <c r="D20" s="33">
        <f>IF(OR(P20="",P20=0),"",P20*M!$J$60)</f>
        <v>115740.36643026004</v>
      </c>
      <c r="E20" s="33">
        <f>IF(OR(Q20="",Q20=0),"",Q20*M!$J$61)</f>
        <v>157972.46066737696</v>
      </c>
      <c r="F20" s="33">
        <f>IF(OR(R20="",R20=0),"",R20*M!$J$62)</f>
        <v>223653.60190177243</v>
      </c>
      <c r="G20" s="33">
        <f>IF(OR(S20="",S20=0),"",S20*M!$J$63)</f>
        <v>101069.24049348886</v>
      </c>
      <c r="H20" s="33">
        <f>IF(OR(T20="",T20=0),"",T20*M!$J$64)</f>
        <v>64345.149943993303</v>
      </c>
      <c r="I20" s="33">
        <f>IF(OR(U20="",U20=0),"",U20*M!$J$65)</f>
        <v>90094.659987124862</v>
      </c>
      <c r="J20" s="33">
        <f>IF(OR(V20="",V20=0),"",V20*M!$J$66)</f>
        <v>117574.70796757663</v>
      </c>
      <c r="K20" s="33">
        <f>IF(OR(W20="",W20=0),"",W20*M!$J$67)</f>
        <v>151736.31065155633</v>
      </c>
      <c r="L20" s="33">
        <f>IF(OR(X20="",X20=0),"",X20*M!$J$68)</f>
        <v>187810.23439907454</v>
      </c>
      <c r="N20" s="46" t="str">
        <f>'3.3'!N20</f>
        <v>BCI Vida</v>
      </c>
      <c r="O20" s="33">
        <v>1239744.293425872</v>
      </c>
      <c r="P20" s="33">
        <v>2587765.6406779923</v>
      </c>
      <c r="Q20" s="33">
        <v>3527343.6937511293</v>
      </c>
      <c r="R20" s="33">
        <v>5002381.5696465774</v>
      </c>
      <c r="S20" s="33">
        <v>2258102.0366370487</v>
      </c>
      <c r="T20" s="33">
        <v>1431964.9524835604</v>
      </c>
      <c r="U20" s="33">
        <v>2013072.9436700928</v>
      </c>
      <c r="V20" s="33">
        <v>2624119.6690632273</v>
      </c>
      <c r="W20" s="33">
        <v>3383455.6211040551</v>
      </c>
      <c r="X20" s="33">
        <v>4187047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212971.76437469982</v>
      </c>
      <c r="G21" s="33">
        <f>IF(OR(S21="",S21=0),"",S21*M!$J$63)</f>
        <v>385361.66898809891</v>
      </c>
      <c r="H21" s="33">
        <f>IF(OR(T21="",T21=0),"",T21*M!$J$64)</f>
        <v>644262.44963730685</v>
      </c>
      <c r="I21" s="33">
        <f>IF(OR(U21="",U21=0),"",U21*M!$J$65)</f>
        <v>556682.5792900325</v>
      </c>
      <c r="J21" s="33">
        <f>IF(OR(V21="",V21=0),"",V21*M!$J$66)</f>
        <v>406979.98556072527</v>
      </c>
      <c r="K21" s="33">
        <f>IF(OR(W21="",W21=0),"",W21*M!$J$67)</f>
        <v>470332.43146878079</v>
      </c>
      <c r="L21" s="33">
        <f>IF(OR(X21="",X21=0),"",X21*M!$J$68)</f>
        <v>552802.4318618034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4763464.6609939933</v>
      </c>
      <c r="S21" s="33">
        <v>8609800.2254200969</v>
      </c>
      <c r="T21" s="33">
        <v>14337696.763234455</v>
      </c>
      <c r="U21" s="33">
        <v>12438502.334560039</v>
      </c>
      <c r="V21" s="33">
        <v>9083281.6299188938</v>
      </c>
      <c r="W21" s="33">
        <v>10487594.579091355</v>
      </c>
      <c r="X21" s="33">
        <v>12324194</v>
      </c>
    </row>
    <row r="22" spans="2:24">
      <c r="B22" s="46" t="str">
        <f t="shared" si="2"/>
        <v>Cardif</v>
      </c>
      <c r="C22" s="33">
        <f>IF(OR(O22="",O22=0),"",O22*M!$J$59)</f>
        <v>277810.24025150336</v>
      </c>
      <c r="D22" s="33">
        <f>IF(OR(P22="",P22=0),"",P22*M!$J$60)</f>
        <v>447446.45390070917</v>
      </c>
      <c r="E22" s="33">
        <f>IF(OR(Q22="",Q22=0),"",Q22*M!$J$61)</f>
        <v>1012455.7589196775</v>
      </c>
      <c r="F22" s="33">
        <f>IF(OR(R22="",R22=0),"",R22*M!$J$62)</f>
        <v>849423.16497364885</v>
      </c>
      <c r="G22" s="33">
        <f>IF(OR(S22="",S22=0),"",S22*M!$J$63)</f>
        <v>889416.12248437246</v>
      </c>
      <c r="H22" s="33">
        <f>IF(OR(T22="",T22=0),"",T22*M!$J$64)</f>
        <v>1129567.6019459132</v>
      </c>
      <c r="I22" s="33">
        <f>IF(OR(U22="",U22=0),"",U22*M!$J$65)</f>
        <v>1178166.0192694832</v>
      </c>
      <c r="J22" s="33">
        <f>IF(OR(V22="",V22=0),"",V22*M!$J$66)</f>
        <v>894041.12519386108</v>
      </c>
      <c r="K22" s="33">
        <f>IF(OR(W22="",W22=0),"",W22*M!$J$67)</f>
        <v>672979.62531839067</v>
      </c>
      <c r="L22" s="33">
        <f>IF(OR(X22="",X22=0),"",X22*M!$J$68)</f>
        <v>972470.02897188172</v>
      </c>
      <c r="N22" s="46" t="str">
        <f>'3.3'!N22</f>
        <v>Cardif</v>
      </c>
      <c r="O22" s="50">
        <v>6205388.8389343899</v>
      </c>
      <c r="P22" s="50">
        <v>10004172.227544786</v>
      </c>
      <c r="Q22" s="50">
        <v>22606974.79383409</v>
      </c>
      <c r="R22" s="50">
        <v>18998749.625151336</v>
      </c>
      <c r="S22" s="50">
        <v>19871449.98610308</v>
      </c>
      <c r="T22" s="50">
        <v>25137888.696433827</v>
      </c>
      <c r="U22" s="50">
        <v>26324913.561822984</v>
      </c>
      <c r="V22" s="50">
        <v>19953873.94217132</v>
      </c>
      <c r="W22" s="50">
        <v>15006274.281973621</v>
      </c>
      <c r="X22" s="50">
        <v>21680276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>
        <f>IF(OR(O24="",O24=0),"",O24*M!$J$59)</f>
        <v>484203.29046853486</v>
      </c>
      <c r="D24" s="33">
        <f>IF(OR(P24="",P24=0),"",P24*M!$J$60)</f>
        <v>469171.57210401888</v>
      </c>
      <c r="E24" s="33">
        <f>IF(OR(Q24="",Q24=0),"",Q24*M!$J$61)</f>
        <v>375658.2674300762</v>
      </c>
      <c r="F24" s="33">
        <f>IF(OR(R24="",R24=0),"",R24*M!$J$62)</f>
        <v>360666.39925540227</v>
      </c>
      <c r="G24" s="33">
        <f>IF(OR(S24="",S24=0),"",S24*M!$J$63)</f>
        <v>340585.27364725195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10815546.942145135</v>
      </c>
      <c r="P24" s="50">
        <v>10489910.403085023</v>
      </c>
      <c r="Q24" s="50">
        <v>8388017.8546753321</v>
      </c>
      <c r="R24" s="50">
        <v>8066898.6910320818</v>
      </c>
      <c r="S24" s="50">
        <v>7609400.2123325747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311419.29226498632</v>
      </c>
      <c r="D26" s="33">
        <f>IF(OR(P26="",P26=0),"",P26*M!$J$60)</f>
        <v>257936.46572104015</v>
      </c>
      <c r="E26" s="33">
        <f>IF(OR(Q26="",Q26=0),"",Q26*M!$J$61)</f>
        <v>317429.70078621933</v>
      </c>
      <c r="F26" s="33">
        <f>IF(OR(R26="",R26=0),"",R26*M!$J$62)</f>
        <v>292023.67090389261</v>
      </c>
      <c r="G26" s="33">
        <f>IF(OR(S26="",S26=0),"",S26*M!$J$63)</f>
        <v>258817.93461959224</v>
      </c>
      <c r="H26" s="33">
        <f>IF(OR(T26="",T26=0),"",T26*M!$J$64)</f>
        <v>194208.12468849783</v>
      </c>
      <c r="I26" s="33">
        <f>IF(OR(U26="",U26=0),"",U26*M!$J$65)</f>
        <v>69188.819801077261</v>
      </c>
      <c r="J26" s="33">
        <f>IF(OR(V26="",V26=0),"",V26*M!$J$66)</f>
        <v>81003.472301803806</v>
      </c>
      <c r="K26" s="33">
        <f>IF(OR(W26="",W26=0),"",W26*M!$J$67)</f>
        <v>78727.881597069267</v>
      </c>
      <c r="L26" s="33">
        <f>IF(OR(X26="",X26=0),"",X26*M!$J$68)</f>
        <v>76684.879315224753</v>
      </c>
      <c r="N26" s="46" t="str">
        <f>'3.3'!N26</f>
        <v>Consorcio Nacional</v>
      </c>
      <c r="O26" s="50">
        <v>6956107.1568150567</v>
      </c>
      <c r="P26" s="50">
        <v>5767038.2776351199</v>
      </c>
      <c r="Q26" s="50">
        <v>7087840.8081213469</v>
      </c>
      <c r="R26" s="50">
        <v>6531590.8923825519</v>
      </c>
      <c r="S26" s="50">
        <v>5782543.7534612389</v>
      </c>
      <c r="T26" s="50">
        <v>4321992.073738995</v>
      </c>
      <c r="U26" s="50">
        <v>1545953.3469122208</v>
      </c>
      <c r="V26" s="50">
        <v>1807895.6656919764</v>
      </c>
      <c r="W26" s="50">
        <v>1755494.7288715192</v>
      </c>
      <c r="X26" s="50">
        <v>1709615</v>
      </c>
    </row>
    <row r="27" spans="2:24">
      <c r="B27" s="46" t="str">
        <f t="shared" si="2"/>
        <v>CorpVida</v>
      </c>
      <c r="C27" s="33">
        <f>IF(OR(O27="",O27=0),"",O27*M!$J$59)</f>
        <v>105470.75630131658</v>
      </c>
      <c r="D27" s="33">
        <f>IF(OR(P27="",P27=0),"",P27*M!$J$60)</f>
        <v>75743.735224586271</v>
      </c>
      <c r="E27" s="33">
        <f>IF(OR(Q27="",Q27=0),"",Q27*M!$J$61)</f>
        <v>79298.494836014215</v>
      </c>
      <c r="F27" s="33">
        <f>IF(OR(R27="",R27=0),"",R27*M!$J$62)</f>
        <v>141290.89542532014</v>
      </c>
      <c r="G27" s="33">
        <f>IF(OR(S27="",S27=0),"",S27*M!$J$63)</f>
        <v>152418.68896696073</v>
      </c>
      <c r="H27" s="33">
        <f>IF(OR(T27="",T27=0),"",T27*M!$J$64)</f>
        <v>190223.49671247421</v>
      </c>
      <c r="I27" s="33">
        <f>IF(OR(U27="",U27=0),"",U27*M!$J$65)</f>
        <v>169834.47670838461</v>
      </c>
      <c r="J27" s="33">
        <f>IF(OR(V27="",V27=0),"",V27*M!$J$66)</f>
        <v>206029.25672113872</v>
      </c>
      <c r="K27" s="33">
        <f>IF(OR(W27="",W27=0),"",W27*M!$J$67)</f>
        <v>215201.94075658743</v>
      </c>
      <c r="L27" s="33">
        <f>IF(OR(X27="",X27=0),"",X27*M!$J$68)</f>
        <v>166099.71369016726</v>
      </c>
      <c r="N27" s="46" t="str">
        <f>'3.3'!N27</f>
        <v>CorpVida</v>
      </c>
      <c r="O27" s="50">
        <v>2355878.0748817883</v>
      </c>
      <c r="P27" s="50">
        <v>1693506.2636845959</v>
      </c>
      <c r="Q27" s="50">
        <v>1770644.3547317297</v>
      </c>
      <c r="R27" s="50">
        <v>3160203.8385453881</v>
      </c>
      <c r="S27" s="50">
        <v>3405358.052532468</v>
      </c>
      <c r="T27" s="50">
        <v>4233316.4297266994</v>
      </c>
      <c r="U27" s="50">
        <v>3794777.5152586838</v>
      </c>
      <c r="V27" s="50">
        <v>4598313.9938013712</v>
      </c>
      <c r="W27" s="50">
        <v>4798628.7065950176</v>
      </c>
      <c r="X27" s="50">
        <v>3703032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151718.81233531539</v>
      </c>
      <c r="D29" s="33">
        <f>IF(OR(P29="",P29=0),"",P29*M!$J$60)</f>
        <v>240491.07565011817</v>
      </c>
      <c r="E29" s="33">
        <f>IF(OR(Q29="",Q29=0),"",Q29*M!$J$61)</f>
        <v>201497.54144037236</v>
      </c>
      <c r="F29" s="33">
        <f>IF(OR(R29="",R29=0),"",R29*M!$J$62)</f>
        <v>168223.69749666331</v>
      </c>
      <c r="G29" s="33">
        <f>IF(OR(S29="",S29=0),"",S29*M!$J$63)</f>
        <v>190988.89748140029</v>
      </c>
      <c r="H29" s="33">
        <f>IF(OR(T29="",T29=0),"",T29*M!$J$64)</f>
        <v>365188.61357226787</v>
      </c>
      <c r="I29" s="33">
        <f>IF(OR(U29="",U29=0),"",U29*M!$J$65)</f>
        <v>405068.0174916095</v>
      </c>
      <c r="J29" s="33">
        <f>IF(OR(V29="",V29=0),"",V29*M!$J$66)</f>
        <v>174334.90522793433</v>
      </c>
      <c r="K29" s="33">
        <f>IF(OR(W29="",W29=0),"",W29*M!$J$67)</f>
        <v>170965.88062296232</v>
      </c>
      <c r="L29" s="33">
        <f>IF(OR(X29="",X29=0),"",X29*M!$J$68)</f>
        <v>242142.71713099876</v>
      </c>
      <c r="N29" s="46" t="str">
        <f>'3.3'!N29</f>
        <v>Cruz del Sur</v>
      </c>
      <c r="O29" s="50">
        <v>3388911.1642163545</v>
      </c>
      <c r="P29" s="50">
        <v>5376987.8362365346</v>
      </c>
      <c r="Q29" s="50">
        <v>4499208.7804632913</v>
      </c>
      <c r="R29" s="50">
        <v>3762600.3640428768</v>
      </c>
      <c r="S29" s="50">
        <v>4267098.6372515401</v>
      </c>
      <c r="T29" s="50">
        <v>8127066.2378861504</v>
      </c>
      <c r="U29" s="50">
        <v>9050830.1654612347</v>
      </c>
      <c r="V29" s="50">
        <v>3890935.9140322371</v>
      </c>
      <c r="W29" s="50">
        <v>3812241.5612115292</v>
      </c>
      <c r="X29" s="50">
        <v>5398337</v>
      </c>
    </row>
    <row r="30" spans="2:24">
      <c r="B30" s="46" t="str">
        <f t="shared" si="2"/>
        <v>EuroAmerica</v>
      </c>
      <c r="C30" s="33">
        <f>IF(OR(O30="",O30=0),"",O30*M!$J$59)</f>
        <v>155464.84377799497</v>
      </c>
      <c r="D30" s="33">
        <f>IF(OR(P30="",P30=0),"",P30*M!$J$60)</f>
        <v>152156.67848699761</v>
      </c>
      <c r="E30" s="33">
        <f>IF(OR(Q30="",Q30=0),"",Q30*M!$J$61)</f>
        <v>156436.63326028394</v>
      </c>
      <c r="F30" s="33">
        <f>IF(OR(R30="",R30=0),"",R30*M!$J$62)</f>
        <v>168152.15292957192</v>
      </c>
      <c r="G30" s="33">
        <f>IF(OR(S30="",S30=0),"",S30*M!$J$63)</f>
        <v>170062.9022740584</v>
      </c>
      <c r="H30" s="33">
        <f>IF(OR(T30="",T30=0),"",T30*M!$J$64)</f>
        <v>180368.41080668979</v>
      </c>
      <c r="I30" s="33">
        <f>IF(OR(U30="",U30=0),"",U30*M!$J$65)</f>
        <v>199263.39827815455</v>
      </c>
      <c r="J30" s="33">
        <f>IF(OR(V30="",V30=0),"",V30*M!$J$66)</f>
        <v>243815.17728220773</v>
      </c>
      <c r="K30" s="33">
        <f>IF(OR(W30="",W30=0),"",W30*M!$J$67)</f>
        <v>256606.79870709439</v>
      </c>
      <c r="L30" s="33">
        <f>IF(OR(X30="",X30=0),"",X30*M!$J$68)</f>
        <v>283297.41190803098</v>
      </c>
      <c r="N30" s="46" t="str">
        <f>'3.3'!N30</f>
        <v>EuroAmerica</v>
      </c>
      <c r="O30" s="50">
        <v>3472585.4797623069</v>
      </c>
      <c r="P30" s="50">
        <v>3401974.9265749413</v>
      </c>
      <c r="Q30" s="50">
        <v>3493050.430886114</v>
      </c>
      <c r="R30" s="50">
        <v>3761000.1518362183</v>
      </c>
      <c r="S30" s="50">
        <v>3799567.3471613568</v>
      </c>
      <c r="T30" s="50">
        <v>4013997.0617077989</v>
      </c>
      <c r="U30" s="50">
        <v>4452336.6400942644</v>
      </c>
      <c r="V30" s="50">
        <v>5441648.2369559919</v>
      </c>
      <c r="W30" s="50">
        <v>5721884.971177333</v>
      </c>
      <c r="X30" s="50">
        <v>6315841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57314.6274632528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1280224.7650992654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31661.98735163192</v>
      </c>
      <c r="J33" s="33">
        <f>IF(OR(V33="",V33=0),"",V33*M!$J$66)</f>
        <v>184097.60262198903</v>
      </c>
      <c r="K33" s="33">
        <f>IF(OR(W33="",W33=0),"",W33*M!$J$67)</f>
        <v>223190.64298048752</v>
      </c>
      <c r="L33" s="33">
        <f>IF(OR(X33="",X33=0),"",X33*M!$J$68)</f>
        <v>288696.79461272818</v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707454.69364669884</v>
      </c>
      <c r="V33" s="50">
        <v>4108827.0463828784</v>
      </c>
      <c r="W33" s="50">
        <v>4976762.8613580856</v>
      </c>
      <c r="X33" s="50">
        <v>6436215</v>
      </c>
    </row>
    <row r="34" spans="2:24">
      <c r="B34" s="46" t="str">
        <f t="shared" si="2"/>
        <v>La Construcción</v>
      </c>
      <c r="C34" s="33">
        <f>IF(OR(O34="",O34=0),"",O34*M!$J$59)</f>
        <v>168535.58144590468</v>
      </c>
      <c r="D34" s="33">
        <f>IF(OR(P34="",P34=0),"",P34*M!$J$60)</f>
        <v>200165.42553191487</v>
      </c>
      <c r="E34" s="33">
        <f>IF(OR(Q34="",Q34=0),"",Q34*M!$J$61)</f>
        <v>174654.97876370398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3764543.7947893473</v>
      </c>
      <c r="P34" s="50">
        <v>4475372.1335009849</v>
      </c>
      <c r="Q34" s="50">
        <v>3899845.171251507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6603.0941010934012</v>
      </c>
      <c r="D36" s="33">
        <f>IF(OR(P36="",P36=0),"",P36*M!$J$60)</f>
        <v>55187.411347517729</v>
      </c>
      <c r="E36" s="33">
        <f>IF(OR(Q36="",Q36=0),"",Q36*M!$J$61)</f>
        <v>113446.92080926023</v>
      </c>
      <c r="F36" s="33">
        <f>IF(OR(R36="",R36=0),"",R36*M!$J$62)</f>
        <v>64987.11252024358</v>
      </c>
      <c r="G36" s="33">
        <f>IF(OR(S36="",S36=0),"",S36*M!$J$63)</f>
        <v>22715.934115676046</v>
      </c>
      <c r="H36" s="33">
        <f>IF(OR(T36="",T36=0),"",T36*M!$J$64)</f>
        <v>17740.561167548123</v>
      </c>
      <c r="I36" s="33">
        <f>IF(OR(U36="",U36=0),"",U36*M!$J$65)</f>
        <v>13230.72247287851</v>
      </c>
      <c r="J36" s="33">
        <f>IF(OR(V36="",V36=0),"",V36*M!$J$66)</f>
        <v>25160.818378370132</v>
      </c>
      <c r="K36" s="33">
        <f>IF(OR(W36="",W36=0),"",W36*M!$J$67)</f>
        <v>35914.11080116799</v>
      </c>
      <c r="L36" s="33">
        <f>IF(OR(X36="",X36=0),"",X36*M!$J$68)</f>
        <v>33551.358816687694</v>
      </c>
      <c r="N36" s="46" t="str">
        <f>'3.3'!N36</f>
        <v>Mapfre Vida</v>
      </c>
      <c r="O36" s="50">
        <v>147491.92254491334</v>
      </c>
      <c r="P36" s="50">
        <v>1233900.4211561857</v>
      </c>
      <c r="Q36" s="50">
        <v>2533139.5041988264</v>
      </c>
      <c r="R36" s="50">
        <v>1453543.9231539534</v>
      </c>
      <c r="S36" s="50">
        <v>507522.33657109196</v>
      </c>
      <c r="T36" s="50">
        <v>394806.164123194</v>
      </c>
      <c r="U36" s="50">
        <v>295626.94880213577</v>
      </c>
      <c r="V36" s="50">
        <v>561557.83448440454</v>
      </c>
      <c r="W36" s="50">
        <v>800822.16013678559</v>
      </c>
      <c r="X36" s="50">
        <v>747995</v>
      </c>
    </row>
    <row r="37" spans="2:24">
      <c r="B37" s="46" t="str">
        <f t="shared" si="2"/>
        <v>Metlife Chile</v>
      </c>
      <c r="C37" s="33">
        <f>IF(OR(O37="",O37=0),"",O37*M!$J$59)</f>
        <v>155411.27273335363</v>
      </c>
      <c r="D37" s="33">
        <f>IF(OR(P37="",P37=0),"",P37*M!$J$60)</f>
        <v>169658.86524822694</v>
      </c>
      <c r="E37" s="33">
        <f>IF(OR(Q37="",Q37=0),"",Q37*M!$J$61)</f>
        <v>249972.59925911171</v>
      </c>
      <c r="F37" s="33">
        <f>IF(OR(R37="",R37=0),"",R37*M!$J$62)</f>
        <v>630271.30745749152</v>
      </c>
      <c r="G37" s="33">
        <f>IF(OR(S37="",S37=0),"",S37*M!$J$63)</f>
        <v>725045.0197912564</v>
      </c>
      <c r="H37" s="33">
        <f>IF(OR(T37="",T37=0),"",T37*M!$J$64)</f>
        <v>808310.49409203429</v>
      </c>
      <c r="I37" s="33">
        <f>IF(OR(U37="",U37=0),"",U37*M!$J$65)</f>
        <v>846745.44821436098</v>
      </c>
      <c r="J37" s="33">
        <f>IF(OR(V37="",V37=0),"",V37*M!$J$66)</f>
        <v>903611.34667247324</v>
      </c>
      <c r="K37" s="33">
        <f>IF(OR(W37="",W37=0),"",W37*M!$J$67)</f>
        <v>847451.96464318072</v>
      </c>
      <c r="L37" s="33">
        <f>IF(OR(X37="",X37=0),"",X37*M!$J$68)</f>
        <v>925496.46699138742</v>
      </c>
      <c r="N37" s="46" t="str">
        <f>'3.3'!N37</f>
        <v>Metlife Chile</v>
      </c>
      <c r="O37" s="50">
        <v>3471388.8746184269</v>
      </c>
      <c r="P37" s="50">
        <v>3793295.2492449852</v>
      </c>
      <c r="Q37" s="50">
        <v>5581601.1720155142</v>
      </c>
      <c r="R37" s="50">
        <v>14097056.991226668</v>
      </c>
      <c r="S37" s="50">
        <v>16199049.560975572</v>
      </c>
      <c r="T37" s="50">
        <v>17988493.2939303</v>
      </c>
      <c r="U37" s="50">
        <v>18919660.190956146</v>
      </c>
      <c r="V37" s="50">
        <v>20167469.254066486</v>
      </c>
      <c r="W37" s="50">
        <v>18896703.769027848</v>
      </c>
      <c r="X37" s="50">
        <v>20633046</v>
      </c>
    </row>
    <row r="38" spans="2:24">
      <c r="B38" s="46" t="str">
        <f t="shared" si="2"/>
        <v>Mutual de Carabineros</v>
      </c>
      <c r="C38" s="33">
        <f>IF(OR(O38="",O38=0),"",O38*M!$J$59)</f>
        <v>112794.46157815406</v>
      </c>
      <c r="D38" s="33">
        <f>IF(OR(P38="",P38=0),"",P38*M!$J$60)</f>
        <v>116221.27659574467</v>
      </c>
      <c r="E38" s="33">
        <f>IF(OR(Q38="",Q38=0),"",Q38*M!$J$61)</f>
        <v>122079.22250036812</v>
      </c>
      <c r="F38" s="33">
        <f>IF(OR(R38="",R38=0),"",R38*M!$J$62)</f>
        <v>130443.21469879232</v>
      </c>
      <c r="G38" s="33">
        <f>IF(OR(S38="",S38=0),"",S38*M!$J$63)</f>
        <v>135966.75025277614</v>
      </c>
      <c r="H38" s="33">
        <f>IF(OR(T38="",T38=0),"",T38*M!$J$64)</f>
        <v>142878.99805632871</v>
      </c>
      <c r="I38" s="33">
        <f>IF(OR(U38="",U38=0),"",U38*M!$J$65)</f>
        <v>153408.05320761065</v>
      </c>
      <c r="J38" s="33">
        <f>IF(OR(V38="",V38=0),"",V38*M!$J$66)</f>
        <v>159276.13585142069</v>
      </c>
      <c r="K38" s="33">
        <f>IF(OR(W38="",W38=0),"",W38*M!$J$67)</f>
        <v>166918.58283754083</v>
      </c>
      <c r="L38" s="33">
        <f>IF(OR(X38="",X38=0),"",X38*M!$J$68)</f>
        <v>177417.8558116231</v>
      </c>
      <c r="N38" s="46" t="str">
        <f>'3.3'!N38</f>
        <v>Mutual de Carabineros</v>
      </c>
      <c r="O38" s="50">
        <v>2519466.1375226374</v>
      </c>
      <c r="P38" s="50">
        <v>2598518.0068651494</v>
      </c>
      <c r="Q38" s="50">
        <v>2725888.8910479653</v>
      </c>
      <c r="R38" s="50">
        <v>2917577.5732924556</v>
      </c>
      <c r="S38" s="50">
        <v>3037786.7109874464</v>
      </c>
      <c r="T38" s="50">
        <v>3179691.3650945486</v>
      </c>
      <c r="U38" s="50">
        <v>3427745.8985635294</v>
      </c>
      <c r="V38" s="50">
        <v>3554843.1131579736</v>
      </c>
      <c r="W38" s="50">
        <v>3721993.8651685393</v>
      </c>
      <c r="X38" s="50">
        <v>3955358.9999999995</v>
      </c>
    </row>
    <row r="39" spans="2:24">
      <c r="B39" s="46" t="str">
        <f t="shared" si="2"/>
        <v>Mutual de Ej. y Av.</v>
      </c>
      <c r="C39" s="33">
        <f>IF(OR(O39="",O39=0),"",O39*M!$J$59)</f>
        <v>230903.80384278193</v>
      </c>
      <c r="D39" s="33">
        <f>IF(OR(P39="",P39=0),"",P39*M!$J$60)</f>
        <v>266507.91962174937</v>
      </c>
      <c r="E39" s="33">
        <f>IF(OR(Q39="",Q39=0),"",Q39*M!$J$61)</f>
        <v>280564.99230527139</v>
      </c>
      <c r="F39" s="33">
        <f>IF(OR(R39="",R39=0),"",R39*M!$J$62)</f>
        <v>290624.37933975365</v>
      </c>
      <c r="G39" s="33">
        <f>IF(OR(S39="",S39=0),"",S39*M!$J$63)</f>
        <v>297657.82559043815</v>
      </c>
      <c r="H39" s="33">
        <f>IF(OR(T39="",T39=0),"",T39*M!$J$64)</f>
        <v>357294.72966458154</v>
      </c>
      <c r="I39" s="33">
        <f>IF(OR(U39="",U39=0),"",U39*M!$J$65)</f>
        <v>351300.4735563143</v>
      </c>
      <c r="J39" s="33">
        <f>IF(OR(V39="",V39=0),"",V39*M!$J$66)</f>
        <v>381964.22841557622</v>
      </c>
      <c r="K39" s="33">
        <f>IF(OR(W39="",W39=0),"",W39*M!$J$67)</f>
        <v>407603.76685752638</v>
      </c>
      <c r="L39" s="33">
        <f>IF(OR(X39="",X39=0),"",X39*M!$J$68)</f>
        <v>453080.17437852197</v>
      </c>
      <c r="N39" s="46" t="str">
        <f>'3.3'!N39</f>
        <v>Mutual de Ej. y Av.</v>
      </c>
      <c r="O39" s="50">
        <v>5157649.6458025752</v>
      </c>
      <c r="P39" s="50">
        <v>5958681.9934710795</v>
      </c>
      <c r="Q39" s="50">
        <v>6264694.1885593263</v>
      </c>
      <c r="R39" s="50">
        <v>6500293.4293795424</v>
      </c>
      <c r="S39" s="50">
        <v>6650309.6184840221</v>
      </c>
      <c r="T39" s="50">
        <v>7951392.3121183235</v>
      </c>
      <c r="U39" s="50">
        <v>7849449.4403527351</v>
      </c>
      <c r="V39" s="50">
        <v>8524961.3797916528</v>
      </c>
      <c r="W39" s="50">
        <v>9088854.5413776282</v>
      </c>
      <c r="X39" s="50">
        <v>10100983</v>
      </c>
    </row>
    <row r="40" spans="2:24">
      <c r="B40" s="46" t="str">
        <f t="shared" si="2"/>
        <v>Mutual de Seguros</v>
      </c>
      <c r="C40" s="33">
        <f>IF(OR(O40="",O40=0),"",O40*M!$J$59)</f>
        <v>437.64617071545138</v>
      </c>
      <c r="D40" s="33">
        <f>IF(OR(P40="",P40=0),"",P40*M!$J$60)</f>
        <v>429.84633569739947</v>
      </c>
      <c r="E40" s="33">
        <f>IF(OR(Q40="",Q40=0),"",Q40*M!$J$61)</f>
        <v>384.07234488553189</v>
      </c>
      <c r="F40" s="33">
        <f>IF(OR(R40="",R40=0),"",R40*M!$J$62)</f>
        <v>283.56349802862991</v>
      </c>
      <c r="G40" s="33">
        <f>IF(OR(S40="",S40=0),"",S40*M!$J$63)</f>
        <v>553.92612936686498</v>
      </c>
      <c r="H40" s="33">
        <f>IF(OR(T40="",T40=0),"",T40*M!$J$64)</f>
        <v>922.81066888994644</v>
      </c>
      <c r="I40" s="33">
        <f>IF(OR(U40="",U40=0),"",U40*M!$J$65)</f>
        <v>3134.2165530749858</v>
      </c>
      <c r="J40" s="33">
        <f>IF(OR(V40="",V40=0),"",V40*M!$J$66)</f>
        <v>10229.252137241872</v>
      </c>
      <c r="K40" s="33">
        <f>IF(OR(W40="",W40=0),"",W40*M!$J$67)</f>
        <v>10397.72925886309</v>
      </c>
      <c r="L40" s="33">
        <f>IF(OR(X40="",X40=0),"",X40*M!$J$68)</f>
        <v>1264.194943668776</v>
      </c>
      <c r="N40" s="46" t="str">
        <f>'3.3'!N40</f>
        <v>Mutual de Seguros</v>
      </c>
      <c r="O40" s="50">
        <v>9775.6103615958782</v>
      </c>
      <c r="P40" s="50">
        <v>9610.6623177084512</v>
      </c>
      <c r="Q40" s="50">
        <v>8575.8945448645627</v>
      </c>
      <c r="R40" s="50">
        <v>6342.3651767787178</v>
      </c>
      <c r="S40" s="50">
        <v>12375.889190048641</v>
      </c>
      <c r="T40" s="50">
        <v>20536.629983433151</v>
      </c>
      <c r="U40" s="50">
        <v>70030.860247431425</v>
      </c>
      <c r="V40" s="50">
        <v>228304.04767448659</v>
      </c>
      <c r="W40" s="50">
        <v>231851.26458231561</v>
      </c>
      <c r="X40" s="50">
        <v>28184.000000000004</v>
      </c>
    </row>
    <row r="41" spans="2:24">
      <c r="B41" s="46" t="str">
        <f t="shared" si="2"/>
        <v>Ohio National</v>
      </c>
      <c r="C41" s="33">
        <f>IF(OR(O41="",O41=0),"",O41*M!$J$59)</f>
        <v>75463.505994940351</v>
      </c>
      <c r="D41" s="33">
        <f>IF(OR(P41="",P41=0),"",P41*M!$J$60)</f>
        <v>94104.609929078011</v>
      </c>
      <c r="E41" s="33">
        <f>IF(OR(Q41="",Q41=0),"",Q41*M!$J$61)</f>
        <v>51809.11298402441</v>
      </c>
      <c r="F41" s="33">
        <f>IF(OR(R41="",R41=0),"",R41*M!$J$62)</f>
        <v>21085.007296321899</v>
      </c>
      <c r="G41" s="33">
        <f>IF(OR(S41="",S41=0),"",S41*M!$J$63)</f>
        <v>48982.296396562444</v>
      </c>
      <c r="H41" s="33">
        <f>IF(OR(T41="",T41=0),"",T41*M!$J$64)</f>
        <v>73839.887150875555</v>
      </c>
      <c r="I41" s="33">
        <f>IF(OR(U41="",U41=0),"",U41*M!$J$65)</f>
        <v>106701.01530958737</v>
      </c>
      <c r="J41" s="33">
        <f>IF(OR(V41="",V41=0),"",V41*M!$J$66)</f>
        <v>178218.65951578779</v>
      </c>
      <c r="K41" s="33">
        <f>IF(OR(W41="",W41=0),"",W41*M!$J$67)</f>
        <v>280934.16388766537</v>
      </c>
      <c r="L41" s="33">
        <f>IF(OR(X41="",X41=0),"",X41*M!$J$68)</f>
        <v>303427.95806769794</v>
      </c>
      <c r="N41" s="46" t="str">
        <f>'3.3'!N41</f>
        <v>Ohio National</v>
      </c>
      <c r="O41" s="50">
        <v>1685612.4433135511</v>
      </c>
      <c r="P41" s="50">
        <v>2104025.4469092921</v>
      </c>
      <c r="Q41" s="50">
        <v>1156838.0158857515</v>
      </c>
      <c r="R41" s="50">
        <v>471600.95343024476</v>
      </c>
      <c r="S41" s="50">
        <v>1094368.7981840807</v>
      </c>
      <c r="T41" s="50">
        <v>1643264.9638306666</v>
      </c>
      <c r="U41" s="50">
        <v>2384124.9527170048</v>
      </c>
      <c r="V41" s="50">
        <v>3977616.4271522472</v>
      </c>
      <c r="W41" s="50">
        <v>6264342.8714215932</v>
      </c>
      <c r="X41" s="50">
        <v>6764632</v>
      </c>
    </row>
    <row r="42" spans="2:24">
      <c r="B42" s="46" t="str">
        <f t="shared" si="2"/>
        <v>Penta Vida</v>
      </c>
      <c r="C42" s="33">
        <f>IF(OR(O42="",O42=0),"",O42*M!$J$59)</f>
        <v>5505.1564370059486</v>
      </c>
      <c r="D42" s="33">
        <f>IF(OR(P42="",P42=0),"",P42*M!$J$60)</f>
        <v>28172.104018912523</v>
      </c>
      <c r="E42" s="33">
        <f>IF(OR(Q42="",Q42=0),"",Q42*M!$J$61)</f>
        <v>752.09114716421095</v>
      </c>
      <c r="F42" s="33">
        <f>IF(OR(R42="",R42=0),"",R42*M!$J$62)</f>
        <v>119.27803409326712</v>
      </c>
      <c r="G42" s="33">
        <f>IF(OR(S42="",S42=0),"",S42*M!$J$63)</f>
        <v>706.68256220693479</v>
      </c>
      <c r="H42" s="33">
        <f>IF(OR(T42="",T42=0),"",T42*M!$J$64)</f>
        <v>1321.7881775457554</v>
      </c>
      <c r="I42" s="33">
        <f>IF(OR(U42="",U42=0),"",U42*M!$J$65)</f>
        <v>80.083644989854164</v>
      </c>
      <c r="J42" s="33" t="str">
        <f>IF(OR(V42="",V42=0),"",V42*M!$J$66)</f>
        <v/>
      </c>
      <c r="K42" s="33">
        <f>IF(OR(W42="",W42=0),"",W42*M!$J$67)</f>
        <v>331.28957309414108</v>
      </c>
      <c r="L42" s="33">
        <f>IF(OR(X42="",X42=0),"",X42*M!$J$68)</f>
        <v>51.179620732545885</v>
      </c>
      <c r="N42" s="46" t="str">
        <f>'3.3'!N42</f>
        <v>Penta Vida</v>
      </c>
      <c r="O42" s="50">
        <v>122967.52013121539</v>
      </c>
      <c r="P42" s="50">
        <v>629882.25330767524</v>
      </c>
      <c r="Q42" s="50">
        <v>16793.33191284259</v>
      </c>
      <c r="R42" s="50">
        <v>2667.8498997476104</v>
      </c>
      <c r="S42" s="50">
        <v>15788.7931598553</v>
      </c>
      <c r="T42" s="50">
        <v>29415.648988309342</v>
      </c>
      <c r="U42" s="50">
        <v>1789.3870622586846</v>
      </c>
      <c r="V42" s="50">
        <v>0</v>
      </c>
      <c r="W42" s="50">
        <v>7387.1808500244269</v>
      </c>
      <c r="X42" s="50">
        <v>1141</v>
      </c>
    </row>
    <row r="43" spans="2:24">
      <c r="B43" s="46" t="str">
        <f t="shared" si="2"/>
        <v>Principal</v>
      </c>
      <c r="C43" s="33">
        <f>IF(OR(O43="",O43=0),"",O43*M!$J$59)</f>
        <v>22370.599350697452</v>
      </c>
      <c r="D43" s="33">
        <f>IF(OR(P43="",P43=0),"",P43*M!$J$60)</f>
        <v>32442.257683215124</v>
      </c>
      <c r="E43" s="33">
        <f>IF(OR(Q43="",Q43=0),"",Q43*M!$J$61)</f>
        <v>53530.364582882197</v>
      </c>
      <c r="F43" s="33">
        <f>IF(OR(R43="",R43=0),"",R43*M!$J$62)</f>
        <v>7717.2999325166675</v>
      </c>
      <c r="G43" s="33" t="str">
        <f>IF(OR(S43="",S43=0),"",S43*M!$J$63)</f>
        <v/>
      </c>
      <c r="H43" s="33">
        <f>IF(OR(T43="",T43=0),"",T43*M!$J$64)</f>
        <v>174.28829730525823</v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499687.36719502427</v>
      </c>
      <c r="P43" s="50">
        <v>725355.91797380394</v>
      </c>
      <c r="Q43" s="50">
        <v>1195271.5880852372</v>
      </c>
      <c r="R43" s="50">
        <v>172610.13738026551</v>
      </c>
      <c r="S43" s="50">
        <v>0</v>
      </c>
      <c r="T43" s="50">
        <v>3878.6875714237553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2171.2696755637212</v>
      </c>
      <c r="D44" s="33">
        <f>IF(OR(P44="",P44=0),"",P44*M!$J$60)</f>
        <v>1676.300236406619</v>
      </c>
      <c r="E44" s="33">
        <f>IF(OR(Q44="",Q44=0),"",Q44*M!$J$61)</f>
        <v>1620.1951256131961</v>
      </c>
      <c r="F44" s="33">
        <f>IF(OR(R44="",R44=0),"",R44*M!$J$62)</f>
        <v>1385.9951788085655</v>
      </c>
      <c r="G44" s="33">
        <f>IF(OR(S44="",S44=0),"",S44*M!$J$63)</f>
        <v>1158.5165665196728</v>
      </c>
      <c r="H44" s="33">
        <f>IF(OR(T44="",T44=0),"",T44*M!$J$64)</f>
        <v>1080.3326358404006</v>
      </c>
      <c r="I44" s="33">
        <f>IF(OR(U44="",U44=0),"",U44*M!$J$65)</f>
        <v>1011.3473583817671</v>
      </c>
      <c r="J44" s="33">
        <f>IF(OR(V44="",V44=0),"",V44*M!$J$66)</f>
        <v>806.47933808530672</v>
      </c>
      <c r="K44" s="33">
        <f>IF(OR(W44="",W44=0),"",W44*M!$J$67)</f>
        <v>636.66510529909499</v>
      </c>
      <c r="L44" s="33">
        <f>IF(OR(X44="",X44=0),"",X44*M!$J$68)</f>
        <v>217.86101480979437</v>
      </c>
      <c r="N44" s="46" t="str">
        <f>'3.3'!N44</f>
        <v>Renta Nacional</v>
      </c>
      <c r="O44" s="50">
        <v>48499.193546148977</v>
      </c>
      <c r="P44" s="50">
        <v>37479.336630986494</v>
      </c>
      <c r="Q44" s="50">
        <v>36177.097165127801</v>
      </c>
      <c r="R44" s="50">
        <v>31000.067421834061</v>
      </c>
      <c r="S44" s="50">
        <v>25883.72689418168</v>
      </c>
      <c r="T44" s="50">
        <v>24042.192346962631</v>
      </c>
      <c r="U44" s="50">
        <v>22597.521363657983</v>
      </c>
      <c r="V44" s="50">
        <v>17999.604934986131</v>
      </c>
      <c r="W44" s="50">
        <v>14196.523693209576</v>
      </c>
      <c r="X44" s="50">
        <v>4857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84489.1818739952</v>
      </c>
      <c r="D46" s="33">
        <f>IF(OR(P46="",P46=0),"",P46*M!$J$60)</f>
        <v>79647.104018912505</v>
      </c>
      <c r="E46" s="33">
        <f>IF(OR(Q46="",Q46=0),"",Q46*M!$J$61)</f>
        <v>41203.380483396424</v>
      </c>
      <c r="F46" s="33">
        <f>IF(OR(R46="",R46=0),"",R46*M!$J$62)</f>
        <v>508425.29072629946</v>
      </c>
      <c r="G46" s="33">
        <f>IF(OR(S46="",S46=0),"",S46*M!$J$63)</f>
        <v>674503.69156834646</v>
      </c>
      <c r="H46" s="33">
        <f>IF(OR(T46="",T46=0),"",T46*M!$J$64)</f>
        <v>456903.39637949172</v>
      </c>
      <c r="I46" s="33">
        <f>IF(OR(U46="",U46=0),"",U46*M!$J$65)</f>
        <v>502673.89874499757</v>
      </c>
      <c r="J46" s="33">
        <f>IF(OR(V46="",V46=0),"",V46*M!$J$66)</f>
        <v>712713.00795306114</v>
      </c>
      <c r="K46" s="33">
        <f>IF(OR(W46="",W46=0),"",W46*M!$J$67)</f>
        <v>957544.27176185162</v>
      </c>
      <c r="L46" s="33">
        <f>IF(OR(X46="",X46=0),"",X46*M!$J$68)</f>
        <v>809830.38957066089</v>
      </c>
      <c r="N46" s="46" t="str">
        <f>'3.3'!N46</f>
        <v>Santander</v>
      </c>
      <c r="O46" s="50">
        <v>1887217.0649179316</v>
      </c>
      <c r="P46" s="50">
        <v>1780779.2174551245</v>
      </c>
      <c r="Q46" s="50">
        <v>920024.18456567556</v>
      </c>
      <c r="R46" s="50">
        <v>11371769.925657019</v>
      </c>
      <c r="S46" s="50">
        <v>15069848.672186397</v>
      </c>
      <c r="T46" s="50">
        <v>10168126.903979857</v>
      </c>
      <c r="U46" s="50">
        <v>11231733.658768728</v>
      </c>
      <c r="V46" s="50">
        <v>15906858.327750199</v>
      </c>
      <c r="W46" s="50">
        <v>21351570.595310211</v>
      </c>
      <c r="X46" s="50">
        <v>18054383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83983.810436141197</v>
      </c>
      <c r="D48" s="33">
        <f>IF(OR(P48="",P48=0),"",P48*M!$J$60)</f>
        <v>102428.25059101653</v>
      </c>
      <c r="E48" s="33">
        <f>IF(OR(Q48="",Q48=0),"",Q48*M!$J$61)</f>
        <v>132837.00168331212</v>
      </c>
      <c r="F48" s="33">
        <f>IF(OR(R48="",R48=0),"",R48*M!$J$62)</f>
        <v>130237.37107652315</v>
      </c>
      <c r="G48" s="33">
        <f>IF(OR(S48="",S48=0),"",S48*M!$J$63)</f>
        <v>158220.54298612918</v>
      </c>
      <c r="H48" s="33">
        <f>IF(OR(T48="",T48=0),"",T48*M!$J$64)</f>
        <v>179866.23627989271</v>
      </c>
      <c r="I48" s="33">
        <f>IF(OR(U48="",U48=0),"",U48*M!$J$65)</f>
        <v>184343.97370571404</v>
      </c>
      <c r="J48" s="33">
        <f>IF(OR(V48="",V48=0),"",V48*M!$J$66)</f>
        <v>202152.90351661292</v>
      </c>
      <c r="K48" s="33">
        <f>IF(OR(W48="",W48=0),"",W48*M!$J$67)</f>
        <v>193725.77258564797</v>
      </c>
      <c r="L48" s="33">
        <f>IF(OR(X48="",X48=0),"",X48*M!$J$68)</f>
        <v>205652.76892513377</v>
      </c>
      <c r="N48" s="46" t="str">
        <f>'3.3'!N48</f>
        <v>Security Vida</v>
      </c>
      <c r="O48" s="50">
        <v>1875928.6895249425</v>
      </c>
      <c r="P48" s="50">
        <v>2290128.4632954858</v>
      </c>
      <c r="Q48" s="50">
        <v>2966097.7502340213</v>
      </c>
      <c r="R48" s="50">
        <v>2912973.5412826301</v>
      </c>
      <c r="S48" s="50">
        <v>3534983.8250522399</v>
      </c>
      <c r="T48" s="50">
        <v>4002821.4513777373</v>
      </c>
      <c r="U48" s="50">
        <v>4118977.3716737083</v>
      </c>
      <c r="V48" s="50">
        <v>4511798.6635567276</v>
      </c>
      <c r="W48" s="50">
        <v>4319747.5369809484</v>
      </c>
      <c r="X48" s="50">
        <v>4584829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>
        <f>IF(OR(O50="",O50=0),"",O50*M!$J$59)</f>
        <v>25933.641182695788</v>
      </c>
      <c r="D50" s="33">
        <f>IF(OR(P50="",P50=0),"",P50*M!$J$60)</f>
        <v>50492.966903073277</v>
      </c>
      <c r="E50" s="33">
        <f>IF(OR(Q50="",Q50=0),"",Q50*M!$J$61)</f>
        <v>229299.67864041511</v>
      </c>
      <c r="F50" s="33">
        <f>IF(OR(R50="",R50=0),"",R50*M!$J$62)</f>
        <v>168410.90392610538</v>
      </c>
      <c r="G50" s="33">
        <f>IF(OR(S50="",S50=0),"",S50*M!$J$63)</f>
        <v>-3940.9087289857639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579274.28233869374</v>
      </c>
      <c r="P50" s="50">
        <v>1128940.3073248116</v>
      </c>
      <c r="Q50" s="50">
        <v>5119998.5871870304</v>
      </c>
      <c r="R50" s="50">
        <v>3766787.5445058667</v>
      </c>
      <c r="S50" s="50">
        <v>-88048.292276390173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633012.06632537302</v>
      </c>
      <c r="D51" s="33">
        <f>IF(OR(P51="",P51=0),"",P51*M!$J$60)</f>
        <v>608370.09456264763</v>
      </c>
      <c r="E51" s="33">
        <f>IF(OR(Q51="",Q51=0),"",Q51*M!$J$61)</f>
        <v>693875.68898859795</v>
      </c>
      <c r="F51" s="33">
        <f>IF(OR(R51="",R51=0),"",R51*M!$J$62)</f>
        <v>849907.23128644994</v>
      </c>
      <c r="G51" s="33">
        <f>IF(OR(S51="",S51=0),"",S51*M!$J$63)</f>
        <v>898157.37893739098</v>
      </c>
      <c r="H51" s="33">
        <f>IF(OR(T51="",T51=0),"",T51*M!$J$64)</f>
        <v>848103.3662102893</v>
      </c>
      <c r="I51" s="33">
        <f>IF(OR(U51="",U51=0),"",U51*M!$J$65)</f>
        <v>1276044.9680387913</v>
      </c>
      <c r="J51" s="33">
        <f>IF(OR(V51="",V51=0),"",V51*M!$J$66)</f>
        <v>1505894.7002513511</v>
      </c>
      <c r="K51" s="33">
        <f>IF(OR(W51="",W51=0),"",W51*M!$J$67)</f>
        <v>944168.33872820763</v>
      </c>
      <c r="L51" s="33">
        <f>IF(OR(X51="",X51=0),"",X51*M!$J$68)</f>
        <v>1047130.2855517822</v>
      </c>
      <c r="N51" s="46" t="str">
        <f>'3.3'!N51</f>
        <v>Sura</v>
      </c>
      <c r="O51" s="50">
        <v>14139457.234298291</v>
      </c>
      <c r="P51" s="50">
        <v>13602162.115789179</v>
      </c>
      <c r="Q51" s="50">
        <v>15493447.56333592</v>
      </c>
      <c r="R51" s="50">
        <v>19009576.566372279</v>
      </c>
      <c r="S51" s="50">
        <v>20066748.267785523</v>
      </c>
      <c r="T51" s="50">
        <v>18874061.177160025</v>
      </c>
      <c r="U51" s="50">
        <v>28511918.469222859</v>
      </c>
      <c r="V51" s="50">
        <v>33609676.52632726</v>
      </c>
      <c r="W51" s="50">
        <v>21053310.570297997</v>
      </c>
      <c r="X51" s="50">
        <v>23344754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3316432.5148171433</v>
      </c>
      <c r="D53" s="51">
        <f t="shared" si="3"/>
        <v>3804245.5082742311</v>
      </c>
      <c r="E53" s="51">
        <f t="shared" si="3"/>
        <v>4784095.9632269926</v>
      </c>
      <c r="F53" s="51">
        <f t="shared" si="3"/>
        <v>5653326.0713186935</v>
      </c>
      <c r="G53" s="51">
        <f t="shared" si="3"/>
        <v>6023856.9990368858</v>
      </c>
      <c r="H53" s="51">
        <f t="shared" si="3"/>
        <v>6200573.8263823539</v>
      </c>
      <c r="I53" s="51">
        <f t="shared" si="3"/>
        <v>6773675.5549568012</v>
      </c>
      <c r="J53" s="51">
        <f t="shared" si="3"/>
        <v>7191167.4994079154</v>
      </c>
      <c r="K53" s="51">
        <f t="shared" si="3"/>
        <v>7003833.2739081476</v>
      </c>
      <c r="L53" s="51">
        <f t="shared" si="3"/>
        <v>7602521.6616286952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>
  <sheetPr codeName="Hoja137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567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105.5295829222438</v>
      </c>
      <c r="D37" s="33">
        <f>IF(OR(P37="",P37=0),"",P37*M!$J$60)</f>
        <v>40610.106382978716</v>
      </c>
      <c r="E37" s="33">
        <f>IF(OR(Q37="",Q37=0),"",Q37*M!$J$61)</f>
        <v>80114.280434600572</v>
      </c>
      <c r="F37" s="33">
        <f>IF(OR(R37="",R37=0),"",R37*M!$J$62)</f>
        <v>100609.18585509383</v>
      </c>
      <c r="G37" s="33">
        <f>IF(OR(S37="",S37=0),"",S37*M!$J$63)</f>
        <v>109481.20621409458</v>
      </c>
      <c r="H37" s="33">
        <f>IF(OR(T37="",T37=0),"",T37*M!$J$64)</f>
        <v>153118.74129195529</v>
      </c>
      <c r="I37" s="33">
        <f>IF(OR(U37="",U37=0),"",U37*M!$J$65)</f>
        <v>168324.12153881756</v>
      </c>
      <c r="J37" s="33">
        <f>IF(OR(V37="",V37=0),"",V37*M!$J$66)</f>
        <v>130814.57755571352</v>
      </c>
      <c r="K37" s="33">
        <f>IF(OR(W37="",W37=0),"",W37*M!$J$67)</f>
        <v>123172.37264950092</v>
      </c>
      <c r="L37" s="33">
        <f>IF(OR(X37="",X37=0),"",X37*M!$J$68)</f>
        <v>82007.739291639955</v>
      </c>
      <c r="N37" s="46" t="str">
        <f>'3.3'!N37</f>
        <v>Metlife Chile</v>
      </c>
      <c r="O37" s="50">
        <v>2357.1920727265169</v>
      </c>
      <c r="P37" s="50">
        <v>907975.68042496685</v>
      </c>
      <c r="Q37" s="50">
        <v>1788859.9106233704</v>
      </c>
      <c r="R37" s="50">
        <v>2250290.3274489138</v>
      </c>
      <c r="S37" s="50">
        <v>2446043.2622074983</v>
      </c>
      <c r="T37" s="50">
        <v>3407571.0646307319</v>
      </c>
      <c r="U37" s="50">
        <v>3761030.1752096484</v>
      </c>
      <c r="V37" s="50">
        <v>2919616.9133484783</v>
      </c>
      <c r="W37" s="50">
        <v>2746529.5209574988</v>
      </c>
      <c r="X37" s="50">
        <v>1828282.9999999998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>
        <f>IF(OR(T40="",T40=0),"",T40*M!$J$64)</f>
        <v>31.290355130242276</v>
      </c>
      <c r="I40" s="33">
        <f>IF(OR(U40="",U40=0),"",U40*M!$J$65)</f>
        <v>2277.9555083609971</v>
      </c>
      <c r="J40" s="33">
        <f>IF(OR(V40="",V40=0),"",V40*M!$J$66)</f>
        <v>9667.4860382144234</v>
      </c>
      <c r="K40" s="33">
        <f>IF(OR(W40="",W40=0),"",W40*M!$J$67)</f>
        <v>21642.092605409787</v>
      </c>
      <c r="L40" s="33">
        <f>IF(OR(X40="",X40=0),"",X40*M!$J$68)</f>
        <v>29960.038629175615</v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696.34917217958662</v>
      </c>
      <c r="U40" s="50">
        <v>50898.583794212682</v>
      </c>
      <c r="V40" s="50">
        <v>215766.13458626211</v>
      </c>
      <c r="W40" s="50">
        <v>482580.995701026</v>
      </c>
      <c r="X40" s="50">
        <v>667930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>
        <f>IF(OR(W48="",W48=0),"",W48*M!$J$67)</f>
        <v>224.60389036869245</v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5008.2758182706402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105.5295829222438</v>
      </c>
      <c r="D53" s="51">
        <f t="shared" si="3"/>
        <v>40610.106382978716</v>
      </c>
      <c r="E53" s="51">
        <f t="shared" si="3"/>
        <v>80114.280434600572</v>
      </c>
      <c r="F53" s="51">
        <f t="shared" si="3"/>
        <v>100609.18585509383</v>
      </c>
      <c r="G53" s="51">
        <f t="shared" si="3"/>
        <v>109481.20621409458</v>
      </c>
      <c r="H53" s="51">
        <f t="shared" si="3"/>
        <v>153150.03164708553</v>
      </c>
      <c r="I53" s="51">
        <f t="shared" si="3"/>
        <v>170602.07704717855</v>
      </c>
      <c r="J53" s="51">
        <f t="shared" si="3"/>
        <v>140482.06359392795</v>
      </c>
      <c r="K53" s="51">
        <f t="shared" si="3"/>
        <v>145039.06914527938</v>
      </c>
      <c r="L53" s="51">
        <f t="shared" si="3"/>
        <v>111967.77792081557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1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>
  <sheetPr codeName="Hoja138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1517.0698728867214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33886.47030639444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>
        <f>IF(OR(O40="",O40=0),"",O40*M!$J$59)</f>
        <v>898.52437751282287</v>
      </c>
      <c r="D40" s="33">
        <f>IF(OR(P40="",P40=0),"",P40*M!$J$60)</f>
        <v>519.97635933806134</v>
      </c>
      <c r="E40" s="33">
        <f>IF(OR(Q40="",Q40=0),"",Q40*M!$J$61)</f>
        <v>594.67403512723001</v>
      </c>
      <c r="F40" s="33">
        <f>IF(OR(R40="",R40=0),"",R40*M!$J$62)</f>
        <v>591.55006367243914</v>
      </c>
      <c r="G40" s="33">
        <f>IF(OR(S40="",S40=0),"",S40*M!$J$63)</f>
        <v>680.50509424433812</v>
      </c>
      <c r="H40" s="33">
        <f>IF(OR(T40="",T40=0),"",T40*M!$J$64)</f>
        <v>963.52889975161338</v>
      </c>
      <c r="I40" s="33">
        <f>IF(OR(U40="",U40=0),"",U40*M!$J$65)</f>
        <v>1002.8635263746929</v>
      </c>
      <c r="J40" s="33">
        <f>IF(OR(V40="",V40=0),"",V40*M!$J$66)</f>
        <v>1438.0543650157006</v>
      </c>
      <c r="K40" s="33">
        <f>IF(OR(W40="",W40=0),"",W40*M!$J$67)</f>
        <v>1345.6658067493022</v>
      </c>
      <c r="L40" s="33">
        <f>IF(OR(X40="",X40=0),"",X40*M!$J$68)</f>
        <v>1703.1913924938649</v>
      </c>
      <c r="N40" s="46" t="str">
        <f>'3.3'!N40</f>
        <v>Mutual de Seguros</v>
      </c>
      <c r="O40" s="50">
        <v>20070.149821262279</v>
      </c>
      <c r="P40" s="50">
        <v>11625.822503945958</v>
      </c>
      <c r="Q40" s="50">
        <v>13278.388516465984</v>
      </c>
      <c r="R40" s="50">
        <v>13230.992529858369</v>
      </c>
      <c r="S40" s="50">
        <v>15203.932786593183</v>
      </c>
      <c r="T40" s="50">
        <v>21442.791202604956</v>
      </c>
      <c r="U40" s="50">
        <v>22407.958822720218</v>
      </c>
      <c r="V40" s="50">
        <v>32095.565531496584</v>
      </c>
      <c r="W40" s="50">
        <v>30006.005276013679</v>
      </c>
      <c r="X40" s="50">
        <v>37971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1044.6808510638296</v>
      </c>
      <c r="E42" s="33">
        <f>IF(OR(Q42="",Q42=0),"",Q42*M!$J$61)</f>
        <v>1051.6225338611368</v>
      </c>
      <c r="F42" s="33">
        <f>IF(OR(R42="",R42=0),"",R42*M!$J$62)</f>
        <v>1027.3822087688266</v>
      </c>
      <c r="G42" s="33">
        <f>IF(OR(S42="",S42=0),"",S42*M!$J$63)</f>
        <v>1146.2458784122055</v>
      </c>
      <c r="H42" s="33">
        <f>IF(OR(T42="",T42=0),"",T42*M!$J$64)</f>
        <v>1283.6180212060949</v>
      </c>
      <c r="I42" s="33">
        <f>IF(OR(U42="",U42=0),"",U42*M!$J$65)</f>
        <v>1278.0286930656762</v>
      </c>
      <c r="J42" s="33">
        <f>IF(OR(V42="",V42=0),"",V42*M!$J$66)</f>
        <v>1163.9755372709012</v>
      </c>
      <c r="K42" s="33">
        <f>IF(OR(W42="",W42=0),"",W42*M!$J$67)</f>
        <v>1067.9754189475448</v>
      </c>
      <c r="L42" s="33">
        <f>IF(OR(X42="",X42=0),"",X42*M!$J$68)</f>
        <v>1015.069953705095</v>
      </c>
      <c r="N42" s="46" t="str">
        <f>'3.3'!N42</f>
        <v>Penta Vida</v>
      </c>
      <c r="O42" s="50">
        <v>0</v>
      </c>
      <c r="P42" s="50">
        <v>23357.358329137161</v>
      </c>
      <c r="Q42" s="50">
        <v>23481.523914678779</v>
      </c>
      <c r="R42" s="50">
        <v>22979.097060932429</v>
      </c>
      <c r="S42" s="50">
        <v>25609.57359421506</v>
      </c>
      <c r="T42" s="50">
        <v>28566.193727784081</v>
      </c>
      <c r="U42" s="50">
        <v>28556.24277412477</v>
      </c>
      <c r="V42" s="50">
        <v>25978.47066312356</v>
      </c>
      <c r="W42" s="50">
        <v>23813.992965315098</v>
      </c>
      <c r="X42" s="50">
        <v>22630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>
        <f>IF(OR(W48="",W48=0),"",W48*M!$J$67)</f>
        <v>0.74572779537229272</v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16.628431851489985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2415.5942503995443</v>
      </c>
      <c r="D53" s="51">
        <f t="shared" si="3"/>
        <v>1564.657210401891</v>
      </c>
      <c r="E53" s="51">
        <f t="shared" si="3"/>
        <v>1646.2965689883667</v>
      </c>
      <c r="F53" s="51">
        <f t="shared" si="3"/>
        <v>1618.9322724412657</v>
      </c>
      <c r="G53" s="51">
        <f t="shared" si="3"/>
        <v>1826.7509726565436</v>
      </c>
      <c r="H53" s="51">
        <f t="shared" si="3"/>
        <v>2247.1469209577081</v>
      </c>
      <c r="I53" s="51">
        <f t="shared" si="3"/>
        <v>2280.892219440369</v>
      </c>
      <c r="J53" s="51">
        <f t="shared" si="3"/>
        <v>2602.029902286602</v>
      </c>
      <c r="K53" s="51">
        <f t="shared" si="3"/>
        <v>2414.3869534922192</v>
      </c>
      <c r="L53" s="51">
        <f t="shared" si="3"/>
        <v>2718.2613461989599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50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>
  <sheetPr codeName="Hoja139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>
        <f>IF(OR(W48="",W48=0),"",W48*M!$J$67)</f>
        <v>3243.263398048523</v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72319.128676111388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0</v>
      </c>
      <c r="D53" s="51">
        <f t="shared" si="3"/>
        <v>0</v>
      </c>
      <c r="E53" s="51">
        <f t="shared" si="3"/>
        <v>0</v>
      </c>
      <c r="F53" s="51">
        <f t="shared" si="3"/>
        <v>0</v>
      </c>
      <c r="G53" s="51">
        <f t="shared" si="3"/>
        <v>0</v>
      </c>
      <c r="H53" s="51">
        <f t="shared" si="3"/>
        <v>0</v>
      </c>
      <c r="I53" s="51">
        <f t="shared" si="3"/>
        <v>0</v>
      </c>
      <c r="J53" s="51">
        <f t="shared" si="3"/>
        <v>0</v>
      </c>
      <c r="K53" s="51">
        <f t="shared" si="3"/>
        <v>3243.263398048523</v>
      </c>
      <c r="L53" s="51">
        <f t="shared" si="3"/>
        <v>0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9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>
  <sheetPr codeName="Hoja140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>
        <f>IF(OR(S21="",S21=0),"",S21*M!$J$63)</f>
        <v>6336.5288023044877</v>
      </c>
      <c r="H21" s="33">
        <f>IF(OR(T21="",T21=0),"",T21*M!$J$64)</f>
        <v>3918.2251539801418</v>
      </c>
      <c r="I21" s="33">
        <f>IF(OR(U21="",U21=0),"",U21*M!$J$65)</f>
        <v>3646.6959436561592</v>
      </c>
      <c r="J21" s="33">
        <f>IF(OR(V21="",V21=0),"",V21*M!$J$66)</f>
        <v>3643.2907030933684</v>
      </c>
      <c r="K21" s="33">
        <f>IF(OR(W21="",W21=0),"",W21*M!$J$67)</f>
        <v>3614.0299363101849</v>
      </c>
      <c r="L21" s="33">
        <f>IF(OR(X21="",X21=0),"",X21*M!$J$68)</f>
        <v>6414.0489628837859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141571.54564365084</v>
      </c>
      <c r="T21" s="33">
        <v>87197.886729966922</v>
      </c>
      <c r="U21" s="33">
        <v>81481.687582979721</v>
      </c>
      <c r="V21" s="33">
        <v>81313.668214587145</v>
      </c>
      <c r="W21" s="33">
        <v>80586.577137274071</v>
      </c>
      <c r="X21" s="33">
        <v>142995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>
        <f>IF(OR(P34="",P34=0),"",P34*M!$J$60)</f>
        <v>33546.276595744675</v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750039.97848456888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0</v>
      </c>
      <c r="D53" s="51">
        <f t="shared" si="3"/>
        <v>33546.276595744675</v>
      </c>
      <c r="E53" s="51">
        <f t="shared" si="3"/>
        <v>0</v>
      </c>
      <c r="F53" s="51">
        <f t="shared" si="3"/>
        <v>0</v>
      </c>
      <c r="G53" s="51">
        <f t="shared" si="3"/>
        <v>6336.5288023044877</v>
      </c>
      <c r="H53" s="51">
        <f t="shared" si="3"/>
        <v>3918.2251539801418</v>
      </c>
      <c r="I53" s="51">
        <f t="shared" si="3"/>
        <v>3646.6959436561592</v>
      </c>
      <c r="J53" s="51">
        <f t="shared" si="3"/>
        <v>3643.2907030933684</v>
      </c>
      <c r="K53" s="51">
        <f t="shared" si="3"/>
        <v>3614.0299363101849</v>
      </c>
      <c r="L53" s="51">
        <f t="shared" si="3"/>
        <v>6414.0489628837859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>
  <sheetPr codeName="Hoja141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59839.241694348901</v>
      </c>
      <c r="G21" s="33">
        <f>IF(OR(S21="",S21=0),"",S21*M!$J$63)</f>
        <v>172028.88465444103</v>
      </c>
      <c r="H21" s="33">
        <f>IF(OR(T21="",T21=0),"",T21*M!$J$64)</f>
        <v>193382.85431231029</v>
      </c>
      <c r="I21" s="33">
        <f>IF(OR(U21="",U21=0),"",U21*M!$J$65)</f>
        <v>210285.06141688337</v>
      </c>
      <c r="J21" s="33">
        <f>IF(OR(V21="",V21=0),"",V21*M!$J$66)</f>
        <v>196273.10092976718</v>
      </c>
      <c r="K21" s="33">
        <f>IF(OR(W21="",W21=0),"",W21*M!$J$67)</f>
        <v>206951.4414685244</v>
      </c>
      <c r="L21" s="33">
        <f>IF(OR(X21="",X21=0),"",X21*M!$J$68)</f>
        <v>218530.65596484797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1338403.3042530925</v>
      </c>
      <c r="S21" s="33">
        <v>3843491.5796524533</v>
      </c>
      <c r="T21" s="33">
        <v>4303626.1478525512</v>
      </c>
      <c r="U21" s="33">
        <v>4698604.41958299</v>
      </c>
      <c r="V21" s="33">
        <v>4380568.8617986348</v>
      </c>
      <c r="W21" s="33">
        <v>4614656.9329750855</v>
      </c>
      <c r="X21" s="33">
        <v>4871929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104061.30629737489</v>
      </c>
      <c r="D34" s="33">
        <f>IF(OR(P34="",P34=0),"",P34*M!$J$60)</f>
        <v>149699.7635933806</v>
      </c>
      <c r="E34" s="33">
        <f>IF(OR(Q34="",Q34=0),"",Q34*M!$J$61)</f>
        <v>151906.58917078833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2324395.4869268672</v>
      </c>
      <c r="P34" s="50">
        <v>3347042.3206063649</v>
      </c>
      <c r="Q34" s="50">
        <v>3391899.7468745383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>
        <f>IF(OR(O40="",O40=0),"",O40*M!$J$59)</f>
        <v>8495.877955963053</v>
      </c>
      <c r="D40" s="33">
        <f>IF(OR(P40="",P40=0),"",P40*M!$J$60)</f>
        <v>8648.6997635933785</v>
      </c>
      <c r="E40" s="33">
        <f>IF(OR(Q40="",Q40=0),"",Q40*M!$J$61)</f>
        <v>9143.9939250622938</v>
      </c>
      <c r="F40" s="33">
        <f>IF(OR(R40="",R40=0),"",R40*M!$J$62)</f>
        <v>9113.809826084389</v>
      </c>
      <c r="G40" s="33">
        <f>IF(OR(S40="",S40=0),"",S40*M!$J$63)</f>
        <v>9289.2926520938126</v>
      </c>
      <c r="H40" s="33">
        <f>IF(OR(T40="",T40=0),"",T40*M!$J$64)</f>
        <v>9230.6547634214712</v>
      </c>
      <c r="I40" s="33">
        <f>IF(OR(U40="",U40=0),"",U40*M!$J$65)</f>
        <v>9363.4002825768421</v>
      </c>
      <c r="J40" s="33">
        <f>IF(OR(V40="",V40=0),"",V40*M!$J$66)</f>
        <v>9708.1681220538958</v>
      </c>
      <c r="K40" s="33">
        <f>IF(OR(W40="",W40=0),"",W40*M!$J$67)</f>
        <v>9405.2587791969891</v>
      </c>
      <c r="L40" s="33">
        <f>IF(OR(X40="",X40=0),"",X40*M!$J$68)</f>
        <v>9331.9601705030454</v>
      </c>
      <c r="N40" s="46" t="str">
        <f>'3.3'!N40</f>
        <v>Mutual de Seguros</v>
      </c>
      <c r="O40" s="50">
        <v>189770.63695403701</v>
      </c>
      <c r="P40" s="50">
        <v>193370.80722180445</v>
      </c>
      <c r="Q40" s="50">
        <v>204174.88700882107</v>
      </c>
      <c r="R40" s="50">
        <v>203845.3837344934</v>
      </c>
      <c r="S40" s="50">
        <v>207542.57728850696</v>
      </c>
      <c r="T40" s="50">
        <v>205423.00579297805</v>
      </c>
      <c r="U40" s="50">
        <v>209215.59360235138</v>
      </c>
      <c r="V40" s="50">
        <v>216674.10755278717</v>
      </c>
      <c r="W40" s="50">
        <v>209720.90034196386</v>
      </c>
      <c r="X40" s="50">
        <v>208047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>
        <f>IF(OR(U46="",U46=0),"",U46*M!$J$65)</f>
        <v>1466.3977322996695</v>
      </c>
      <c r="J46" s="33">
        <f>IF(OR(V46="",V46=0),"",V46*M!$J$66)</f>
        <v>486.22730016120056</v>
      </c>
      <c r="K46" s="33">
        <f>IF(OR(W46="",W46=0),"",W46*M!$J$67)</f>
        <v>1130.4767297971853</v>
      </c>
      <c r="L46" s="33">
        <f>IF(OR(X46="",X46=0),"",X46*M!$J$68)</f>
        <v>1300.12384481406</v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32765.156114396796</v>
      </c>
      <c r="V46" s="50">
        <v>10851.98206352657</v>
      </c>
      <c r="W46" s="50">
        <v>25207.663409868102</v>
      </c>
      <c r="X46" s="50">
        <v>28984.999999999996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112557.18425333794</v>
      </c>
      <c r="D53" s="51">
        <f t="shared" si="3"/>
        <v>158348.46335697398</v>
      </c>
      <c r="E53" s="51">
        <f t="shared" si="3"/>
        <v>161050.58309585063</v>
      </c>
      <c r="F53" s="51">
        <f t="shared" si="3"/>
        <v>68953.051520433291</v>
      </c>
      <c r="G53" s="51">
        <f t="shared" si="3"/>
        <v>181318.17730653484</v>
      </c>
      <c r="H53" s="51">
        <f t="shared" si="3"/>
        <v>202613.50907573177</v>
      </c>
      <c r="I53" s="51">
        <f t="shared" si="3"/>
        <v>221114.85943175989</v>
      </c>
      <c r="J53" s="51">
        <f t="shared" si="3"/>
        <v>206467.49635198229</v>
      </c>
      <c r="K53" s="51">
        <f t="shared" si="3"/>
        <v>217487.1769775186</v>
      </c>
      <c r="L53" s="51">
        <f t="shared" si="3"/>
        <v>229162.73998016506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>
  <sheetPr codeName="Hoja142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249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>
        <f>IF(OR(O22="",O22=0),"",O22*M!$J$59)</f>
        <v>29721.956125493623</v>
      </c>
      <c r="D22" s="33">
        <f>IF(OR(P22="",P22=0),"",P22*M!$J$60)</f>
        <v>54905.61465721039</v>
      </c>
      <c r="E22" s="33">
        <f>IF(OR(Q22="",Q22=0),"",Q22*M!$J$61)</f>
        <v>99381.418890630914</v>
      </c>
      <c r="F22" s="33">
        <f>IF(OR(R22="",R22=0),"",R22*M!$J$62)</f>
        <v>3669.301650476415</v>
      </c>
      <c r="G22" s="33" t="str">
        <f>IF(OR(S22="",S22=0),"",S22*M!$J$63)</f>
        <v/>
      </c>
      <c r="H22" s="33">
        <f>IF(OR(T22="",T22=0),"",T22*M!$J$64)</f>
        <v>44.897073077758051</v>
      </c>
      <c r="I22" s="33" t="str">
        <f>IF(OR(U22="",U22=0),"",U22*M!$J$65)</f>
        <v/>
      </c>
      <c r="J22" s="33">
        <f>IF(OR(V22="",V22=0),"",V22*M!$J$66)</f>
        <v>6834.4468382572059</v>
      </c>
      <c r="K22" s="33">
        <f>IF(OR(W22="",W22=0),"",W22*M!$J$67)</f>
        <v>28247.842632791977</v>
      </c>
      <c r="L22" s="33">
        <f>IF(OR(X22="",X22=0),"",X22*M!$J$68)</f>
        <v>1543.9559379798091</v>
      </c>
      <c r="N22" s="46" t="str">
        <f>'3.3'!N22</f>
        <v>Cardif</v>
      </c>
      <c r="O22" s="50">
        <v>663893.07552329393</v>
      </c>
      <c r="P22" s="50">
        <v>1227599.9072099689</v>
      </c>
      <c r="Q22" s="50">
        <v>2219072.9936024807</v>
      </c>
      <c r="R22" s="50">
        <v>82069.981407580999</v>
      </c>
      <c r="S22" s="50">
        <v>0</v>
      </c>
      <c r="T22" s="50">
        <v>999.15899135214295</v>
      </c>
      <c r="U22" s="50">
        <v>0</v>
      </c>
      <c r="V22" s="50">
        <v>152536.26128829899</v>
      </c>
      <c r="W22" s="50">
        <v>629877.7235955057</v>
      </c>
      <c r="X22" s="50">
        <v>34421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>
        <f>IF(OR(V33="",V33=0),"",V33*M!$J$66)</f>
        <v>1111.1174776344042</v>
      </c>
      <c r="K33" s="33">
        <f>IF(OR(W33="",W33=0),"",W33*M!$J$67)</f>
        <v>2093.6773934949229</v>
      </c>
      <c r="L33" s="33">
        <f>IF(OR(X33="",X33=0),"",X33*M!$J$68)</f>
        <v>1541.9823154449869</v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24798.745224223047</v>
      </c>
      <c r="W33" s="50">
        <v>46685.361700048852</v>
      </c>
      <c r="X33" s="50">
        <v>34377</v>
      </c>
    </row>
    <row r="34" spans="2:24">
      <c r="B34" s="46" t="str">
        <f t="shared" si="2"/>
        <v>La Construcción</v>
      </c>
      <c r="C34" s="33">
        <f>IF(OR(O34="",O34=0),"",O34*M!$J$59)</f>
        <v>1532.7768792865802</v>
      </c>
      <c r="D34" s="33">
        <f>IF(OR(P34="",P34=0),"",P34*M!$J$60)</f>
        <v>489.65721040189118</v>
      </c>
      <c r="E34" s="33">
        <f>IF(OR(Q34="",Q34=0),"",Q34*M!$J$61)</f>
        <v>444.87946850069733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34237.314400976829</v>
      </c>
      <c r="P34" s="50">
        <v>10947.935831460816</v>
      </c>
      <c r="Q34" s="50">
        <v>9933.6478083952188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31254.733004780202</v>
      </c>
      <c r="D53" s="51">
        <f t="shared" si="3"/>
        <v>55395.271867612282</v>
      </c>
      <c r="E53" s="51">
        <f t="shared" si="3"/>
        <v>99826.298359131615</v>
      </c>
      <c r="F53" s="51">
        <f t="shared" si="3"/>
        <v>3669.301650476415</v>
      </c>
      <c r="G53" s="51">
        <f t="shared" si="3"/>
        <v>0</v>
      </c>
      <c r="H53" s="51">
        <f t="shared" si="3"/>
        <v>44.897073077758051</v>
      </c>
      <c r="I53" s="51">
        <f t="shared" si="3"/>
        <v>0</v>
      </c>
      <c r="J53" s="51">
        <f t="shared" si="3"/>
        <v>7945.56431589161</v>
      </c>
      <c r="K53" s="51">
        <f t="shared" si="3"/>
        <v>30341.5200262869</v>
      </c>
      <c r="L53" s="51">
        <f t="shared" si="3"/>
        <v>3085.9382534247961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>
  <sheetPr codeName="Hoja143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88.329515077531738</v>
      </c>
      <c r="D18" s="33">
        <f>IF(OR(P18="",P18=0),"",P18*M!$J$60)</f>
        <v>320.15366430260042</v>
      </c>
      <c r="E18" s="33">
        <f>IF(OR(Q18="",Q18=0),"",Q18*M!$J$61)</f>
        <v>1865.5024960948892</v>
      </c>
      <c r="F18" s="33">
        <f>IF(OR(R18="",R18=0),"",R18*M!$J$62)</f>
        <v>1613.8696320016727</v>
      </c>
      <c r="G18" s="33">
        <f>IF(OR(S18="",S18=0),"",S18*M!$J$63)</f>
        <v>1135.3386000944568</v>
      </c>
      <c r="H18" s="33">
        <f>IF(OR(T18="",T18=0),"",T18*M!$J$64)</f>
        <v>2358.4468160789611</v>
      </c>
      <c r="I18" s="33">
        <f>IF(OR(U18="",U18=0),"",U18*M!$J$65)</f>
        <v>32170.271440671135</v>
      </c>
      <c r="J18" s="33">
        <f>IF(OR(V18="",V18=0),"",V18*M!$J$66)</f>
        <v>6495.7159664764376</v>
      </c>
      <c r="K18" s="33">
        <f>IF(OR(W18="",W18=0),"",W18*M!$J$67)</f>
        <v>3595.852821297985</v>
      </c>
      <c r="L18" s="33">
        <f>IF(OR(X18="",X18=0),"",X18*M!$J$68)</f>
        <v>16058.334899522428</v>
      </c>
      <c r="N18" s="46" t="str">
        <f>'3.3'!N18</f>
        <v>BanChile</v>
      </c>
      <c r="O18" s="33">
        <v>1972.9977790393427</v>
      </c>
      <c r="P18" s="33">
        <v>7158.1132648187368</v>
      </c>
      <c r="Q18" s="33">
        <v>41654.529134242926</v>
      </c>
      <c r="R18" s="33">
        <v>36096.8552900086</v>
      </c>
      <c r="S18" s="33">
        <v>25365.881772022509</v>
      </c>
      <c r="T18" s="33">
        <v>52485.901204070171</v>
      </c>
      <c r="U18" s="33">
        <v>718811.78126420104</v>
      </c>
      <c r="V18" s="33">
        <v>144976.21407641078</v>
      </c>
      <c r="W18" s="33">
        <v>80181.259110893996</v>
      </c>
      <c r="X18" s="33">
        <v>358005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>
        <f>IF(OR(O20="",O20=0),"",O20*M!$J$59)</f>
        <v>89778.083291328585</v>
      </c>
      <c r="D20" s="33">
        <f>IF(OR(P20="",P20=0),"",P20*M!$J$60)</f>
        <v>15824.408983451536</v>
      </c>
      <c r="E20" s="33">
        <f>IF(OR(Q20="",Q20=0),"",Q20*M!$J$61)</f>
        <v>17368.893662604198</v>
      </c>
      <c r="F20" s="33">
        <f>IF(OR(R20="",R20=0),"",R20*M!$J$62)</f>
        <v>19891.058653749322</v>
      </c>
      <c r="G20" s="33">
        <f>IF(OR(S20="",S20=0),"",S20*M!$J$63)</f>
        <v>19128.748422534867</v>
      </c>
      <c r="H20" s="33">
        <f>IF(OR(T20="",T20=0),"",T20*M!$J$64)</f>
        <v>34631.339482007017</v>
      </c>
      <c r="I20" s="33">
        <f>IF(OR(U20="",U20=0),"",U20*M!$J$65)</f>
        <v>63429.276771967016</v>
      </c>
      <c r="J20" s="33">
        <f>IF(OR(V20="",V20=0),"",V20*M!$J$66)</f>
        <v>89494.806826950298</v>
      </c>
      <c r="K20" s="33">
        <f>IF(OR(W20="",W20=0),"",W20*M!$J$67)</f>
        <v>151242.49902705825</v>
      </c>
      <c r="L20" s="33">
        <f>IF(OR(X20="",X20=0),"",X20*M!$J$68)</f>
        <v>184413.71972676093</v>
      </c>
      <c r="N20" s="46" t="str">
        <f>'3.3'!N20</f>
        <v>BCI Vida</v>
      </c>
      <c r="O20" s="33">
        <v>2005354.1422108095</v>
      </c>
      <c r="P20" s="33">
        <v>353807.95062616805</v>
      </c>
      <c r="Q20" s="33">
        <v>387827.45593373536</v>
      </c>
      <c r="R20" s="33">
        <v>444896.32344028039</v>
      </c>
      <c r="S20" s="33">
        <v>427376.97008840617</v>
      </c>
      <c r="T20" s="33">
        <v>770700.89103776496</v>
      </c>
      <c r="U20" s="33">
        <v>1417262.2542163557</v>
      </c>
      <c r="V20" s="33">
        <v>1997411.5771427397</v>
      </c>
      <c r="W20" s="33">
        <v>3372444.4813873968</v>
      </c>
      <c r="X20" s="33">
        <v>4111325</v>
      </c>
    </row>
    <row r="21" spans="2:24" s="16" customFormat="1">
      <c r="B21" s="46" t="str">
        <f t="shared" si="2"/>
        <v>BICE Vida</v>
      </c>
      <c r="C21" s="33">
        <f>IF(OR(O21="",O21=0),"",O21*M!$J$59)</f>
        <v>235107.90653674255</v>
      </c>
      <c r="D21" s="33">
        <f>IF(OR(P21="",P21=0),"",P21*M!$J$60)</f>
        <v>269078.72340425529</v>
      </c>
      <c r="E21" s="33">
        <f>IF(OR(Q21="",Q21=0),"",Q21*M!$J$61)</f>
        <v>307597.36791197117</v>
      </c>
      <c r="F21" s="33">
        <f>IF(OR(R21="",R21=0),"",R21*M!$J$62)</f>
        <v>364252.97402309102</v>
      </c>
      <c r="G21" s="33">
        <f>IF(OR(S21="",S21=0),"",S21*M!$J$63)</f>
        <v>499255.68732759671</v>
      </c>
      <c r="H21" s="33">
        <f>IF(OR(T21="",T21=0),"",T21*M!$J$64)</f>
        <v>590427.1897897633</v>
      </c>
      <c r="I21" s="33">
        <f>IF(OR(U21="",U21=0),"",U21*M!$J$65)</f>
        <v>572637.31105410529</v>
      </c>
      <c r="J21" s="33">
        <f>IF(OR(V21="",V21=0),"",V21*M!$J$66)</f>
        <v>611317.4023820986</v>
      </c>
      <c r="K21" s="33">
        <f>IF(OR(W21="",W21=0),"",W21*M!$J$67)</f>
        <v>803358.71138236951</v>
      </c>
      <c r="L21" s="33">
        <f>IF(OR(X21="",X21=0),"",X21*M!$J$68)</f>
        <v>1217523.1665158789</v>
      </c>
      <c r="N21" s="46" t="str">
        <f>'3.3'!N21</f>
        <v>BICE Vida</v>
      </c>
      <c r="O21" s="33">
        <v>5251555.8024338773</v>
      </c>
      <c r="P21" s="33">
        <v>6016160.9690651512</v>
      </c>
      <c r="Q21" s="33">
        <v>6868296.1025927868</v>
      </c>
      <c r="R21" s="33">
        <v>8147118.3493049024</v>
      </c>
      <c r="S21" s="33">
        <v>11154435.106591146</v>
      </c>
      <c r="T21" s="33">
        <v>13139623.476022784</v>
      </c>
      <c r="U21" s="33">
        <v>12794994.482289536</v>
      </c>
      <c r="V21" s="33">
        <v>13643835.884107688</v>
      </c>
      <c r="W21" s="33">
        <v>17913500.968343921</v>
      </c>
      <c r="X21" s="33">
        <v>27143498</v>
      </c>
    </row>
    <row r="22" spans="2:24">
      <c r="B22" s="46" t="str">
        <f t="shared" si="2"/>
        <v>Cardif</v>
      </c>
      <c r="C22" s="33">
        <f>IF(OR(O22="",O22=0),"",O22*M!$J$59)</f>
        <v>3140.9235003093636</v>
      </c>
      <c r="D22" s="33">
        <f>IF(OR(P22="",P22=0),"",P22*M!$J$60)</f>
        <v>8167.434988179667</v>
      </c>
      <c r="E22" s="33">
        <f>IF(OR(Q22="",Q22=0),"",Q22*M!$J$61)</f>
        <v>23284.335380448749</v>
      </c>
      <c r="F22" s="33">
        <f>IF(OR(R22="",R22=0),"",R22*M!$J$62)</f>
        <v>40001.257315098163</v>
      </c>
      <c r="G22" s="33">
        <f>IF(OR(S22="",S22=0),"",S22*M!$J$63)</f>
        <v>17504.00024432303</v>
      </c>
      <c r="H22" s="33">
        <f>IF(OR(T22="",T22=0),"",T22*M!$J$64)</f>
        <v>47865.274126953213</v>
      </c>
      <c r="I22" s="33">
        <f>IF(OR(U22="",U22=0),"",U22*M!$J$65)</f>
        <v>33488.854715309084</v>
      </c>
      <c r="J22" s="33">
        <f>IF(OR(V22="",V22=0),"",V22*M!$J$66)</f>
        <v>77271.511845553265</v>
      </c>
      <c r="K22" s="33">
        <f>IF(OR(W22="",W22=0),"",W22*M!$J$67)</f>
        <v>87511.296610900201</v>
      </c>
      <c r="L22" s="33">
        <f>IF(OR(X22="",X22=0),"",X22*M!$J$68)</f>
        <v>96774.697082582192</v>
      </c>
      <c r="N22" s="46" t="str">
        <f>'3.3'!N22</f>
        <v>Cardif</v>
      </c>
      <c r="O22" s="50">
        <v>70158.146852763428</v>
      </c>
      <c r="P22" s="50">
        <v>182610.51253555395</v>
      </c>
      <c r="Q22" s="50">
        <v>519912.47854489693</v>
      </c>
      <c r="R22" s="50">
        <v>894694.07447156159</v>
      </c>
      <c r="S22" s="50">
        <v>391076.63625460392</v>
      </c>
      <c r="T22" s="50">
        <v>1065214.6284603316</v>
      </c>
      <c r="U22" s="50">
        <v>748274.17464610515</v>
      </c>
      <c r="V22" s="50">
        <v>1724603.0000609139</v>
      </c>
      <c r="W22" s="50">
        <v>1951349.5956033221</v>
      </c>
      <c r="X22" s="50">
        <v>2157498</v>
      </c>
    </row>
    <row r="23" spans="2:24">
      <c r="B23" s="46" t="str">
        <f t="shared" si="2"/>
        <v>Chilena</v>
      </c>
      <c r="C23" s="33">
        <f>IF(OR(O23="",O23=0),"",O23*M!$J$59)</f>
        <v>509154.19860822801</v>
      </c>
      <c r="D23" s="33">
        <f>IF(OR(P23="",P23=0),"",P23*M!$J$60)</f>
        <v>566304.84633569722</v>
      </c>
      <c r="E23" s="33">
        <f>IF(OR(Q23="",Q23=0),"",Q23*M!$J$61)</f>
        <v>639390.02312749578</v>
      </c>
      <c r="F23" s="33">
        <f>IF(OR(R23="",R23=0),"",R23*M!$J$62)</f>
        <v>718546.45473304007</v>
      </c>
      <c r="G23" s="33">
        <f>IF(OR(S23="",S23=0),"",S23*M!$J$63)</f>
        <v>717199.52357008285</v>
      </c>
      <c r="H23" s="33">
        <f>IF(OR(T23="",T23=0),"",T23*M!$J$64)</f>
        <v>605732.35229066783</v>
      </c>
      <c r="I23" s="33">
        <f>IF(OR(U23="",U23=0),"",U23*M!$J$65)</f>
        <v>543356.53024322819</v>
      </c>
      <c r="J23" s="33">
        <f>IF(OR(V23="",V23=0),"",V23*M!$J$66)</f>
        <v>237270.6619146938</v>
      </c>
      <c r="K23" s="33">
        <f>IF(OR(W23="",W23=0),"",W23*M!$J$67)</f>
        <v>352346.36259615805</v>
      </c>
      <c r="L23" s="33">
        <f>IF(OR(X23="",X23=0),"",X23*M!$J$68)</f>
        <v>433477.5273918623</v>
      </c>
      <c r="N23" s="46" t="str">
        <f>'3.3'!N23</f>
        <v>Chilena</v>
      </c>
      <c r="O23" s="50">
        <v>11372870.123433055</v>
      </c>
      <c r="P23" s="50">
        <v>12661651.839334471</v>
      </c>
      <c r="Q23" s="50">
        <v>14276845.194397325</v>
      </c>
      <c r="R23" s="50">
        <v>16071476.209312784</v>
      </c>
      <c r="S23" s="50">
        <v>16023764.470190691</v>
      </c>
      <c r="T23" s="50">
        <v>13480231.218990782</v>
      </c>
      <c r="U23" s="50">
        <v>12140745.411053408</v>
      </c>
      <c r="V23" s="50">
        <v>5295582.8815981392</v>
      </c>
      <c r="W23" s="50">
        <v>7856710.6052760147</v>
      </c>
      <c r="X23" s="50">
        <v>9663961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>
        <f>IF(OR(P24="",P24=0),"",P24*M!$J$60)</f>
        <v>419.32624113475174</v>
      </c>
      <c r="E24" s="33">
        <f>IF(OR(Q24="",Q24=0),"",Q24*M!$J$61)</f>
        <v>701.33192431736347</v>
      </c>
      <c r="F24" s="33">
        <f>IF(OR(R24="",R24=0),"",R24*M!$J$62)</f>
        <v>269.26571129263664</v>
      </c>
      <c r="G24" s="33">
        <f>IF(OR(S24="",S24=0),"",S24*M!$J$63)</f>
        <v>146.75742976530807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9375.4501779377788</v>
      </c>
      <c r="Q24" s="50">
        <v>15659.936738442357</v>
      </c>
      <c r="R24" s="50">
        <v>6022.5716020421805</v>
      </c>
      <c r="S24" s="50">
        <v>3278.873467600758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186554.86224417895</v>
      </c>
      <c r="D26" s="33">
        <f>IF(OR(P26="",P26=0),"",P26*M!$J$60)</f>
        <v>192197.93144208036</v>
      </c>
      <c r="E26" s="33">
        <f>IF(OR(Q26="",Q26=0),"",Q26*M!$J$61)</f>
        <v>142305.76224010441</v>
      </c>
      <c r="F26" s="33">
        <f>IF(OR(R26="",R26=0),"",R26*M!$J$62)</f>
        <v>125444.33014869136</v>
      </c>
      <c r="G26" s="33">
        <f>IF(OR(S26="",S26=0),"",S26*M!$J$63)</f>
        <v>115139.79313255938</v>
      </c>
      <c r="H26" s="33">
        <f>IF(OR(T26="",T26=0),"",T26*M!$J$64)</f>
        <v>142738.65011165658</v>
      </c>
      <c r="I26" s="33">
        <f>IF(OR(U26="",U26=0),"",U26*M!$J$65)</f>
        <v>193397.15474649373</v>
      </c>
      <c r="J26" s="33">
        <f>IF(OR(V26="",V26=0),"",V26*M!$J$66)</f>
        <v>231543.6558868695</v>
      </c>
      <c r="K26" s="33">
        <f>IF(OR(W26="",W26=0),"",W26*M!$J$67)</f>
        <v>238091.03005982132</v>
      </c>
      <c r="L26" s="33">
        <f>IF(OR(X26="",X26=0),"",X26*M!$J$68)</f>
        <v>281275.30105593288</v>
      </c>
      <c r="N26" s="46" t="str">
        <f>'3.3'!N26</f>
        <v>Consorcio Nacional</v>
      </c>
      <c r="O26" s="50">
        <v>4167036.6757213371</v>
      </c>
      <c r="P26" s="50">
        <v>4297231.9730375893</v>
      </c>
      <c r="Q26" s="50">
        <v>3177524.3032961148</v>
      </c>
      <c r="R26" s="50">
        <v>2805769.2781003276</v>
      </c>
      <c r="S26" s="50">
        <v>2572468.1426427709</v>
      </c>
      <c r="T26" s="50">
        <v>3176568.0008922964</v>
      </c>
      <c r="U26" s="50">
        <v>4321261.4339027582</v>
      </c>
      <c r="V26" s="50">
        <v>5167763.3069443647</v>
      </c>
      <c r="W26" s="50">
        <v>5309015.5581827071</v>
      </c>
      <c r="X26" s="50">
        <v>6270760</v>
      </c>
    </row>
    <row r="27" spans="2:24">
      <c r="B27" s="46" t="str">
        <f t="shared" si="2"/>
        <v>CorpVida</v>
      </c>
      <c r="C27" s="33">
        <f>IF(OR(O27="",O27=0),"",O27*M!$J$59)</f>
        <v>21893.834970126834</v>
      </c>
      <c r="D27" s="33">
        <f>IF(OR(P27="",P27=0),"",P27*M!$J$60)</f>
        <v>19801.477541371154</v>
      </c>
      <c r="E27" s="33">
        <f>IF(OR(Q27="",Q27=0),"",Q27*M!$J$61)</f>
        <v>58210.491971785028</v>
      </c>
      <c r="F27" s="33">
        <f>IF(OR(R27="",R27=0),"",R27*M!$J$62)</f>
        <v>81236.074261702874</v>
      </c>
      <c r="G27" s="33">
        <f>IF(OR(S27="",S27=0),"",S27*M!$J$63)</f>
        <v>94184.348273759562</v>
      </c>
      <c r="H27" s="33">
        <f>IF(OR(T27="",T27=0),"",T27*M!$J$64)</f>
        <v>88671.6683670817</v>
      </c>
      <c r="I27" s="33">
        <f>IF(OR(U27="",U27=0),"",U27*M!$J$65)</f>
        <v>117601.01470359933</v>
      </c>
      <c r="J27" s="33">
        <f>IF(OR(V27="",V27=0),"",V27*M!$J$66)</f>
        <v>237555.38875264541</v>
      </c>
      <c r="K27" s="33">
        <f>IF(OR(W27="",W27=0),"",W27*M!$J$67)</f>
        <v>213297.445183181</v>
      </c>
      <c r="L27" s="33">
        <f>IF(OR(X27="",X27=0),"",X27*M!$J$68)</f>
        <v>77781.316343433646</v>
      </c>
      <c r="N27" s="46" t="str">
        <f>'3.3'!N27</f>
        <v>CorpVida</v>
      </c>
      <c r="O27" s="50">
        <v>489037.98161688284</v>
      </c>
      <c r="P27" s="50">
        <v>442728.71079160686</v>
      </c>
      <c r="Q27" s="50">
        <v>1299773.4598764102</v>
      </c>
      <c r="R27" s="50">
        <v>1816978.7440117353</v>
      </c>
      <c r="S27" s="50">
        <v>2104278.8846326675</v>
      </c>
      <c r="T27" s="50">
        <v>1973337.8738013094</v>
      </c>
      <c r="U27" s="50">
        <v>2627674.2803823915</v>
      </c>
      <c r="V27" s="50">
        <v>5301937.6266678441</v>
      </c>
      <c r="W27" s="50">
        <v>4756161.7702002935</v>
      </c>
      <c r="X27" s="50">
        <v>1734059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236806.77157115468</v>
      </c>
      <c r="D29" s="33">
        <f>IF(OR(P29="",P29=0),"",P29*M!$J$60)</f>
        <v>289141.66666666657</v>
      </c>
      <c r="E29" s="33">
        <f>IF(OR(Q29="",Q29=0),"",Q29*M!$J$61)</f>
        <v>319653.2319303808</v>
      </c>
      <c r="F29" s="33">
        <f>IF(OR(R29="",R29=0),"",R29*M!$J$62)</f>
        <v>301463.65942115651</v>
      </c>
      <c r="G29" s="33">
        <f>IF(OR(S29="",S29=0),"",S29*M!$J$63)</f>
        <v>315672.34099642345</v>
      </c>
      <c r="H29" s="33">
        <f>IF(OR(T29="",T29=0),"",T29*M!$J$64)</f>
        <v>400268.41417014803</v>
      </c>
      <c r="I29" s="33">
        <f>IF(OR(U29="",U29=0),"",U29*M!$J$65)</f>
        <v>421512.99354809133</v>
      </c>
      <c r="J29" s="33">
        <f>IF(OR(V29="",V29=0),"",V29*M!$J$66)</f>
        <v>453702.45162078965</v>
      </c>
      <c r="K29" s="33">
        <f>IF(OR(W29="",W29=0),"",W29*M!$J$67)</f>
        <v>530331.03322916431</v>
      </c>
      <c r="L29" s="33">
        <f>IF(OR(X29="",X29=0),"",X29*M!$J$68)</f>
        <v>693687.41317742912</v>
      </c>
      <c r="N29" s="46" t="str">
        <f>'3.3'!N29</f>
        <v>Cruz del Sur</v>
      </c>
      <c r="O29" s="50">
        <v>5289502.9929832714</v>
      </c>
      <c r="P29" s="50">
        <v>6464735.62652162</v>
      </c>
      <c r="Q29" s="50">
        <v>7137489.705948744</v>
      </c>
      <c r="R29" s="50">
        <v>6742731.8003531555</v>
      </c>
      <c r="S29" s="50">
        <v>7052792.2504763491</v>
      </c>
      <c r="T29" s="50">
        <v>8907747.3776457068</v>
      </c>
      <c r="U29" s="50">
        <v>9418276.3200206384</v>
      </c>
      <c r="V29" s="50">
        <v>10126068.333749488</v>
      </c>
      <c r="W29" s="50">
        <v>11825458.967073767</v>
      </c>
      <c r="X29" s="50">
        <v>15465088</v>
      </c>
    </row>
    <row r="30" spans="2:24">
      <c r="B30" s="46" t="str">
        <f t="shared" si="2"/>
        <v>EuroAmerica</v>
      </c>
      <c r="C30" s="33">
        <f>IF(OR(O30="",O30=0),"",O30*M!$J$59)</f>
        <v>545649.51756198623</v>
      </c>
      <c r="D30" s="33">
        <f>IF(OR(P30="",P30=0),"",P30*M!$J$60)</f>
        <v>639659.57446808496</v>
      </c>
      <c r="E30" s="33">
        <f>IF(OR(Q30="",Q30=0),"",Q30*M!$J$61)</f>
        <v>679130.22137142287</v>
      </c>
      <c r="F30" s="33">
        <f>IF(OR(R30="",R30=0),"",R30*M!$J$62)</f>
        <v>749659.66260561266</v>
      </c>
      <c r="G30" s="33">
        <f>IF(OR(S30="",S30=0),"",S30*M!$J$63)</f>
        <v>867849.1610666879</v>
      </c>
      <c r="H30" s="33">
        <f>IF(OR(T30="",T30=0),"",T30*M!$J$64)</f>
        <v>832053.91114150663</v>
      </c>
      <c r="I30" s="33">
        <f>IF(OR(U30="",U30=0),"",U30*M!$J$65)</f>
        <v>896543.95720419299</v>
      </c>
      <c r="J30" s="33">
        <f>IF(OR(V30="",V30=0),"",V30*M!$J$66)</f>
        <v>980298.4594286941</v>
      </c>
      <c r="K30" s="33">
        <f>IF(OR(W30="",W30=0),"",W30*M!$J$67)</f>
        <v>1071015.331697393</v>
      </c>
      <c r="L30" s="33">
        <f>IF(OR(X30="",X30=0),"",X30*M!$J$68)</f>
        <v>1233899.344353623</v>
      </c>
      <c r="N30" s="46" t="str">
        <f>'3.3'!N30</f>
        <v>EuroAmerica</v>
      </c>
      <c r="O30" s="50">
        <v>12188058.378207175</v>
      </c>
      <c r="P30" s="50">
        <v>14301743.804626875</v>
      </c>
      <c r="Q30" s="50">
        <v>15164198.199294109</v>
      </c>
      <c r="R30" s="50">
        <v>16767374.403264949</v>
      </c>
      <c r="S30" s="50">
        <v>19389598.146081749</v>
      </c>
      <c r="T30" s="50">
        <v>18516889.623671371</v>
      </c>
      <c r="U30" s="50">
        <v>20032356.893478457</v>
      </c>
      <c r="V30" s="50">
        <v>21879029.201149348</v>
      </c>
      <c r="W30" s="50">
        <v>23881777.728480708</v>
      </c>
      <c r="X30" s="50">
        <v>27508589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181937.36069736732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4063896.5159619018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189714.89693098245</v>
      </c>
      <c r="D34" s="33">
        <f>IF(OR(P34="",P34=0),"",P34*M!$J$60)</f>
        <v>203706.02836879427</v>
      </c>
      <c r="E34" s="33">
        <f>IF(OR(Q34="",Q34=0),"",Q34*M!$J$61)</f>
        <v>198080.21574113375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4237621.7051226422</v>
      </c>
      <c r="P34" s="50">
        <v>4554534.2326989714</v>
      </c>
      <c r="Q34" s="50">
        <v>4422903.820701452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61088.48957126445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1364520.7283565311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>
        <f>IF(OR(R36="",R36=0),"",R36*M!$J$62)</f>
        <v>6846.6926771409517</v>
      </c>
      <c r="G36" s="33">
        <f>IF(OR(S36="",S36=0),"",S36*M!$J$63)</f>
        <v>125.05194591298824</v>
      </c>
      <c r="H36" s="33" t="str">
        <f>IF(OR(T36="",T36=0),"",T36*M!$J$64)</f>
        <v/>
      </c>
      <c r="I36" s="33">
        <f>IF(OR(U36="",U36=0),"",U36*M!$J$65)</f>
        <v>436.31136036381542</v>
      </c>
      <c r="J36" s="33">
        <f>IF(OR(V36="",V36=0),"",V36*M!$J$66)</f>
        <v>806.33609131122387</v>
      </c>
      <c r="K36" s="33">
        <f>IF(OR(W36="",W36=0),"",W36*M!$J$67)</f>
        <v>4450.7831307051083</v>
      </c>
      <c r="L36" s="33">
        <f>IF(OR(X36="",X36=0),"",X36*M!$J$68)</f>
        <v>4809.9423926495119</v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153137.57064465436</v>
      </c>
      <c r="S36" s="50">
        <v>2793.9267414375836</v>
      </c>
      <c r="T36" s="50">
        <v>0</v>
      </c>
      <c r="U36" s="50">
        <v>9748.9306767993512</v>
      </c>
      <c r="V36" s="50">
        <v>17996.407847075829</v>
      </c>
      <c r="W36" s="50">
        <v>99244.716951636554</v>
      </c>
      <c r="X36" s="50">
        <v>107233</v>
      </c>
    </row>
    <row r="37" spans="2:24">
      <c r="B37" s="46" t="str">
        <f t="shared" si="2"/>
        <v>Metlife Chile</v>
      </c>
      <c r="C37" s="33">
        <f>IF(OR(O37="",O37=0),"",O37*M!$J$59)</f>
        <v>417226.04711385269</v>
      </c>
      <c r="D37" s="33">
        <f>IF(OR(P37="",P37=0),"",P37*M!$J$60)</f>
        <v>563331.6193853427</v>
      </c>
      <c r="E37" s="33">
        <f>IF(OR(Q37="",Q37=0),"",Q37*M!$J$61)</f>
        <v>746439.43396825669</v>
      </c>
      <c r="F37" s="33">
        <f>IF(OR(R37="",R37=0),"",R37*M!$J$62)</f>
        <v>1302969.4333347606</v>
      </c>
      <c r="G37" s="33">
        <f>IF(OR(S37="",S37=0),"",S37*M!$J$63)</f>
        <v>1556134.9622989921</v>
      </c>
      <c r="H37" s="33">
        <f>IF(OR(T37="",T37=0),"",T37*M!$J$64)</f>
        <v>1712316.3220480806</v>
      </c>
      <c r="I37" s="33">
        <f>IF(OR(U37="",U37=0),"",U37*M!$J$65)</f>
        <v>1851179.2759562095</v>
      </c>
      <c r="J37" s="33">
        <f>IF(OR(V37="",V37=0),"",V37*M!$J$66)</f>
        <v>1892890.5671044297</v>
      </c>
      <c r="K37" s="33">
        <f>IF(OR(W37="",W37=0),"",W37*M!$J$67)</f>
        <v>2044382.2227815178</v>
      </c>
      <c r="L37" s="33">
        <f>IF(OR(X37="",X37=0),"",X37*M!$J$68)</f>
        <v>2264122.6821709666</v>
      </c>
      <c r="N37" s="46" t="str">
        <f>'3.3'!N37</f>
        <v>Metlife Chile</v>
      </c>
      <c r="O37" s="50">
        <v>9319490.3605033867</v>
      </c>
      <c r="P37" s="50">
        <v>12595175.338685913</v>
      </c>
      <c r="Q37" s="50">
        <v>16667135.645363949</v>
      </c>
      <c r="R37" s="50">
        <v>29143059.730329327</v>
      </c>
      <c r="S37" s="50">
        <v>34767368.494035989</v>
      </c>
      <c r="T37" s="50">
        <v>38106632.168432765</v>
      </c>
      <c r="U37" s="50">
        <v>41362705.790141039</v>
      </c>
      <c r="V37" s="50">
        <v>42246937.750360124</v>
      </c>
      <c r="W37" s="50">
        <v>45586165.19443088</v>
      </c>
      <c r="X37" s="50">
        <v>50476419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>
        <f>IF(OR(T38="",T38=0),"",T38*M!$J$64)</f>
        <v>195663.38100950629</v>
      </c>
      <c r="I38" s="33">
        <f>IF(OR(U38="",U38=0),"",U38*M!$J$65)</f>
        <v>223728.39244901604</v>
      </c>
      <c r="J38" s="33">
        <f>IF(OR(V38="",V38=0),"",V38*M!$J$66)</f>
        <v>228988.51542863264</v>
      </c>
      <c r="K38" s="33">
        <f>IF(OR(W38="",W38=0),"",W38*M!$J$67)</f>
        <v>271181.25613186328</v>
      </c>
      <c r="L38" s="33">
        <f>IF(OR(X38="",X38=0),"",X38*M!$J$68)</f>
        <v>303306.89426720963</v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4354377.9808412101</v>
      </c>
      <c r="U38" s="50">
        <v>4998981.8889852194</v>
      </c>
      <c r="V38" s="50">
        <v>5110735.7841923833</v>
      </c>
      <c r="W38" s="50">
        <v>6046870.0040058633</v>
      </c>
      <c r="X38" s="50">
        <v>6761933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>
        <f>IF(OR(X41="",X41=0),"",X41*M!$J$68)</f>
        <v>1575.3096232489147</v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35120</v>
      </c>
    </row>
    <row r="42" spans="2:24">
      <c r="B42" s="46" t="str">
        <f t="shared" si="2"/>
        <v>Penta Vida</v>
      </c>
      <c r="C42" s="33">
        <f>IF(OR(O42="",O42=0),"",O42*M!$J$59)</f>
        <v>33038.46365171775</v>
      </c>
      <c r="D42" s="33">
        <f>IF(OR(P42="",P42=0),"",P42*M!$J$60)</f>
        <v>67763.711583924334</v>
      </c>
      <c r="E42" s="33" t="str">
        <f>IF(OR(Q42="",Q42=0),"",Q42*M!$J$61)</f>
        <v/>
      </c>
      <c r="F42" s="33" t="str">
        <f>IF(OR(R42="",R42=0),"",R42*M!$J$62)</f>
        <v/>
      </c>
      <c r="G42" s="33">
        <f>IF(OR(S42="",S42=0),"",S42*M!$J$63)</f>
        <v>734.27797635083891</v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737973.20579078048</v>
      </c>
      <c r="P42" s="50">
        <v>1515085.9629199004</v>
      </c>
      <c r="Q42" s="50">
        <v>0</v>
      </c>
      <c r="R42" s="50">
        <v>0</v>
      </c>
      <c r="S42" s="50">
        <v>16405.333470002453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>
        <f>IF(OR(O43="",O43=0),"",O43*M!$J$59)</f>
        <v>6638.5095185653263</v>
      </c>
      <c r="D43" s="33">
        <f>IF(OR(P43="",P43=0),"",P43*M!$J$60)</f>
        <v>939.18439716312048</v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148282.98926767896</v>
      </c>
      <c r="P43" s="50">
        <v>20998.629848852604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2362.0829282159957</v>
      </c>
      <c r="D44" s="33">
        <f>IF(OR(P44="",P44=0),"",P44*M!$J$60)</f>
        <v>1414.4208037825058</v>
      </c>
      <c r="E44" s="33">
        <f>IF(OR(Q44="",Q44=0),"",Q44*M!$J$61)</f>
        <v>1213.1396513840405</v>
      </c>
      <c r="F44" s="33">
        <f>IF(OR(R44="",R44=0),"",R44*M!$J$62)</f>
        <v>1081.0128173816577</v>
      </c>
      <c r="G44" s="33">
        <f>IF(OR(S44="",S44=0),"",S44*M!$J$63)</f>
        <v>494.26331696878003</v>
      </c>
      <c r="H44" s="33">
        <f>IF(OR(T44="",T44=0),"",T44*M!$J$64)</f>
        <v>372.22272617473868</v>
      </c>
      <c r="I44" s="33">
        <f>IF(OR(U44="",U44=0),"",U44*M!$J$65)</f>
        <v>16.454904936797742</v>
      </c>
      <c r="J44" s="33">
        <f>IF(OR(V44="",V44=0),"",V44*M!$J$66)</f>
        <v>691.78642096980013</v>
      </c>
      <c r="K44" s="33">
        <f>IF(OR(W44="",W44=0),"",W44*M!$J$67)</f>
        <v>635.17364970835047</v>
      </c>
      <c r="L44" s="33">
        <f>IF(OR(X44="",X44=0),"",X44*M!$J$68)</f>
        <v>975.86663335431058</v>
      </c>
      <c r="N44" s="46" t="str">
        <f>'3.3'!N44</f>
        <v>Renta Nacional</v>
      </c>
      <c r="O44" s="50">
        <v>52761.34899174107</v>
      </c>
      <c r="P44" s="50">
        <v>31624.14005051542</v>
      </c>
      <c r="Q44" s="50">
        <v>27088.015726735037</v>
      </c>
      <c r="R44" s="50">
        <v>24178.634049438351</v>
      </c>
      <c r="S44" s="50">
        <v>11042.894922655396</v>
      </c>
      <c r="T44" s="50">
        <v>8283.6064390874599</v>
      </c>
      <c r="U44" s="50">
        <v>367.66800522544565</v>
      </c>
      <c r="V44" s="50">
        <v>15439.803214806339</v>
      </c>
      <c r="W44" s="50">
        <v>14163.266829506598</v>
      </c>
      <c r="X44" s="50">
        <v>21756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>
        <f>IF(OR(Q46="",Q46=0),"",Q46*M!$J$61)</f>
        <v>120.40156955139589</v>
      </c>
      <c r="F46" s="33" t="str">
        <f>IF(OR(R46="",R46=0),"",R46*M!$J$62)</f>
        <v/>
      </c>
      <c r="G46" s="33">
        <f>IF(OR(S46="",S46=0),"",S46*M!$J$63)</f>
        <v>1584.7184667857009</v>
      </c>
      <c r="H46" s="33">
        <f>IF(OR(T46="",T46=0),"",T46*M!$J$64)</f>
        <v>2976.5077721369062</v>
      </c>
      <c r="I46" s="33">
        <f>IF(OR(U46="",U46=0),"",U46*M!$J$65)</f>
        <v>4455.0373218686509</v>
      </c>
      <c r="J46" s="33">
        <f>IF(OR(V46="",V46=0),"",V46*M!$J$66)</f>
        <v>4837.8255521685678</v>
      </c>
      <c r="K46" s="33">
        <f>IF(OR(W46="",W46=0),"",W46*M!$J$67)</f>
        <v>1572.6933124529546</v>
      </c>
      <c r="L46" s="33">
        <f>IF(OR(X46="",X46=0),"",X46*M!$J$68)</f>
        <v>1019.9142999269311</v>
      </c>
      <c r="N46" s="46" t="str">
        <f>'3.3'!N46</f>
        <v>Santander</v>
      </c>
      <c r="O46" s="50">
        <v>0</v>
      </c>
      <c r="P46" s="50">
        <v>0</v>
      </c>
      <c r="Q46" s="50">
        <v>2688.4288266490175</v>
      </c>
      <c r="R46" s="50">
        <v>0</v>
      </c>
      <c r="S46" s="50">
        <v>35405.984846355561</v>
      </c>
      <c r="T46" s="50">
        <v>66240.498533376405</v>
      </c>
      <c r="U46" s="50">
        <v>99543.248145626887</v>
      </c>
      <c r="V46" s="50">
        <v>107974.18429857459</v>
      </c>
      <c r="W46" s="50">
        <v>35068.323497801663</v>
      </c>
      <c r="X46" s="50">
        <v>22738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149108.46315004918</v>
      </c>
      <c r="D48" s="33">
        <f>IF(OR(P48="",P48=0),"",P48*M!$J$60)</f>
        <v>235558.92434988174</v>
      </c>
      <c r="E48" s="33">
        <f>IF(OR(Q48="",Q48=0),"",Q48*M!$J$61)</f>
        <v>318871.34356024844</v>
      </c>
      <c r="F48" s="33">
        <f>IF(OR(R48="",R48=0),"",R48*M!$J$62)</f>
        <v>486385.83662358578</v>
      </c>
      <c r="G48" s="33">
        <f>IF(OR(S48="",S48=0),"",S48*M!$J$63)</f>
        <v>664059.91804271052</v>
      </c>
      <c r="H48" s="33">
        <f>IF(OR(T48="",T48=0),"",T48*M!$J$64)</f>
        <v>668217.05110316316</v>
      </c>
      <c r="I48" s="33">
        <f>IF(OR(U48="",U48=0),"",U48*M!$J$65)</f>
        <v>781501.84336888127</v>
      </c>
      <c r="J48" s="33">
        <f>IF(OR(V48="",V48=0),"",V48*M!$J$66)</f>
        <v>786293.43242190219</v>
      </c>
      <c r="K48" s="33">
        <f>IF(OR(W48="",W48=0),"",W48*M!$J$67)</f>
        <v>778712.45435330248</v>
      </c>
      <c r="L48" s="33">
        <f>IF(OR(X48="",X48=0),"",X48*M!$J$68)</f>
        <v>836778.41108135227</v>
      </c>
      <c r="N48" s="46" t="str">
        <f>'3.3'!N48</f>
        <v>Security Vida</v>
      </c>
      <c r="O48" s="50">
        <v>3330604.3441174692</v>
      </c>
      <c r="P48" s="50">
        <v>5266712.9851795556</v>
      </c>
      <c r="Q48" s="50">
        <v>7120031.0362543417</v>
      </c>
      <c r="R48" s="50">
        <v>10878821.195696892</v>
      </c>
      <c r="S48" s="50">
        <v>14836512.53397792</v>
      </c>
      <c r="T48" s="50">
        <v>14870792.882828154</v>
      </c>
      <c r="U48" s="50">
        <v>17461858.633342102</v>
      </c>
      <c r="V48" s="50">
        <v>17549080.897930458</v>
      </c>
      <c r="W48" s="50">
        <v>17363932.334929168</v>
      </c>
      <c r="X48" s="50">
        <v>18655163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>
        <f>IF(OR(U49="",U49=0),"",U49*M!$J$65)</f>
        <v>3861.2156958350351</v>
      </c>
      <c r="J49" s="33">
        <f>IF(OR(V49="",V49=0),"",V49*M!$J$66)</f>
        <v>1720.2027610338225</v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86274.911832406069</v>
      </c>
      <c r="V49" s="50">
        <v>38392.763018816484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>
        <f>IF(OR(O50="",O50=0),"",O50*M!$J$59)</f>
        <v>37909.427309407736</v>
      </c>
      <c r="D50" s="33">
        <f>IF(OR(P50="",P50=0),"",P50*M!$J$60)</f>
        <v>132740.54373522458</v>
      </c>
      <c r="E50" s="33">
        <f>IF(OR(Q50="",Q50=0),"",Q50*M!$J$61)</f>
        <v>206555.33130642923</v>
      </c>
      <c r="F50" s="33">
        <f>IF(OR(R50="",R50=0),"",R50*M!$J$62)</f>
        <v>204207.55490600446</v>
      </c>
      <c r="G50" s="33">
        <f>IF(OR(S50="",S50=0),"",S50*M!$J$63)</f>
        <v>12821.287516947179</v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846774.89535024553</v>
      </c>
      <c r="P50" s="50">
        <v>2967861.851464822</v>
      </c>
      <c r="Q50" s="50">
        <v>4612143.4218114354</v>
      </c>
      <c r="R50" s="50">
        <v>4567438.6656783493</v>
      </c>
      <c r="S50" s="50">
        <v>286454.86315089843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293.35671268481127</v>
      </c>
      <c r="D51" s="33">
        <f>IF(OR(P51="",P51=0),"",P51*M!$J$60)</f>
        <v>22620.862884160757</v>
      </c>
      <c r="E51" s="33">
        <f>IF(OR(Q51="",Q51=0),"",Q51*M!$J$61)</f>
        <v>511.74998051053734</v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>
        <f>IF(OR(W51="",W51=0),"",W51*M!$J$67)</f>
        <v>629590.8983922574</v>
      </c>
      <c r="L51" s="33">
        <f>IF(OR(X51="",X51=0),"",X51*M!$J$68)</f>
        <v>703260.55899269891</v>
      </c>
      <c r="N51" s="46" t="str">
        <f>'3.3'!N51</f>
        <v>Sura</v>
      </c>
      <c r="O51" s="50">
        <v>6552.6471201090271</v>
      </c>
      <c r="P51" s="50">
        <v>505765.56425014732</v>
      </c>
      <c r="Q51" s="50">
        <v>11426.789573987335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14038781.19228139</v>
      </c>
      <c r="X51" s="50">
        <v>15678512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2907491.5253832401</v>
      </c>
      <c r="D53" s="51">
        <f t="shared" si="3"/>
        <v>3228990.8392434986</v>
      </c>
      <c r="E53" s="51">
        <f t="shared" si="3"/>
        <v>3661298.7777941399</v>
      </c>
      <c r="F53" s="51">
        <f t="shared" si="3"/>
        <v>4403869.1368643092</v>
      </c>
      <c r="G53" s="51">
        <f t="shared" si="3"/>
        <v>4883170.1786284959</v>
      </c>
      <c r="H53" s="51">
        <f t="shared" si="3"/>
        <v>5324292.7309549246</v>
      </c>
      <c r="I53" s="51">
        <f t="shared" si="3"/>
        <v>5739315.8954847688</v>
      </c>
      <c r="J53" s="51">
        <f t="shared" si="3"/>
        <v>5841178.7204052182</v>
      </c>
      <c r="K53" s="51">
        <f t="shared" si="3"/>
        <v>7181315.0443591522</v>
      </c>
      <c r="L53" s="51">
        <f t="shared" si="3"/>
        <v>8350740.4000084326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>
  <sheetPr codeName="Hoja144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545.02714982931354</v>
      </c>
      <c r="D18" s="33">
        <f>IF(OR(P18="",P18=0),"",P18*M!$J$60)</f>
        <v>1731.4420803782505</v>
      </c>
      <c r="E18" s="33">
        <f>IF(OR(Q18="",Q18=0),"",Q18*M!$J$61)</f>
        <v>19223.770792369371</v>
      </c>
      <c r="F18" s="33">
        <f>IF(OR(R18="",R18=0),"",R18*M!$J$62)</f>
        <v>65395.795560565006</v>
      </c>
      <c r="G18" s="33">
        <f>IF(OR(S18="",S18=0),"",S18*M!$J$63)</f>
        <v>170563.21913049353</v>
      </c>
      <c r="H18" s="33">
        <f>IF(OR(T18="",T18=0),"",T18*M!$J$64)</f>
        <v>195877.36830786441</v>
      </c>
      <c r="I18" s="33">
        <f>IF(OR(U18="",U18=0),"",U18*M!$J$65)</f>
        <v>165205.70728821727</v>
      </c>
      <c r="J18" s="33">
        <f>IF(OR(V18="",V18=0),"",V18*M!$J$66)</f>
        <v>210962.15038237348</v>
      </c>
      <c r="K18" s="33">
        <f>IF(OR(W18="",W18=0),"",W18*M!$J$67)</f>
        <v>218165.5096233841</v>
      </c>
      <c r="L18" s="33">
        <f>IF(OR(X18="",X18=0),"",X18*M!$J$68)</f>
        <v>212373.17793149108</v>
      </c>
      <c r="N18" s="46" t="str">
        <f>'3.3'!N18</f>
        <v>BanChile</v>
      </c>
      <c r="O18" s="33">
        <v>12174.156681212335</v>
      </c>
      <c r="P18" s="33">
        <v>38712.218240009184</v>
      </c>
      <c r="Q18" s="33">
        <v>429244.73283579433</v>
      </c>
      <c r="R18" s="33">
        <v>1462684.7931929207</v>
      </c>
      <c r="S18" s="33">
        <v>3810745.4910453288</v>
      </c>
      <c r="T18" s="33">
        <v>4359140.1472483473</v>
      </c>
      <c r="U18" s="33">
        <v>3691352.4012335241</v>
      </c>
      <c r="V18" s="33">
        <v>4708409.9787764149</v>
      </c>
      <c r="W18" s="33">
        <v>4864711.1340498291</v>
      </c>
      <c r="X18" s="33">
        <v>4734654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>
        <f>IF(OR(U19="",U19=0),"",U19*M!$J$65)</f>
        <v>2445.5811121930783</v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54644.00630636765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>
        <f>IF(OR(O20="",O20=0),"",O20*M!$J$59)</f>
        <v>3671.0797581479369</v>
      </c>
      <c r="D20" s="33">
        <f>IF(OR(P20="",P20=0),"",P20*M!$J$60)</f>
        <v>4836.5839243498813</v>
      </c>
      <c r="E20" s="33">
        <f>IF(OR(Q20="",Q20=0),"",Q20*M!$J$61)</f>
        <v>21558.348563987514</v>
      </c>
      <c r="F20" s="33">
        <f>IF(OR(R20="",R20=0),"",R20*M!$J$62)</f>
        <v>48313.278415738445</v>
      </c>
      <c r="G20" s="33">
        <f>IF(OR(S20="",S20=0),"",S20*M!$J$63)</f>
        <v>31381.112302428275</v>
      </c>
      <c r="H20" s="33">
        <f>IF(OR(T20="",T20=0),"",T20*M!$J$64)</f>
        <v>23958.321654658434</v>
      </c>
      <c r="I20" s="33">
        <f>IF(OR(U20="",U20=0),"",U20*M!$J$65)</f>
        <v>15194.496510208297</v>
      </c>
      <c r="J20" s="33">
        <f>IF(OR(V20="",V20=0),"",V20*M!$J$66)</f>
        <v>12369.645435584795</v>
      </c>
      <c r="K20" s="33">
        <f>IF(OR(W20="",W20=0),"",W20*M!$J$67)</f>
        <v>12472.110945652752</v>
      </c>
      <c r="L20" s="33">
        <f>IF(OR(X20="",X20=0),"",X20*M!$J$68)</f>
        <v>21667.684128890112</v>
      </c>
      <c r="N20" s="46" t="str">
        <f>'3.3'!N20</f>
        <v>BCI Vida</v>
      </c>
      <c r="O20" s="33">
        <v>82000.135550892068</v>
      </c>
      <c r="P20" s="33">
        <v>108138.1205513091</v>
      </c>
      <c r="Q20" s="33">
        <v>481373.17437237297</v>
      </c>
      <c r="R20" s="33">
        <v>1080606.1313612964</v>
      </c>
      <c r="S20" s="33">
        <v>701120.86779374117</v>
      </c>
      <c r="T20" s="33">
        <v>533178.91029332299</v>
      </c>
      <c r="U20" s="33">
        <v>339505.46926711471</v>
      </c>
      <c r="V20" s="33">
        <v>276074.93523018155</v>
      </c>
      <c r="W20" s="33">
        <v>278106.36560820712</v>
      </c>
      <c r="X20" s="33">
        <v>483060</v>
      </c>
    </row>
    <row r="21" spans="2:24" s="16" customFormat="1">
      <c r="B21" s="46" t="str">
        <f t="shared" si="2"/>
        <v>BICE Vida</v>
      </c>
      <c r="C21" s="33">
        <f>IF(OR(O21="",O21=0),"",O21*M!$J$59)</f>
        <v>493.96444841532451</v>
      </c>
      <c r="D21" s="33">
        <f>IF(OR(P21="",P21=0),"",P21*M!$J$60)</f>
        <v>3072.1040189125288</v>
      </c>
      <c r="E21" s="33">
        <f>IF(OR(Q21="",Q21=0),"",Q21*M!$J$61)</f>
        <v>3086.4956791139371</v>
      </c>
      <c r="F21" s="33">
        <f>IF(OR(R21="",R21=0),"",R21*M!$J$62)</f>
        <v>7667.6192961149472</v>
      </c>
      <c r="G21" s="33">
        <f>IF(OR(S21="",S21=0),"",S21*M!$J$63)</f>
        <v>10353.079506423839</v>
      </c>
      <c r="H21" s="33">
        <f>IF(OR(T21="",T21=0),"",T21*M!$J$64)</f>
        <v>29140.08600261126</v>
      </c>
      <c r="I21" s="33">
        <f>IF(OR(U21="",U21=0),"",U21*M!$J$65)</f>
        <v>53210.547733907748</v>
      </c>
      <c r="J21" s="33">
        <f>IF(OR(V21="",V21=0),"",V21*M!$J$66)</f>
        <v>38710.053249600838</v>
      </c>
      <c r="K21" s="33">
        <f>IF(OR(W21="",W21=0),"",W21*M!$J$67)</f>
        <v>56477.927622456642</v>
      </c>
      <c r="L21" s="33">
        <f>IF(OR(X21="",X21=0),"",X21*M!$J$68)</f>
        <v>65200.459495210154</v>
      </c>
      <c r="N21" s="46" t="str">
        <f>'3.3'!N21</f>
        <v>BICE Vida</v>
      </c>
      <c r="O21" s="33">
        <v>11033.579871828535</v>
      </c>
      <c r="P21" s="33">
        <v>68687.230479098755</v>
      </c>
      <c r="Q21" s="33">
        <v>68917.905206505195</v>
      </c>
      <c r="R21" s="33">
        <v>171498.94803302921</v>
      </c>
      <c r="S21" s="33">
        <v>231309.84070694636</v>
      </c>
      <c r="T21" s="33">
        <v>648496.14779693924</v>
      </c>
      <c r="U21" s="33">
        <v>1188935.2152092406</v>
      </c>
      <c r="V21" s="33">
        <v>863959.72295993229</v>
      </c>
      <c r="W21" s="33">
        <v>1259359.4826575476</v>
      </c>
      <c r="X21" s="33">
        <v>1453581</v>
      </c>
    </row>
    <row r="22" spans="2:24">
      <c r="B22" s="46" t="str">
        <f t="shared" si="2"/>
        <v>Cardif</v>
      </c>
      <c r="C22" s="33">
        <f>IF(OR(O22="",O22=0),"",O22*M!$J$59)</f>
        <v>49745.104550134631</v>
      </c>
      <c r="D22" s="33">
        <f>IF(OR(P22="",P22=0),"",P22*M!$J$60)</f>
        <v>55423.049645390063</v>
      </c>
      <c r="E22" s="33">
        <f>IF(OR(Q22="",Q22=0),"",Q22*M!$J$61)</f>
        <v>55121.570937313227</v>
      </c>
      <c r="F22" s="33">
        <f>IF(OR(R22="",R22=0),"",R22*M!$J$62)</f>
        <v>112484.2487903905</v>
      </c>
      <c r="G22" s="33">
        <f>IF(OR(S22="",S22=0),"",S22*M!$J$63)</f>
        <v>82773.371843297282</v>
      </c>
      <c r="H22" s="33">
        <f>IF(OR(T22="",T22=0),"",T22*M!$J$64)</f>
        <v>240940.57584445731</v>
      </c>
      <c r="I22" s="33">
        <f>IF(OR(U22="",U22=0),"",U22*M!$J$65)</f>
        <v>327984.3394054877</v>
      </c>
      <c r="J22" s="33">
        <f>IF(OR(V22="",V22=0),"",V22*M!$J$66)</f>
        <v>177763.70776130131</v>
      </c>
      <c r="K22" s="33">
        <f>IF(OR(W22="",W22=0),"",W22*M!$J$67)</f>
        <v>266485.82767628884</v>
      </c>
      <c r="L22" s="33">
        <f>IF(OR(X22="",X22=0),"",X22*M!$J$68)</f>
        <v>304129.31174848153</v>
      </c>
      <c r="N22" s="46" t="str">
        <f>'3.3'!N22</f>
        <v>Cardif</v>
      </c>
      <c r="O22" s="50">
        <v>1111145.9256778038</v>
      </c>
      <c r="P22" s="50">
        <v>1239168.9088037456</v>
      </c>
      <c r="Q22" s="50">
        <v>1230801.3992690805</v>
      </c>
      <c r="R22" s="50">
        <v>2515895.689762779</v>
      </c>
      <c r="S22" s="50">
        <v>1849333.3740912657</v>
      </c>
      <c r="T22" s="50">
        <v>5361996.3671042453</v>
      </c>
      <c r="U22" s="50">
        <v>7328474.2924725069</v>
      </c>
      <c r="V22" s="50">
        <v>3967462.4759491361</v>
      </c>
      <c r="W22" s="50">
        <v>5942170.1221299469</v>
      </c>
      <c r="X22" s="50">
        <v>6780268</v>
      </c>
    </row>
    <row r="23" spans="2:24">
      <c r="B23" s="46" t="str">
        <f t="shared" si="2"/>
        <v>Chilena</v>
      </c>
      <c r="C23" s="33">
        <f>IF(OR(O23="",O23=0),"",O23*M!$J$59)</f>
        <v>779.7364089602803</v>
      </c>
      <c r="D23" s="33">
        <f>IF(OR(P23="",P23=0),"",P23*M!$J$60)</f>
        <v>643.08510638297867</v>
      </c>
      <c r="E23" s="33" t="str">
        <f>IF(OR(Q23="",Q23=0),"",Q23*M!$J$61)</f>
        <v/>
      </c>
      <c r="F23" s="33">
        <f>IF(OR(R23="",R23=0),"",R23*M!$J$62)</f>
        <v>9694.2888408834315</v>
      </c>
      <c r="G23" s="33">
        <f>IF(OR(S23="",S23=0),"",S23*M!$J$63)</f>
        <v>16686.172516058235</v>
      </c>
      <c r="H23" s="33">
        <f>IF(OR(T23="",T23=0),"",T23*M!$J$64)</f>
        <v>18239.117428523954</v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17416.807980485235</v>
      </c>
      <c r="P23" s="50">
        <v>14378.333105869058</v>
      </c>
      <c r="Q23" s="50">
        <v>0</v>
      </c>
      <c r="R23" s="50">
        <v>216828.75400220166</v>
      </c>
      <c r="S23" s="50">
        <v>372804.62342660653</v>
      </c>
      <c r="T23" s="50">
        <v>405901.25199197722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>
        <f>IF(OR(O24="",O24=0),"",O24*M!$J$59)</f>
        <v>137342.36257265243</v>
      </c>
      <c r="D24" s="33">
        <f>IF(OR(P24="",P24=0),"",P24*M!$J$60)</f>
        <v>144936.9976359338</v>
      </c>
      <c r="E24" s="33">
        <f>IF(OR(Q24="",Q24=0),"",Q24*M!$J$61)</f>
        <v>110550.46904640223</v>
      </c>
      <c r="F24" s="33">
        <f>IF(OR(R24="",R24=0),"",R24*M!$J$62)</f>
        <v>84164.895206124522</v>
      </c>
      <c r="G24" s="33">
        <f>IF(OR(S24="",S24=0),"",S24*M!$J$63)</f>
        <v>71590.248456892776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3067787.4330681935</v>
      </c>
      <c r="P24" s="50">
        <v>3240554.649282997</v>
      </c>
      <c r="Q24" s="50">
        <v>2468465.0614712187</v>
      </c>
      <c r="R24" s="50">
        <v>1882486.6535137</v>
      </c>
      <c r="S24" s="50">
        <v>1599478.5857154664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51801.52793936024</v>
      </c>
      <c r="D26" s="33">
        <f>IF(OR(P26="",P26=0),"",P26*M!$J$60)</f>
        <v>27307.683215130022</v>
      </c>
      <c r="E26" s="33">
        <f>IF(OR(Q26="",Q26=0),"",Q26*M!$J$61)</f>
        <v>7785.4484453183431</v>
      </c>
      <c r="F26" s="33">
        <f>IF(OR(R26="",R26=0),"",R26*M!$J$62)</f>
        <v>6471.6678507311035</v>
      </c>
      <c r="G26" s="33">
        <f>IF(OR(S26="",S26=0),"",S26*M!$J$63)</f>
        <v>5102.043042301696</v>
      </c>
      <c r="H26" s="33">
        <f>IF(OR(T26="",T26=0),"",T26*M!$J$64)</f>
        <v>8070.975086965781</v>
      </c>
      <c r="I26" s="33">
        <f>IF(OR(U26="",U26=0),"",U26*M!$J$65)</f>
        <v>10295.64289966188</v>
      </c>
      <c r="J26" s="33">
        <f>IF(OR(V26="",V26=0),"",V26*M!$J$66)</f>
        <v>12153.868044891637</v>
      </c>
      <c r="K26" s="33">
        <f>IF(OR(W26="",W26=0),"",W26*M!$J$67)</f>
        <v>13742.225205133402</v>
      </c>
      <c r="L26" s="33">
        <f>IF(OR(X26="",X26=0),"",X26*M!$J$68)</f>
        <v>19456.868049428478</v>
      </c>
      <c r="N26" s="46" t="str">
        <f>'3.3'!N26</f>
        <v>Consorcio Nacional</v>
      </c>
      <c r="O26" s="50">
        <v>1157079.8219088127</v>
      </c>
      <c r="P26" s="50">
        <v>610555.21535101323</v>
      </c>
      <c r="Q26" s="50">
        <v>173840.12606122167</v>
      </c>
      <c r="R26" s="50">
        <v>144749.5220559423</v>
      </c>
      <c r="S26" s="50">
        <v>113990.50520789807</v>
      </c>
      <c r="T26" s="50">
        <v>179614.98989376196</v>
      </c>
      <c r="U26" s="50">
        <v>230045.60050462812</v>
      </c>
      <c r="V26" s="50">
        <v>271259.05514130049</v>
      </c>
      <c r="W26" s="50">
        <v>306427.70288226678</v>
      </c>
      <c r="X26" s="50">
        <v>433772</v>
      </c>
    </row>
    <row r="27" spans="2:24">
      <c r="B27" s="46" t="str">
        <f t="shared" si="2"/>
        <v>CorpVida</v>
      </c>
      <c r="C27" s="33">
        <f>IF(OR(O27="",O27=0),"",O27*M!$J$59)</f>
        <v>61.334964154580859</v>
      </c>
      <c r="D27" s="33">
        <f>IF(OR(P27="",P27=0),"",P27*M!$J$60)</f>
        <v>4352.7186761229314</v>
      </c>
      <c r="E27" s="33">
        <f>IF(OR(Q27="",Q27=0),"",Q27*M!$J$61)</f>
        <v>15778.207027178416</v>
      </c>
      <c r="F27" s="33">
        <f>IF(OR(R27="",R27=0),"",R27*M!$J$62)</f>
        <v>41643.611253748975</v>
      </c>
      <c r="G27" s="33">
        <f>IF(OR(S27="",S27=0),"",S27*M!$J$63)</f>
        <v>50775.671097566687</v>
      </c>
      <c r="H27" s="33">
        <f>IF(OR(T27="",T27=0),"",T27*M!$J$64)</f>
        <v>68313.877934999618</v>
      </c>
      <c r="I27" s="33">
        <f>IF(OR(U27="",U27=0),"",U27*M!$J$65)</f>
        <v>65548.37019527248</v>
      </c>
      <c r="J27" s="33">
        <f>IF(OR(V27="",V27=0),"",V27*M!$J$66)</f>
        <v>63285.899551542127</v>
      </c>
      <c r="K27" s="33">
        <f>IF(OR(W27="",W27=0),"",W27*M!$J$67)</f>
        <v>68212.840034396679</v>
      </c>
      <c r="L27" s="33">
        <f>IF(OR(X27="",X27=0),"",X27*M!$J$68)</f>
        <v>66010.676400812241</v>
      </c>
      <c r="N27" s="46" t="str">
        <f>'3.3'!N27</f>
        <v>CorpVida</v>
      </c>
      <c r="O27" s="50">
        <v>1370.0261792247497</v>
      </c>
      <c r="P27" s="50">
        <v>97319.68353837372</v>
      </c>
      <c r="Q27" s="50">
        <v>352309.24947863992</v>
      </c>
      <c r="R27" s="50">
        <v>931428.02824509202</v>
      </c>
      <c r="S27" s="50">
        <v>1134436.6075889799</v>
      </c>
      <c r="T27" s="50">
        <v>1520286.751313902</v>
      </c>
      <c r="U27" s="50">
        <v>1464611.2273538879</v>
      </c>
      <c r="V27" s="50">
        <v>1412461.7161146437</v>
      </c>
      <c r="W27" s="50">
        <v>1521027.6041035664</v>
      </c>
      <c r="X27" s="50">
        <v>1471644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35876.77345838421</v>
      </c>
      <c r="D29" s="33">
        <f>IF(OR(P29="",P29=0),"",P29*M!$J$60)</f>
        <v>48935.697399527176</v>
      </c>
      <c r="E29" s="33">
        <f>IF(OR(Q29="",Q29=0),"",Q29*M!$J$61)</f>
        <v>48312.212530425219</v>
      </c>
      <c r="F29" s="33">
        <f>IF(OR(R29="",R29=0),"",R29*M!$J$62)</f>
        <v>40438.480295480156</v>
      </c>
      <c r="G29" s="33">
        <f>IF(OR(S29="",S29=0),"",S29*M!$J$63)</f>
        <v>46193.68708545524</v>
      </c>
      <c r="H29" s="33">
        <f>IF(OR(T29="",T29=0),"",T29*M!$J$64)</f>
        <v>52271.557474878522</v>
      </c>
      <c r="I29" s="33">
        <f>IF(OR(U29="",U29=0),"",U29*M!$J$65)</f>
        <v>49574.013742875446</v>
      </c>
      <c r="J29" s="33">
        <f>IF(OR(V29="",V29=0),"",V29*M!$J$66)</f>
        <v>42625.51282345123</v>
      </c>
      <c r="K29" s="33">
        <f>IF(OR(W29="",W29=0),"",W29*M!$J$67)</f>
        <v>40360.978860947398</v>
      </c>
      <c r="L29" s="33">
        <f>IF(OR(X29="",X29=0),"",X29*M!$J$68)</f>
        <v>44526.987718236676</v>
      </c>
      <c r="N29" s="46" t="str">
        <f>'3.3'!N29</f>
        <v>Cruz del Sur</v>
      </c>
      <c r="O29" s="50">
        <v>801371.93428898521</v>
      </c>
      <c r="P29" s="50">
        <v>1094122.3035561743</v>
      </c>
      <c r="Q29" s="50">
        <v>1078756.2432111434</v>
      </c>
      <c r="R29" s="50">
        <v>904473.28732702637</v>
      </c>
      <c r="S29" s="50">
        <v>1032065.3284632225</v>
      </c>
      <c r="T29" s="50">
        <v>1163273.9745094581</v>
      </c>
      <c r="U29" s="50">
        <v>1107680.5860544171</v>
      </c>
      <c r="V29" s="50">
        <v>951347.85820408841</v>
      </c>
      <c r="W29" s="50">
        <v>899979.57782120188</v>
      </c>
      <c r="X29" s="50">
        <v>992686</v>
      </c>
    </row>
    <row r="30" spans="2:24">
      <c r="B30" s="46" t="str">
        <f t="shared" si="2"/>
        <v>EuroAmerica</v>
      </c>
      <c r="C30" s="33">
        <f>IF(OR(O30="",O30=0),"",O30*M!$J$59)</f>
        <v>9048.7884702211923</v>
      </c>
      <c r="D30" s="33">
        <f>IF(OR(P30="",P30=0),"",P30*M!$J$60)</f>
        <v>7763.8297872340418</v>
      </c>
      <c r="E30" s="33">
        <f>IF(OR(Q30="",Q30=0),"",Q30*M!$J$61)</f>
        <v>9383.0069209247522</v>
      </c>
      <c r="F30" s="33">
        <f>IF(OR(R30="",R30=0),"",R30*M!$J$62)</f>
        <v>9213.3936325335235</v>
      </c>
      <c r="G30" s="33">
        <f>IF(OR(S30="",S30=0),"",S30*M!$J$63)</f>
        <v>11904.421701557229</v>
      </c>
      <c r="H30" s="33">
        <f>IF(OR(T30="",T30=0),"",T30*M!$J$64)</f>
        <v>12189.631782846971</v>
      </c>
      <c r="I30" s="33">
        <f>IF(OR(U30="",U30=0),"",U30*M!$J$65)</f>
        <v>11882.259328369486</v>
      </c>
      <c r="J30" s="33">
        <f>IF(OR(V30="",V30=0),"",V30*M!$J$66)</f>
        <v>10200.841527048817</v>
      </c>
      <c r="K30" s="33">
        <f>IF(OR(W30="",W30=0),"",W30*M!$J$67)</f>
        <v>11125.792627082501</v>
      </c>
      <c r="L30" s="33">
        <f>IF(OR(X30="",X30=0),"",X30*M!$J$68)</f>
        <v>10913.325226529254</v>
      </c>
      <c r="N30" s="46" t="str">
        <f>'3.3'!N30</f>
        <v>EuroAmerica</v>
      </c>
      <c r="O30" s="50">
        <v>202120.88268652264</v>
      </c>
      <c r="P30" s="50">
        <v>173586.55915075663</v>
      </c>
      <c r="Q30" s="50">
        <v>209511.77281865332</v>
      </c>
      <c r="R30" s="50">
        <v>206072.73976086848</v>
      </c>
      <c r="S30" s="50">
        <v>265970.12857739272</v>
      </c>
      <c r="T30" s="50">
        <v>271273.36733086623</v>
      </c>
      <c r="U30" s="50">
        <v>265496.92031725845</v>
      </c>
      <c r="V30" s="50">
        <v>227669.95857227722</v>
      </c>
      <c r="W30" s="50">
        <v>248085.81045432342</v>
      </c>
      <c r="X30" s="50">
        <v>243302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1379.5290525868193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30814.249964861243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4339.7597583879124</v>
      </c>
      <c r="J33" s="33">
        <f>IF(OR(V33="",V33=0),"",V33*M!$J$66)</f>
        <v>23257.784984682155</v>
      </c>
      <c r="K33" s="33">
        <f>IF(OR(W33="",W33=0),"",W33*M!$J$67)</f>
        <v>22912.859376711382</v>
      </c>
      <c r="L33" s="33">
        <f>IF(OR(X33="",X33=0),"",X33*M!$J$68)</f>
        <v>19000.557548366087</v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96967.489004203308</v>
      </c>
      <c r="V33" s="50">
        <v>519084.52159607579</v>
      </c>
      <c r="W33" s="50">
        <v>510916.88285295555</v>
      </c>
      <c r="X33" s="50">
        <v>423599</v>
      </c>
    </row>
    <row r="34" spans="2:24">
      <c r="B34" s="46" t="str">
        <f t="shared" si="2"/>
        <v>La Construcción</v>
      </c>
      <c r="C34" s="33">
        <f>IF(OR(O34="",O34=0),"",O34*M!$J$59)</f>
        <v>6628.1178109091452</v>
      </c>
      <c r="D34" s="33">
        <f>IF(OR(P34="",P34=0),"",P34*M!$J$60)</f>
        <v>8786.4657210401874</v>
      </c>
      <c r="E34" s="33">
        <f>IF(OR(Q34="",Q34=0),"",Q34*M!$J$61)</f>
        <v>6080.0771493990032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148050.87188190961</v>
      </c>
      <c r="P34" s="50">
        <v>196451.02911958782</v>
      </c>
      <c r="Q34" s="50">
        <v>135761.14279570666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9651.9255714842038</v>
      </c>
      <c r="D36" s="33">
        <f>IF(OR(P36="",P36=0),"",P36*M!$J$60)</f>
        <v>54741.01654846334</v>
      </c>
      <c r="E36" s="33">
        <f>IF(OR(Q36="",Q36=0),"",Q36*M!$J$61)</f>
        <v>35445.529117257269</v>
      </c>
      <c r="F36" s="33">
        <f>IF(OR(R36="",R36=0),"",R36*M!$J$62)</f>
        <v>14253.001839796911</v>
      </c>
      <c r="G36" s="33">
        <f>IF(OR(S36="",S36=0),"",S36*M!$J$63)</f>
        <v>6546.9847374454475</v>
      </c>
      <c r="H36" s="33">
        <f>IF(OR(T36="",T36=0),"",T36*M!$J$64)</f>
        <v>7208.3499382856326</v>
      </c>
      <c r="I36" s="33">
        <f>IF(OR(U36="",U36=0),"",U36*M!$J$65)</f>
        <v>6703.2994182048888</v>
      </c>
      <c r="J36" s="33">
        <f>IF(OR(V36="",V36=0),"",V36*M!$J$66)</f>
        <v>15635.051148648139</v>
      </c>
      <c r="K36" s="33">
        <f>IF(OR(W36="",W36=0),"",W36*M!$J$67)</f>
        <v>32100.924935506191</v>
      </c>
      <c r="L36" s="33">
        <f>IF(OR(X36="",X36=0),"",X36*M!$J$68)</f>
        <v>38942.667611015146</v>
      </c>
      <c r="N36" s="46" t="str">
        <f>'3.3'!N36</f>
        <v>Mapfre Vida</v>
      </c>
      <c r="O36" s="50">
        <v>215593.02911689336</v>
      </c>
      <c r="P36" s="50">
        <v>1223919.7622141186</v>
      </c>
      <c r="Q36" s="50">
        <v>791457.9735938065</v>
      </c>
      <c r="R36" s="50">
        <v>318791.88669115631</v>
      </c>
      <c r="S36" s="50">
        <v>146273.57935285609</v>
      </c>
      <c r="T36" s="50">
        <v>160417.75465356023</v>
      </c>
      <c r="U36" s="50">
        <v>149778.36304655741</v>
      </c>
      <c r="V36" s="50">
        <v>348954.68553739868</v>
      </c>
      <c r="W36" s="50">
        <v>715794.75241817301</v>
      </c>
      <c r="X36" s="50">
        <v>868189</v>
      </c>
    </row>
    <row r="37" spans="2:24">
      <c r="B37" s="46" t="str">
        <f t="shared" si="2"/>
        <v>Metlife Chile</v>
      </c>
      <c r="C37" s="33">
        <f>IF(OR(O37="",O37=0),"",O37*M!$J$59)</f>
        <v>68092.082474325347</v>
      </c>
      <c r="D37" s="33">
        <f>IF(OR(P37="",P37=0),"",P37*M!$J$60)</f>
        <v>161813.82978723402</v>
      </c>
      <c r="E37" s="33">
        <f>IF(OR(Q37="",Q37=0),"",Q37*M!$J$61)</f>
        <v>170084.80081769126</v>
      </c>
      <c r="F37" s="33">
        <f>IF(OR(R37="",R37=0),"",R37*M!$J$62)</f>
        <v>178316.37719675471</v>
      </c>
      <c r="G37" s="33">
        <f>IF(OR(S37="",S37=0),"",S37*M!$J$63)</f>
        <v>262324.57006235683</v>
      </c>
      <c r="H37" s="33">
        <f>IF(OR(T37="",T37=0),"",T37*M!$J$64)</f>
        <v>303183.10565438116</v>
      </c>
      <c r="I37" s="33">
        <f>IF(OR(U37="",U37=0),"",U37*M!$J$65)</f>
        <v>351006.47614714608</v>
      </c>
      <c r="J37" s="33">
        <f>IF(OR(V37="",V37=0),"",V37*M!$J$66)</f>
        <v>407726.6832450935</v>
      </c>
      <c r="K37" s="33">
        <f>IF(OR(W37="",W37=0),"",W37*M!$J$67)</f>
        <v>384272.64740358549</v>
      </c>
      <c r="L37" s="33">
        <f>IF(OR(X37="",X37=0),"",X37*M!$J$68)</f>
        <v>371593.02288549894</v>
      </c>
      <c r="N37" s="46" t="str">
        <f>'3.3'!N37</f>
        <v>Metlife Chile</v>
      </c>
      <c r="O37" s="50">
        <v>1520958.5083093131</v>
      </c>
      <c r="P37" s="50">
        <v>3617893.0638018409</v>
      </c>
      <c r="Q37" s="50">
        <v>3797798.3442977155</v>
      </c>
      <c r="R37" s="50">
        <v>3988339.7864835542</v>
      </c>
      <c r="S37" s="50">
        <v>5860889.4558370328</v>
      </c>
      <c r="T37" s="50">
        <v>6747168.6966318488</v>
      </c>
      <c r="U37" s="50">
        <v>7842880.369222546</v>
      </c>
      <c r="V37" s="50">
        <v>9099946.9834993165</v>
      </c>
      <c r="W37" s="50">
        <v>8568611.1868099663</v>
      </c>
      <c r="X37" s="50">
        <v>8284306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>
        <f>IF(OR(O39="",O39=0),"",O39*M!$J$59)</f>
        <v>902.58550464282428</v>
      </c>
      <c r="D39" s="33">
        <f>IF(OR(P39="",P39=0),"",P39*M!$J$60)</f>
        <v>273.16784869976357</v>
      </c>
      <c r="E39" s="33">
        <f>IF(OR(Q39="",Q39=0),"",Q39*M!$J$61)</f>
        <v>976.78299710401029</v>
      </c>
      <c r="F39" s="33">
        <f>IF(OR(R39="",R39=0),"",R39*M!$J$62)</f>
        <v>756.22496148777054</v>
      </c>
      <c r="G39" s="33">
        <f>IF(OR(S39="",S39=0),"",S39*M!$J$63)</f>
        <v>2101.3962406974542</v>
      </c>
      <c r="H39" s="33">
        <f>IF(OR(T39="",T39=0),"",T39*M!$J$64)</f>
        <v>3423.5929277682017</v>
      </c>
      <c r="I39" s="33">
        <f>IF(OR(U39="",U39=0),"",U39*M!$J$65)</f>
        <v>3088.7208385755102</v>
      </c>
      <c r="J39" s="33">
        <f>IF(OR(V39="",V39=0),"",V39*M!$J$66)</f>
        <v>3261.7767947865827</v>
      </c>
      <c r="K39" s="33">
        <f>IF(OR(W39="",W39=0),"",W39*M!$J$67)</f>
        <v>2896.2203252771424</v>
      </c>
      <c r="L39" s="33">
        <f>IF(OR(X39="",X39=0),"",X39*M!$J$68)</f>
        <v>3220.7277015416234</v>
      </c>
      <c r="N39" s="46" t="str">
        <f>'3.3'!N39</f>
        <v>Mutual de Ej. y Av.</v>
      </c>
      <c r="O39" s="50">
        <v>20160.862362827305</v>
      </c>
      <c r="P39" s="50">
        <v>6107.5871349441031</v>
      </c>
      <c r="Q39" s="50">
        <v>21810.442974948743</v>
      </c>
      <c r="R39" s="50">
        <v>16914.218137718875</v>
      </c>
      <c r="S39" s="50">
        <v>46949.666463616646</v>
      </c>
      <c r="T39" s="50">
        <v>76190.126037499387</v>
      </c>
      <c r="U39" s="50">
        <v>69014.305082842082</v>
      </c>
      <c r="V39" s="50">
        <v>72798.757413489497</v>
      </c>
      <c r="W39" s="50">
        <v>64580.67220322424</v>
      </c>
      <c r="X39" s="50">
        <v>71803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>
        <f>IF(OR(O41="",O41=0),"",O41*M!$J$59)</f>
        <v>2.0305635650007297</v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45.356270782513626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>
        <f>IF(OR(O42="",O42=0),"",O42*M!$J$59)</f>
        <v>8.9583686691208655</v>
      </c>
      <c r="D42" s="33">
        <f>IF(OR(P42="",P42=0),"",P42*M!$J$60)</f>
        <v>188.65248226950351</v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200.10119462873658</v>
      </c>
      <c r="P42" s="50">
        <v>4217.9615176853258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>
        <f>IF(OR(O43="",O43=0),"",O43*M!$J$59)</f>
        <v>2891.1044593564802</v>
      </c>
      <c r="D43" s="33">
        <f>IF(OR(P43="",P43=0),"",P43*M!$J$60)</f>
        <v>1347.5768321513001</v>
      </c>
      <c r="E43" s="33">
        <f>IF(OR(Q43="",Q43=0),"",Q43*M!$J$61)</f>
        <v>1069.98593871358</v>
      </c>
      <c r="F43" s="33">
        <f>IF(OR(R43="",R43=0),"",R43*M!$J$62)</f>
        <v>180.86422053974414</v>
      </c>
      <c r="G43" s="33" t="str">
        <f>IF(OR(S43="",S43=0),"",S43*M!$J$63)</f>
        <v/>
      </c>
      <c r="H43" s="33">
        <f>IF(OR(T43="",T43=0),"",T43*M!$J$64)</f>
        <v>2.4971130315665655</v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64577.991538550064</v>
      </c>
      <c r="P43" s="50">
        <v>30129.617971410753</v>
      </c>
      <c r="Q43" s="50">
        <v>23891.557663779204</v>
      </c>
      <c r="R43" s="50">
        <v>4045.326503768415</v>
      </c>
      <c r="S43" s="50">
        <v>0</v>
      </c>
      <c r="T43" s="50">
        <v>55.571839473615213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1418.7069848997746</v>
      </c>
      <c r="D44" s="33">
        <f>IF(OR(P44="",P44=0),"",P44*M!$J$60)</f>
        <v>1199.8226950354608</v>
      </c>
      <c r="E44" s="33">
        <f>IF(OR(Q44="",Q44=0),"",Q44*M!$J$61)</f>
        <v>1907.1377630716552</v>
      </c>
      <c r="F44" s="33">
        <f>IF(OR(R44="",R44=0),"",R44*M!$J$62)</f>
        <v>1731.589930575065</v>
      </c>
      <c r="G44" s="33">
        <f>IF(OR(S44="",S44=0),"",S44*M!$J$63)</f>
        <v>1375.2441866933382</v>
      </c>
      <c r="H44" s="33">
        <f>IF(OR(T44="",T44=0),"",T44*M!$J$64)</f>
        <v>1454.8486290849453</v>
      </c>
      <c r="I44" s="33">
        <f>IF(OR(U44="",U44=0),"",U44*M!$J$65)</f>
        <v>1235.2366173376865</v>
      </c>
      <c r="J44" s="33">
        <f>IF(OR(V44="",V44=0),"",V44*M!$J$66)</f>
        <v>1044.1734852131135</v>
      </c>
      <c r="K44" s="33">
        <f>IF(OR(W44="",W44=0),"",W44*M!$J$67)</f>
        <v>1260.6528380768611</v>
      </c>
      <c r="L44" s="33">
        <f>IF(OR(X44="",X44=0),"",X44*M!$J$68)</f>
        <v>290.39164296450662</v>
      </c>
      <c r="N44" s="46" t="str">
        <f>'3.3'!N44</f>
        <v>Renta Nacional</v>
      </c>
      <c r="O44" s="50">
        <v>31689.35918937092</v>
      </c>
      <c r="P44" s="50">
        <v>26826.076682496805</v>
      </c>
      <c r="Q44" s="50">
        <v>42584.1968483983</v>
      </c>
      <c r="R44" s="50">
        <v>38729.863866438609</v>
      </c>
      <c r="S44" s="50">
        <v>30725.883401147643</v>
      </c>
      <c r="T44" s="50">
        <v>32376.834148831986</v>
      </c>
      <c r="U44" s="50">
        <v>27600.097650054064</v>
      </c>
      <c r="V44" s="50">
        <v>23304.639474143085</v>
      </c>
      <c r="W44" s="50">
        <v>28110.364044943824</v>
      </c>
      <c r="X44" s="50">
        <v>6474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21832.798618261226</v>
      </c>
      <c r="D46" s="33">
        <f>IF(OR(P46="",P46=0),"",P46*M!$J$60)</f>
        <v>163451.00472813236</v>
      </c>
      <c r="E46" s="33">
        <f>IF(OR(Q46="",Q46=0),"",Q46*M!$J$61)</f>
        <v>356427.22057163314</v>
      </c>
      <c r="F46" s="33">
        <f>IF(OR(R46="",R46=0),"",R46*M!$J$62)</f>
        <v>36637.883794042864</v>
      </c>
      <c r="G46" s="33">
        <f>IF(OR(S46="",S46=0),"",S46*M!$J$63)</f>
        <v>23709.259952073411</v>
      </c>
      <c r="H46" s="33">
        <f>IF(OR(T46="",T46=0),"",T46*M!$J$64)</f>
        <v>28689.331619668272</v>
      </c>
      <c r="I46" s="33">
        <f>IF(OR(U46="",U46=0),"",U46*M!$J$65)</f>
        <v>58305.927914464184</v>
      </c>
      <c r="J46" s="33">
        <f>IF(OR(V46="",V46=0),"",V46*M!$J$66)</f>
        <v>32110.86536331203</v>
      </c>
      <c r="K46" s="33">
        <f>IF(OR(W46="",W46=0),"",W46*M!$J$67)</f>
        <v>29921.721885479506</v>
      </c>
      <c r="L46" s="33">
        <f>IF(OR(X46="",X46=0),"",X46*M!$J$68)</f>
        <v>68114.513167874989</v>
      </c>
      <c r="N46" s="46" t="str">
        <f>'3.3'!N46</f>
        <v>Santander</v>
      </c>
      <c r="O46" s="50">
        <v>487674.62547747907</v>
      </c>
      <c r="P46" s="50">
        <v>3654497.6226995229</v>
      </c>
      <c r="Q46" s="50">
        <v>7958610.6556370622</v>
      </c>
      <c r="R46" s="50">
        <v>819466.68009696202</v>
      </c>
      <c r="S46" s="50">
        <v>529715.35081816744</v>
      </c>
      <c r="T46" s="50">
        <v>638464.86371236516</v>
      </c>
      <c r="U46" s="50">
        <v>1302786.2689859776</v>
      </c>
      <c r="V46" s="50">
        <v>716674.14571631514</v>
      </c>
      <c r="W46" s="50">
        <v>667202.31744015636</v>
      </c>
      <c r="X46" s="50">
        <v>1518547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8603.9158821126512</v>
      </c>
      <c r="D48" s="33">
        <f>IF(OR(P48="",P48=0),"",P48*M!$J$60)</f>
        <v>6680.2600472813219</v>
      </c>
      <c r="E48" s="33">
        <f>IF(OR(Q48="",Q48=0),"",Q48*M!$J$61)</f>
        <v>8175.8729113792479</v>
      </c>
      <c r="F48" s="33">
        <f>IF(OR(R48="",R48=0),"",R48*M!$J$62)</f>
        <v>12037.456863243609</v>
      </c>
      <c r="G48" s="33">
        <f>IF(OR(S48="",S48=0),"",S48*M!$J$63)</f>
        <v>10340.972427491139</v>
      </c>
      <c r="H48" s="33">
        <f>IF(OR(T48="",T48=0),"",T48*M!$J$64)</f>
        <v>7061.4279613467261</v>
      </c>
      <c r="I48" s="33">
        <f>IF(OR(U48="",U48=0),"",U48*M!$J$65)</f>
        <v>8755.8740048394902</v>
      </c>
      <c r="J48" s="33">
        <f>IF(OR(V48="",V48=0),"",V48*M!$J$66)</f>
        <v>5304.2847975063623</v>
      </c>
      <c r="K48" s="33">
        <f>IF(OR(W48="",W48=0),"",W48*M!$J$67)</f>
        <v>9144.6735227015834</v>
      </c>
      <c r="L48" s="33">
        <f>IF(OR(X48="",X48=0),"",X48*M!$J$68)</f>
        <v>7490.2563601107558</v>
      </c>
      <c r="N48" s="46" t="str">
        <f>'3.3'!N48</f>
        <v>Security Vida</v>
      </c>
      <c r="O48" s="50">
        <v>192183.85736125958</v>
      </c>
      <c r="P48" s="50">
        <v>149359.70875437729</v>
      </c>
      <c r="Q48" s="50">
        <v>182557.85617967442</v>
      </c>
      <c r="R48" s="50">
        <v>269237.57026972488</v>
      </c>
      <c r="S48" s="50">
        <v>231039.34278431264</v>
      </c>
      <c r="T48" s="50">
        <v>157148.08907800037</v>
      </c>
      <c r="U48" s="50">
        <v>195641.04087684647</v>
      </c>
      <c r="V48" s="50">
        <v>118384.96823047982</v>
      </c>
      <c r="W48" s="50">
        <v>203910.30268685883</v>
      </c>
      <c r="X48" s="50">
        <v>166988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>
        <f>IF(OR(T49="",T49=0),"",T49*M!$J$64)</f>
        <v>359.99196846910655</v>
      </c>
      <c r="I49" s="33" t="str">
        <f>IF(OR(U49="",U49=0),"",U49*M!$J$65)</f>
        <v/>
      </c>
      <c r="J49" s="33" t="str">
        <f>IF(OR(V49="",V49=0),"",V49*M!$J$66)</f>
        <v/>
      </c>
      <c r="K49" s="33">
        <f>IF(OR(W49="",W49=0),"",W49*M!$J$67)</f>
        <v>295.07516703137412</v>
      </c>
      <c r="L49" s="33">
        <f>IF(OR(X49="",X49=0),"",X49*M!$J$68)</f>
        <v>236.43100866016596</v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8011.4178375840384</v>
      </c>
      <c r="U49" s="50">
        <v>0</v>
      </c>
      <c r="V49" s="50">
        <v>0</v>
      </c>
      <c r="W49" s="50">
        <v>6579.6626282364441</v>
      </c>
      <c r="X49" s="50">
        <v>5271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9124.4568242463665</v>
      </c>
      <c r="D51" s="33">
        <f>IF(OR(P51="",P51=0),"",P51*M!$J$60)</f>
        <v>11526.30023640662</v>
      </c>
      <c r="E51" s="33">
        <f>IF(OR(Q51="",Q51=0),"",Q51*M!$J$61)</f>
        <v>12935.22857530584</v>
      </c>
      <c r="F51" s="33">
        <f>IF(OR(R51="",R51=0),"",R51*M!$J$62)</f>
        <v>13779.338974932134</v>
      </c>
      <c r="G51" s="33">
        <f>IF(OR(S51="",S51=0),"",S51*M!$J$63)</f>
        <v>20208.29629403404</v>
      </c>
      <c r="H51" s="33">
        <f>IF(OR(T51="",T51=0),"",T51*M!$J$64)</f>
        <v>19024.994572601263</v>
      </c>
      <c r="I51" s="33">
        <f>IF(OR(U51="",U51=0),"",U51*M!$J$65)</f>
        <v>15195.102498208802</v>
      </c>
      <c r="J51" s="33">
        <f>IF(OR(V51="",V51=0),"",V51*M!$J$66)</f>
        <v>11030.6223403849</v>
      </c>
      <c r="K51" s="33">
        <f>IF(OR(W51="",W51=0),"",W51*M!$J$67)</f>
        <v>9338.5627494983801</v>
      </c>
      <c r="L51" s="33">
        <f>IF(OR(X51="",X51=0),"",X51*M!$J$68)</f>
        <v>7819.4476279075607</v>
      </c>
      <c r="N51" s="46" t="str">
        <f>'3.3'!N51</f>
        <v>Sura</v>
      </c>
      <c r="O51" s="50">
        <v>203811.07077715336</v>
      </c>
      <c r="P51" s="50">
        <v>257709.25594817693</v>
      </c>
      <c r="Q51" s="50">
        <v>288828.80439778412</v>
      </c>
      <c r="R51" s="50">
        <v>308197.6357366548</v>
      </c>
      <c r="S51" s="50">
        <v>451496.36818991374</v>
      </c>
      <c r="T51" s="50">
        <v>423390.50375774503</v>
      </c>
      <c r="U51" s="50">
        <v>339519.00944861025</v>
      </c>
      <c r="V51" s="50">
        <v>246189.62314067208</v>
      </c>
      <c r="W51" s="50">
        <v>208233.69496824624</v>
      </c>
      <c r="X51" s="50">
        <v>174327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419901.91183531919</v>
      </c>
      <c r="D53" s="51">
        <f t="shared" si="3"/>
        <v>709011.2884160754</v>
      </c>
      <c r="E53" s="51">
        <f t="shared" si="3"/>
        <v>883902.16578458797</v>
      </c>
      <c r="F53" s="51">
        <f t="shared" si="3"/>
        <v>683180.01692368335</v>
      </c>
      <c r="G53" s="51">
        <f t="shared" si="3"/>
        <v>823929.75058326637</v>
      </c>
      <c r="H53" s="51">
        <f t="shared" si="3"/>
        <v>1019409.6519024431</v>
      </c>
      <c r="I53" s="51">
        <f t="shared" si="3"/>
        <v>1149971.3554133582</v>
      </c>
      <c r="J53" s="51">
        <f t="shared" si="3"/>
        <v>1067442.920935421</v>
      </c>
      <c r="K53" s="51">
        <f t="shared" si="3"/>
        <v>1179186.5507992101</v>
      </c>
      <c r="L53" s="51">
        <f t="shared" si="3"/>
        <v>1260986.5062530194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>
  <sheetPr codeName="Hoja145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21.261194974713518</v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474.90683525220146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>
        <f>IF(OR(O22="",O22=0),"",O22*M!$J$59)</f>
        <v>5.9722457794139101E-2</v>
      </c>
      <c r="D22" s="33">
        <f>IF(OR(P22="",P22=0),"",P22*M!$J$60)</f>
        <v>61.229314420803767</v>
      </c>
      <c r="E22" s="33">
        <f>IF(OR(Q22="",Q22=0),"",Q22*M!$J$61)</f>
        <v>4.4464848227613825</v>
      </c>
      <c r="F22" s="33">
        <f>IF(OR(R22="",R22=0),"",R22*M!$J$62)</f>
        <v>32.156111803128923</v>
      </c>
      <c r="G22" s="33">
        <f>IF(OR(S22="",S22=0),"",S22*M!$J$63)</f>
        <v>154.82881572044204</v>
      </c>
      <c r="H22" s="33">
        <f>IF(OR(T22="",T22=0),"",T22*M!$J$64)</f>
        <v>17.989406125367299</v>
      </c>
      <c r="I22" s="33">
        <f>IF(OR(U22="",U22=0),"",U22*M!$J$65)</f>
        <v>35.893135414544652</v>
      </c>
      <c r="J22" s="33">
        <f>IF(OR(V22="",V22=0),"",V22*M!$J$66)</f>
        <v>17.476106438083022</v>
      </c>
      <c r="K22" s="33">
        <f>IF(OR(W22="",W22=0),"",W22*M!$J$67)</f>
        <v>11.046092968952088</v>
      </c>
      <c r="L22" s="33">
        <f>IF(OR(X22="",X22=0),"",X22*M!$J$68)</f>
        <v>8.9261564643090541</v>
      </c>
      <c r="N22" s="46" t="str">
        <f>'3.3'!N22</f>
        <v>Cardif</v>
      </c>
      <c r="O22" s="50">
        <v>1.3340079641915772</v>
      </c>
      <c r="P22" s="50">
        <v>1368.987510125939</v>
      </c>
      <c r="Q22" s="50">
        <v>99.284901511738283</v>
      </c>
      <c r="R22" s="50">
        <v>719.22445991330176</v>
      </c>
      <c r="S22" s="50">
        <v>3459.2054160232442</v>
      </c>
      <c r="T22" s="50">
        <v>400.34406804461571</v>
      </c>
      <c r="U22" s="50">
        <v>801.99536550592961</v>
      </c>
      <c r="V22" s="50">
        <v>390.04472505653786</v>
      </c>
      <c r="W22" s="50">
        <v>246.30864680019545</v>
      </c>
      <c r="X22" s="50">
        <v>199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>
        <f>IF(OR(R27="",R27=0),"",R27*M!$J$62)</f>
        <v>90.070493095615433</v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2014.575087542622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960.87462344990411</v>
      </c>
      <c r="D29" s="33">
        <f>IF(OR(P29="",P29=0),"",P29*M!$J$60)</f>
        <v>881.32387706855775</v>
      </c>
      <c r="E29" s="33">
        <f>IF(OR(Q29="",Q29=0),"",Q29*M!$J$61)</f>
        <v>478.94993662315466</v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21462.854135878286</v>
      </c>
      <c r="P29" s="50">
        <v>19704.963080113903</v>
      </c>
      <c r="Q29" s="50">
        <v>10694.402248550095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>
        <f>IF(OR(X37="",X37=0),"",X37*M!$J$68)</f>
        <v>354.22038994295781</v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7897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>
        <f>IF(OR(P46="",P46=0),"",P46*M!$J$60)</f>
        <v>1289.83451536643</v>
      </c>
      <c r="E46" s="33">
        <f>IF(OR(Q46="",Q46=0),"",Q46*M!$J$61)</f>
        <v>1545.2400957437899</v>
      </c>
      <c r="F46" s="33" t="str">
        <f>IF(OR(R46="",R46=0),"",R46*M!$J$62)</f>
        <v/>
      </c>
      <c r="G46" s="33">
        <f>IF(OR(S46="",S46=0),"",S46*M!$J$63)</f>
        <v>1360.0830698316677</v>
      </c>
      <c r="H46" s="33">
        <f>IF(OR(T46="",T46=0),"",T46*M!$J$64)</f>
        <v>913.12798570632083</v>
      </c>
      <c r="I46" s="33">
        <f>IF(OR(U46="",U46=0),"",U46*M!$J$65)</f>
        <v>1044.7233128711359</v>
      </c>
      <c r="J46" s="33">
        <f>IF(OR(V46="",V46=0),"",V46*M!$J$66)</f>
        <v>1728.5588228553102</v>
      </c>
      <c r="K46" s="33">
        <f>IF(OR(W46="",W46=0),"",W46*M!$J$67)</f>
        <v>3683.3826212798081</v>
      </c>
      <c r="L46" s="33">
        <f>IF(OR(X46="",X46=0),"",X46*M!$J$68)</f>
        <v>765.72068845336617</v>
      </c>
      <c r="N46" s="46" t="str">
        <f>'3.3'!N46</f>
        <v>Santander</v>
      </c>
      <c r="O46" s="50">
        <v>0</v>
      </c>
      <c r="P46" s="50">
        <v>28838.59403570318</v>
      </c>
      <c r="Q46" s="50">
        <v>34503.437396787071</v>
      </c>
      <c r="R46" s="50">
        <v>0</v>
      </c>
      <c r="S46" s="50">
        <v>30387.151768300002</v>
      </c>
      <c r="T46" s="50">
        <v>20321.147340576274</v>
      </c>
      <c r="U46" s="50">
        <v>23343.272898336225</v>
      </c>
      <c r="V46" s="50">
        <v>38579.259813583951</v>
      </c>
      <c r="W46" s="50">
        <v>82133.021299462634</v>
      </c>
      <c r="X46" s="50">
        <v>17071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3921.496023678762</v>
      </c>
      <c r="D48" s="33">
        <f>IF(OR(P48="",P48=0),"",P48*M!$J$60)</f>
        <v>3804.1371158392431</v>
      </c>
      <c r="E48" s="33">
        <f>IF(OR(Q48="",Q48=0),"",Q48*M!$J$61)</f>
        <v>5632.3680996474577</v>
      </c>
      <c r="F48" s="33">
        <f>IF(OR(R48="",R48=0),"",R48*M!$J$62)</f>
        <v>10093.569834674186</v>
      </c>
      <c r="G48" s="33">
        <f>IF(OR(S48="",S48=0),"",S48*M!$J$63)</f>
        <v>419.54846049220174</v>
      </c>
      <c r="H48" s="33">
        <f>IF(OR(T48="",T48=0),"",T48*M!$J$64)</f>
        <v>494.8870336641412</v>
      </c>
      <c r="I48" s="33">
        <f>IF(OR(U48="",U48=0),"",U48*M!$J$65)</f>
        <v>82.227910222411367</v>
      </c>
      <c r="J48" s="33">
        <f>IF(OR(V48="",V48=0),"",V48*M!$J$66)</f>
        <v>461.44560824490253</v>
      </c>
      <c r="K48" s="33">
        <f>IF(OR(W48="",W48=0),"",W48*M!$J$67)</f>
        <v>195.52050634917299</v>
      </c>
      <c r="L48" s="33">
        <f>IF(OR(X48="",X48=0),"",X48*M!$J$68)</f>
        <v>506.23418018186931</v>
      </c>
      <c r="N48" s="46" t="str">
        <f>'3.3'!N48</f>
        <v>Security Vida</v>
      </c>
      <c r="O48" s="50">
        <v>87593.630944747347</v>
      </c>
      <c r="P48" s="50">
        <v>85054.295440894013</v>
      </c>
      <c r="Q48" s="50">
        <v>125764.31368634943</v>
      </c>
      <c r="R48" s="50">
        <v>225759.33176828778</v>
      </c>
      <c r="S48" s="50">
        <v>9373.6059406364293</v>
      </c>
      <c r="T48" s="50">
        <v>11013.431288332191</v>
      </c>
      <c r="U48" s="50">
        <v>1837.2984737044931</v>
      </c>
      <c r="V48" s="50">
        <v>10298.885855044759</v>
      </c>
      <c r="W48" s="50">
        <v>4359.7669760625304</v>
      </c>
      <c r="X48" s="50">
        <v>11286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4903.6915645611734</v>
      </c>
      <c r="D53" s="51">
        <f t="shared" si="3"/>
        <v>6036.5248226950343</v>
      </c>
      <c r="E53" s="51">
        <f t="shared" si="3"/>
        <v>7661.0046168371637</v>
      </c>
      <c r="F53" s="51">
        <f t="shared" si="3"/>
        <v>10215.79643957293</v>
      </c>
      <c r="G53" s="51">
        <f t="shared" si="3"/>
        <v>1934.4603460443113</v>
      </c>
      <c r="H53" s="51">
        <f t="shared" si="3"/>
        <v>1426.0044254958293</v>
      </c>
      <c r="I53" s="51">
        <f t="shared" si="3"/>
        <v>1162.844358508092</v>
      </c>
      <c r="J53" s="51">
        <f t="shared" si="3"/>
        <v>2207.4805375382957</v>
      </c>
      <c r="K53" s="51">
        <f t="shared" si="3"/>
        <v>3889.9492205979332</v>
      </c>
      <c r="L53" s="51">
        <f t="shared" si="3"/>
        <v>1635.1014150425024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>
  <sheetPr codeName="Hoja146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>
        <f>IF(OR(Q23="",Q23=0),"",Q23*M!$J$61)</f>
        <v>574.86696637129307</v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12836.119409731878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0</v>
      </c>
      <c r="D53" s="51">
        <f t="shared" si="3"/>
        <v>0</v>
      </c>
      <c r="E53" s="51">
        <f t="shared" si="3"/>
        <v>574.86696637129307</v>
      </c>
      <c r="F53" s="51">
        <f t="shared" si="3"/>
        <v>0</v>
      </c>
      <c r="G53" s="51">
        <f t="shared" si="3"/>
        <v>0</v>
      </c>
      <c r="H53" s="51">
        <f t="shared" si="3"/>
        <v>0</v>
      </c>
      <c r="I53" s="51">
        <f t="shared" si="3"/>
        <v>0</v>
      </c>
      <c r="J53" s="51">
        <f t="shared" si="3"/>
        <v>0</v>
      </c>
      <c r="K53" s="51">
        <f t="shared" si="3"/>
        <v>0</v>
      </c>
      <c r="L53" s="51">
        <f t="shared" si="3"/>
        <v>0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>
  <sheetPr codeName="Hoja147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 t="str">
        <f>IF(OR(O26="",O26=0),"",O26*M!$J$59)</f>
        <v/>
      </c>
      <c r="D26" s="33" t="str">
        <f>IF(OR(P26="",P26=0),"",P26*M!$J$60)</f>
        <v/>
      </c>
      <c r="E26" s="33" t="str">
        <f>IF(OR(Q26="",Q26=0),"",Q26*M!$J$61)</f>
        <v/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>
        <f>IF(OR(O40="",O40=0),"",O40*M!$J$59)</f>
        <v>125032.60846195568</v>
      </c>
      <c r="D40" s="33">
        <f>IF(OR(P40="",P40=0),"",P40*M!$J$60)</f>
        <v>128574.29078014182</v>
      </c>
      <c r="E40" s="33">
        <f>IF(OR(Q40="",Q40=0),"",Q40*M!$J$61)</f>
        <v>138759.66172067414</v>
      </c>
      <c r="F40" s="33">
        <f>IF(OR(R40="",R40=0),"",R40*M!$J$62)</f>
        <v>138110.66709467297</v>
      </c>
      <c r="G40" s="33">
        <f>IF(OR(S40="",S40=0),"",S40*M!$J$63)</f>
        <v>140534.99109420722</v>
      </c>
      <c r="H40" s="33">
        <f>IF(OR(T40="",T40=0),"",T40*M!$J$64)</f>
        <v>154668.17444729712</v>
      </c>
      <c r="I40" s="33">
        <f>IF(OR(U40="",U40=0),"",U40*M!$J$65)</f>
        <v>140051.28523062702</v>
      </c>
      <c r="J40" s="33">
        <f>IF(OR(V40="",V40=0),"",V40*M!$J$66)</f>
        <v>140792.09736196749</v>
      </c>
      <c r="K40" s="33">
        <f>IF(OR(W40="",W40=0),"",W40*M!$J$67)</f>
        <v>169742.37435069247</v>
      </c>
      <c r="L40" s="33">
        <f>IF(OR(X40="",X40=0),"",X40*M!$J$68)</f>
        <v>172671.6524558368</v>
      </c>
      <c r="N40" s="46" t="str">
        <f>'3.3'!N40</f>
        <v>Mutual de Seguros</v>
      </c>
      <c r="O40" s="50">
        <v>2792827.0475208829</v>
      </c>
      <c r="P40" s="50">
        <v>2874711.2370330575</v>
      </c>
      <c r="Q40" s="50">
        <v>3098343.9496333511</v>
      </c>
      <c r="R40" s="50">
        <v>3089072.7883265577</v>
      </c>
      <c r="S40" s="50">
        <v>3139850.938417241</v>
      </c>
      <c r="T40" s="50">
        <v>3442052.8239645236</v>
      </c>
      <c r="U40" s="50">
        <v>3129302.5920103183</v>
      </c>
      <c r="V40" s="50">
        <v>3142302.6118685985</v>
      </c>
      <c r="W40" s="50">
        <v>3784959.5009281882</v>
      </c>
      <c r="X40" s="50">
        <v>3849546.9999999995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125032.60846195568</v>
      </c>
      <c r="D53" s="51">
        <f t="shared" si="3"/>
        <v>128574.29078014182</v>
      </c>
      <c r="E53" s="51">
        <f t="shared" si="3"/>
        <v>138759.66172067414</v>
      </c>
      <c r="F53" s="51">
        <f t="shared" si="3"/>
        <v>138110.66709467297</v>
      </c>
      <c r="G53" s="51">
        <f t="shared" si="3"/>
        <v>140534.99109420722</v>
      </c>
      <c r="H53" s="51">
        <f t="shared" si="3"/>
        <v>154668.17444729712</v>
      </c>
      <c r="I53" s="51">
        <f t="shared" si="3"/>
        <v>140051.28523062702</v>
      </c>
      <c r="J53" s="51">
        <f t="shared" si="3"/>
        <v>140792.09736196749</v>
      </c>
      <c r="K53" s="51">
        <f t="shared" si="3"/>
        <v>169742.37435069247</v>
      </c>
      <c r="L53" s="51">
        <f t="shared" si="3"/>
        <v>172671.6524558368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41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3" fitToWidth="3" orientation="landscape" horizontalDpi="300" verticalDpi="300" r:id="rId1"/>
  <headerFooter alignWithMargins="0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>
  <sheetPr codeName="Hoja148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255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>
        <f>IF(OR(S17="",S17=0),"",S17*M!$J$63)</f>
        <v>11266.945820276409</v>
      </c>
      <c r="H17" s="33">
        <f>IF(OR(T17="",T17=0),"",T17*M!$J$64)</f>
        <v>92033.445006946014</v>
      </c>
      <c r="I17" s="33">
        <f>IF(OR(U17="",U17=0),"",U17*M!$J$65)</f>
        <v>169166.91100413568</v>
      </c>
      <c r="J17" s="33">
        <f>IF(OR(V17="",V17=0),"",V17*M!$J$66)</f>
        <v>275596.28857158148</v>
      </c>
      <c r="K17" s="33">
        <f>IF(OR(W17="",W17=0),"",W17*M!$J$67)</f>
        <v>264969.99610823306</v>
      </c>
      <c r="L17" s="33">
        <f>IF(OR(X17="",X17=0),"",X17*M!$J$68)</f>
        <v>309686.71882113733</v>
      </c>
      <c r="N17" s="46" t="str">
        <f>'3.3'!N17</f>
        <v>ACE Seguros de Vida</v>
      </c>
      <c r="O17" s="129">
        <f>SUM('3.4.3.1'!O17,'3.4.3.2'!O17)</f>
        <v>0</v>
      </c>
      <c r="P17" s="129">
        <f>SUM('3.4.3.1'!P17,'3.4.3.2'!P17)</f>
        <v>0</v>
      </c>
      <c r="Q17" s="129">
        <f>SUM('3.4.3.1'!Q17,'3.4.3.2'!Q17)</f>
        <v>0</v>
      </c>
      <c r="R17" s="129">
        <f>SUM('3.4.3.1'!R17,'3.4.3.2'!R17)</f>
        <v>0</v>
      </c>
      <c r="S17" s="129">
        <f>SUM('3.4.3.1'!S17,'3.4.3.2'!S17)</f>
        <v>251727.56002934914</v>
      </c>
      <c r="T17" s="129">
        <f>SUM('3.4.3.1'!T17,'3.4.3.2'!T17)</f>
        <v>2048152.3132820434</v>
      </c>
      <c r="U17" s="129">
        <f>SUM('3.4.3.1'!U17,'3.4.3.2'!U17)</f>
        <v>3779861.4430126962</v>
      </c>
      <c r="V17" s="129">
        <f>SUM('3.4.3.1'!V17,'3.4.3.2'!V17)</f>
        <v>6150962.6863027969</v>
      </c>
      <c r="W17" s="129">
        <f>SUM('3.4.3.1'!W17,'3.4.3.2'!W17)</f>
        <v>5908369.716560822</v>
      </c>
      <c r="X17" s="129">
        <f>SUM('3.4.3.1'!X17,'3.4.3.2'!X17)</f>
        <v>6904165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433459.20836687763</v>
      </c>
      <c r="D18" s="33">
        <f>IF(OR(P18="",P18=0),"",P18*M!$J$60)</f>
        <v>469703.72340425529</v>
      </c>
      <c r="E18" s="33">
        <f>IF(OR(Q18="",Q18=0),"",Q18*M!$J$61)</f>
        <v>468952.39085179061</v>
      </c>
      <c r="F18" s="33">
        <f>IF(OR(R18="",R18=0),"",R18*M!$J$62)</f>
        <v>1023083.8045019663</v>
      </c>
      <c r="G18" s="33">
        <f>IF(OR(S18="",S18=0),"",S18*M!$J$63)</f>
        <v>1185913.9044893263</v>
      </c>
      <c r="H18" s="33">
        <f>IF(OR(T18="",T18=0),"",T18*M!$J$64)</f>
        <v>1459702.9148953296</v>
      </c>
      <c r="I18" s="33">
        <f>IF(OR(U18="",U18=0),"",U18*M!$J$65)</f>
        <v>2258470.6634216732</v>
      </c>
      <c r="J18" s="33">
        <f>IF(OR(V18="",V18=0),"",V18*M!$J$66)</f>
        <v>2856562.1347207273</v>
      </c>
      <c r="K18" s="33">
        <f>IF(OR(W18="",W18=0),"",W18*M!$J$67)</f>
        <v>3069853.2081442792</v>
      </c>
      <c r="L18" s="33">
        <f>IF(OR(X18="",X18=0),"",X18*M!$J$68)</f>
        <v>3532619.6295600212</v>
      </c>
      <c r="N18" s="46" t="str">
        <f>'3.3'!N18</f>
        <v>BanChile</v>
      </c>
      <c r="O18" s="129">
        <f>SUM('3.4.3.1'!O18,'3.4.3.2'!O18)</f>
        <v>9682087.065250298</v>
      </c>
      <c r="P18" s="129">
        <f>SUM('3.4.3.1'!P18,'3.4.3.2'!P18)</f>
        <v>10501808.437391175</v>
      </c>
      <c r="Q18" s="129">
        <f>SUM('3.4.3.1'!Q18,'3.4.3.2'!Q18)</f>
        <v>10471168.528693937</v>
      </c>
      <c r="R18" s="129">
        <f>SUM('3.4.3.1'!R18,'3.4.3.2'!R18)</f>
        <v>22882956.162236437</v>
      </c>
      <c r="S18" s="129">
        <f>SUM('3.4.3.1'!S18,'3.4.3.2'!S18)</f>
        <v>26495841.760837812</v>
      </c>
      <c r="T18" s="129">
        <f>SUM('3.4.3.1'!T18,'3.4.3.2'!T18)</f>
        <v>32484863.536530342</v>
      </c>
      <c r="U18" s="129">
        <f>SUM('3.4.3.1'!U18,'3.4.3.2'!U18)</f>
        <v>50463214.881509468</v>
      </c>
      <c r="V18" s="129">
        <f>SUM('3.4.3.1'!V18,'3.4.3.2'!V18)</f>
        <v>63754875.629281163</v>
      </c>
      <c r="W18" s="129">
        <f>SUM('3.4.3.1'!W18,'3.4.3.2'!W18)</f>
        <v>68452383.272398636</v>
      </c>
      <c r="X18" s="129">
        <f>SUM('3.4.3.1'!X18,'3.4.3.2'!X18)</f>
        <v>78756328</v>
      </c>
    </row>
    <row r="19" spans="2:24" s="16" customFormat="1">
      <c r="B19" s="46" t="str">
        <f t="shared" si="2"/>
        <v>BBVA Seguros de Vida</v>
      </c>
      <c r="C19" s="33">
        <f>IF(OR(O19="",O19=0),"",O19*M!$J$59)</f>
        <v>122211.55844559171</v>
      </c>
      <c r="D19" s="33">
        <f>IF(OR(P19="",P19=0),"",P19*M!$J$60)</f>
        <v>225517.43498817965</v>
      </c>
      <c r="E19" s="33">
        <f>IF(OR(Q19="",Q19=0),"",Q19*M!$J$61)</f>
        <v>299576.65999693947</v>
      </c>
      <c r="F19" s="33">
        <f>IF(OR(R19="",R19=0),"",R19*M!$J$62)</f>
        <v>427950.1702660555</v>
      </c>
      <c r="G19" s="33">
        <f>IF(OR(S19="",S19=0),"",S19*M!$J$63)</f>
        <v>489841.2336568067</v>
      </c>
      <c r="H19" s="33">
        <f>IF(OR(T19="",T19=0),"",T19*M!$J$64)</f>
        <v>810799.96290003462</v>
      </c>
      <c r="I19" s="33">
        <f>IF(OR(U19="",U19=0),"",U19*M!$J$65)</f>
        <v>885543.73671778967</v>
      </c>
      <c r="J19" s="33">
        <f>IF(OR(V19="",V19=0),"",V19*M!$J$66)</f>
        <v>752104.39060912386</v>
      </c>
      <c r="K19" s="33">
        <f>IF(OR(W19="",W19=0),"",W19*M!$J$67)</f>
        <v>880128.1253568423</v>
      </c>
      <c r="L19" s="33">
        <f>IF(OR(X19="",X19=0),"",X19*M!$J$68)</f>
        <v>996609.13706494519</v>
      </c>
      <c r="N19" s="46" t="str">
        <f>'3.3'!N19</f>
        <v>BBVA Seguros de Vida</v>
      </c>
      <c r="O19" s="129">
        <f>SUM('3.4.3.1'!O19,'3.4.3.2'!O19)</f>
        <v>2729813.8473243294</v>
      </c>
      <c r="P19" s="129">
        <f>SUM('3.4.3.1'!P19,'3.4.3.2'!P19)</f>
        <v>5042201.6763519337</v>
      </c>
      <c r="Q19" s="129">
        <f>SUM('3.4.3.1'!Q19,'3.4.3.2'!Q19)</f>
        <v>6689202.902651581</v>
      </c>
      <c r="R19" s="129">
        <f>SUM('3.4.3.1'!R19,'3.4.3.2'!R19)</f>
        <v>9571811.1680859327</v>
      </c>
      <c r="S19" s="129">
        <f>SUM('3.4.3.1'!S19,'3.4.3.2'!S19)</f>
        <v>10944096.16564298</v>
      </c>
      <c r="T19" s="129">
        <f>SUM('3.4.3.1'!T19,'3.4.3.2'!T19)</f>
        <v>18043895.015527971</v>
      </c>
      <c r="U19" s="129">
        <f>SUM('3.4.3.1'!U19,'3.4.3.2'!U19)</f>
        <v>19786568.228104189</v>
      </c>
      <c r="V19" s="129">
        <f>SUM('3.4.3.1'!V19,'3.4.3.2'!V19)</f>
        <v>16786024.466507487</v>
      </c>
      <c r="W19" s="129">
        <f>SUM('3.4.3.1'!W19,'3.4.3.2'!W19)</f>
        <v>19625325.278065465</v>
      </c>
      <c r="X19" s="129">
        <f>SUM('3.4.3.1'!X19,'3.4.3.2'!X19)</f>
        <v>22218434</v>
      </c>
    </row>
    <row r="20" spans="2:24" s="16" customFormat="1">
      <c r="B20" s="46" t="str">
        <f t="shared" si="2"/>
        <v>BCI Vida</v>
      </c>
      <c r="C20" s="33">
        <f>IF(OR(O20="",O20=0),"",O20*M!$J$59)</f>
        <v>330663.36122770276</v>
      </c>
      <c r="D20" s="33">
        <f>IF(OR(P20="",P20=0),"",P20*M!$J$60)</f>
        <v>437862.70685579191</v>
      </c>
      <c r="E20" s="33">
        <f>IF(OR(Q20="",Q20=0),"",Q20*M!$J$61)</f>
        <v>638559.80088987446</v>
      </c>
      <c r="F20" s="33">
        <f>IF(OR(R20="",R20=0),"",R20*M!$J$62)</f>
        <v>726799.22625051346</v>
      </c>
      <c r="G20" s="33">
        <f>IF(OR(S20="",S20=0),"",S20*M!$J$63)</f>
        <v>945278.29375263804</v>
      </c>
      <c r="H20" s="33">
        <f>IF(OR(T20="",T20=0),"",T20*M!$J$64)</f>
        <v>1045516.7648015098</v>
      </c>
      <c r="I20" s="33">
        <f>IF(OR(U20="",U20=0),"",U20*M!$J$65)</f>
        <v>1261522.2325343739</v>
      </c>
      <c r="J20" s="33">
        <f>IF(OR(V20="",V20=0),"",V20*M!$J$66)</f>
        <v>1559578.9117829073</v>
      </c>
      <c r="K20" s="33">
        <f>IF(OR(W20="",W20=0),"",W20*M!$J$67)</f>
        <v>1792695.2233804304</v>
      </c>
      <c r="L20" s="33">
        <f>IF(OR(X20="",X20=0),"",X20*M!$J$68)</f>
        <v>2370604.4174157833</v>
      </c>
      <c r="N20" s="46" t="str">
        <f>'3.3'!N20</f>
        <v>BCI Vida</v>
      </c>
      <c r="O20" s="129">
        <f>SUM('3.4.3.1'!O20,'3.4.3.2'!O20)</f>
        <v>7385957.8730766866</v>
      </c>
      <c r="P20" s="129">
        <f>SUM('3.4.3.1'!P20,'3.4.3.2'!P20)</f>
        <v>9789895.2896302193</v>
      </c>
      <c r="Q20" s="129">
        <f>SUM('3.4.3.1'!Q20,'3.4.3.2'!Q20)</f>
        <v>14258307.284929346</v>
      </c>
      <c r="R20" s="129">
        <f>SUM('3.4.3.1'!R20,'3.4.3.2'!R20)</f>
        <v>16256063.051583471</v>
      </c>
      <c r="S20" s="129">
        <f>SUM('3.4.3.1'!S20,'3.4.3.2'!S20)</f>
        <v>21119529.838053335</v>
      </c>
      <c r="T20" s="129">
        <f>SUM('3.4.3.1'!T20,'3.4.3.2'!T20)</f>
        <v>23267384.810399685</v>
      </c>
      <c r="U20" s="129">
        <f>SUM('3.4.3.1'!U20,'3.4.3.2'!U20)</f>
        <v>28187422.811919779</v>
      </c>
      <c r="V20" s="129">
        <f>SUM('3.4.3.1'!V20,'3.4.3.2'!V20)</f>
        <v>34807840.636902437</v>
      </c>
      <c r="W20" s="129">
        <f>SUM('3.4.3.1'!W20,'3.4.3.2'!W20)</f>
        <v>39973983.18456278</v>
      </c>
      <c r="X20" s="129">
        <f>SUM('3.4.3.1'!X20,'3.4.3.2'!X20)</f>
        <v>52850326</v>
      </c>
    </row>
    <row r="21" spans="2:24" s="16" customFormat="1">
      <c r="B21" s="46" t="str">
        <f t="shared" si="2"/>
        <v>BICE Vida</v>
      </c>
      <c r="C21" s="33">
        <f>IF(OR(O21="",O21=0),"",O21*M!$J$59)</f>
        <v>48208.326266175849</v>
      </c>
      <c r="D21" s="33">
        <f>IF(OR(P21="",P21=0),"",P21*M!$J$60)</f>
        <v>100310.16548463356</v>
      </c>
      <c r="E21" s="33">
        <f>IF(OR(Q21="",Q21=0),"",Q21*M!$J$61)</f>
        <v>105468.19464054213</v>
      </c>
      <c r="F21" s="33">
        <f>IF(OR(R21="",R21=0),"",R21*M!$J$62)</f>
        <v>126404.61846328272</v>
      </c>
      <c r="G21" s="33">
        <f>IF(OR(S21="",S21=0),"",S21*M!$J$63)</f>
        <v>296165.98259852809</v>
      </c>
      <c r="H21" s="33">
        <f>IF(OR(T21="",T21=0),"",T21*M!$J$64)</f>
        <v>392164.87469079095</v>
      </c>
      <c r="I21" s="33">
        <f>IF(OR(U21="",U21=0),"",U21*M!$J$65)</f>
        <v>586276.46943932446</v>
      </c>
      <c r="J21" s="33">
        <f>IF(OR(V21="",V21=0),"",V21*M!$J$66)</f>
        <v>638339.1873515012</v>
      </c>
      <c r="K21" s="33">
        <f>IF(OR(W21="",W21=0),"",W21*M!$J$67)</f>
        <v>401915.4018424137</v>
      </c>
      <c r="L21" s="33">
        <f>IF(OR(X21="",X21=0),"",X21*M!$J$68)</f>
        <v>327787.57362397021</v>
      </c>
      <c r="N21" s="46" t="str">
        <f>'3.3'!N21</f>
        <v>BICE Vida</v>
      </c>
      <c r="O21" s="129">
        <f>SUM('3.4.3.1'!O21,'3.4.3.2'!O21)</f>
        <v>1076819.2327432262</v>
      </c>
      <c r="P21" s="129">
        <f>SUM('3.4.3.1'!P21,'3.4.3.2'!P21)</f>
        <v>2242771.5382106467</v>
      </c>
      <c r="Q21" s="129">
        <f>SUM('3.4.3.1'!Q21,'3.4.3.2'!Q21)</f>
        <v>2354983.7084576078</v>
      </c>
      <c r="R21" s="129">
        <f>SUM('3.4.3.1'!R21,'3.4.3.2'!R21)</f>
        <v>2827247.709592652</v>
      </c>
      <c r="S21" s="129">
        <f>SUM('3.4.3.1'!S21,'3.4.3.2'!S21)</f>
        <v>6616978.6695036367</v>
      </c>
      <c r="T21" s="129">
        <f>SUM('3.4.3.1'!T21,'3.4.3.2'!T21)</f>
        <v>8727407.6856004409</v>
      </c>
      <c r="U21" s="129">
        <f>SUM('3.4.3.1'!U21,'3.4.3.2'!U21)</f>
        <v>13099747.513419677</v>
      </c>
      <c r="V21" s="129">
        <f>SUM('3.4.3.1'!V21,'3.4.3.2'!V21)</f>
        <v>14246928.153330766</v>
      </c>
      <c r="W21" s="129">
        <f>SUM('3.4.3.1'!W21,'3.4.3.2'!W21)</f>
        <v>8962013.9024914522</v>
      </c>
      <c r="X21" s="129">
        <f>SUM('3.4.3.1'!X21,'3.4.3.2'!X21)</f>
        <v>7307706</v>
      </c>
    </row>
    <row r="22" spans="2:24">
      <c r="B22" s="46" t="str">
        <f t="shared" si="2"/>
        <v>Cardif</v>
      </c>
      <c r="C22" s="33">
        <f>IF(OR(O22="",O22=0),"",O22*M!$J$59)</f>
        <v>279616.96404469165</v>
      </c>
      <c r="D22" s="33">
        <f>IF(OR(P22="",P22=0),"",P22*M!$J$60)</f>
        <v>462175.94562647748</v>
      </c>
      <c r="E22" s="33">
        <f>IF(OR(Q22="",Q22=0),"",Q22*M!$J$61)</f>
        <v>884191.12955151126</v>
      </c>
      <c r="F22" s="33">
        <f>IF(OR(R22="",R22=0),"",R22*M!$J$62)</f>
        <v>1333368.864538762</v>
      </c>
      <c r="G22" s="33">
        <f>IF(OR(S22="",S22=0),"",S22*M!$J$63)</f>
        <v>2366216.6141844783</v>
      </c>
      <c r="H22" s="33">
        <f>IF(OR(T22="",T22=0),"",T22*M!$J$64)</f>
        <v>2973757.1256903997</v>
      </c>
      <c r="I22" s="33">
        <f>IF(OR(U22="",U22=0),"",U22*M!$J$65)</f>
        <v>1960989.4292385431</v>
      </c>
      <c r="J22" s="33">
        <f>IF(OR(V22="",V22=0),"",V22*M!$J$66)</f>
        <v>2306742.4824092975</v>
      </c>
      <c r="K22" s="33">
        <f>IF(OR(W22="",W22=0),"",W22*M!$J$67)</f>
        <v>2362807.8981895125</v>
      </c>
      <c r="L22" s="33">
        <f>IF(OR(X22="",X22=0),"",X22*M!$J$68)</f>
        <v>2517675.9876971547</v>
      </c>
      <c r="N22" s="46" t="str">
        <f>'3.3'!N22</f>
        <v>Cardif</v>
      </c>
      <c r="O22" s="129">
        <f>SUM('3.4.3.1'!O22,'3.4.3.2'!O22)</f>
        <v>6245745.247867113</v>
      </c>
      <c r="P22" s="129">
        <f>SUM('3.4.3.1'!P22,'3.4.3.2'!P22)</f>
        <v>10333499.615803586</v>
      </c>
      <c r="Q22" s="129">
        <f>SUM('3.4.3.1'!Q22,'3.4.3.2'!Q22)</f>
        <v>19742972.868297461</v>
      </c>
      <c r="R22" s="129">
        <f>SUM('3.4.3.1'!R22,'3.4.3.2'!R22)</f>
        <v>29822993.132204179</v>
      </c>
      <c r="S22" s="129">
        <f>SUM('3.4.3.1'!S22,'3.4.3.2'!S22)</f>
        <v>52866317.482207775</v>
      </c>
      <c r="T22" s="129">
        <f>SUM('3.4.3.1'!T22,'3.4.3.2'!T22)</f>
        <v>66179284.451017454</v>
      </c>
      <c r="U22" s="129">
        <f>SUM('3.4.3.1'!U22,'3.4.3.2'!U22)</f>
        <v>43816301.247902043</v>
      </c>
      <c r="V22" s="129">
        <f>SUM('3.4.3.1'!V22,'3.4.3.2'!V22)</f>
        <v>51483592.21290385</v>
      </c>
      <c r="W22" s="129">
        <f>SUM('3.4.3.1'!W22,'3.4.3.2'!W22)</f>
        <v>52686503.516463123</v>
      </c>
      <c r="X22" s="129">
        <f>SUM('3.4.3.1'!X22,'3.4.3.2'!X22)</f>
        <v>56129144</v>
      </c>
    </row>
    <row r="23" spans="2:24">
      <c r="B23" s="46" t="str">
        <f t="shared" si="2"/>
        <v>Chilena</v>
      </c>
      <c r="C23" s="33">
        <f>IF(OR(O23="",O23=0),"",O23*M!$J$59)</f>
        <v>234804.51645114829</v>
      </c>
      <c r="D23" s="33">
        <f>IF(OR(P23="",P23=0),"",P23*M!$J$60)</f>
        <v>266586.17021276592</v>
      </c>
      <c r="E23" s="33">
        <f>IF(OR(Q23="",Q23=0),"",Q23*M!$J$61)</f>
        <v>279028.99165850994</v>
      </c>
      <c r="F23" s="33">
        <f>IF(OR(R23="",R23=0),"",R23*M!$J$62)</f>
        <v>274472.99860193225</v>
      </c>
      <c r="G23" s="33">
        <f>IF(OR(S23="",S23=0),"",S23*M!$J$63)</f>
        <v>365459.75814201048</v>
      </c>
      <c r="H23" s="33">
        <f>IF(OR(T23="",T23=0),"",T23*M!$J$64)</f>
        <v>552774.24161657982</v>
      </c>
      <c r="I23" s="33">
        <f>IF(OR(U23="",U23=0),"",U23*M!$J$65)</f>
        <v>488168.41059136385</v>
      </c>
      <c r="J23" s="33">
        <f>IF(OR(V23="",V23=0),"",V23*M!$J$66)</f>
        <v>458063.74290451</v>
      </c>
      <c r="K23" s="33">
        <f>IF(OR(W23="",W23=0),"",W23*M!$J$67)</f>
        <v>356845.61803356238</v>
      </c>
      <c r="L23" s="33">
        <f>IF(OR(X23="",X23=0),"",X23*M!$J$68)</f>
        <v>119597.48865503455</v>
      </c>
      <c r="N23" s="46" t="str">
        <f>'3.3'!N23</f>
        <v>Chilena</v>
      </c>
      <c r="O23" s="129">
        <f>SUM('3.4.3.1'!O23,'3.4.3.2'!O23)</f>
        <v>5244779.0419757832</v>
      </c>
      <c r="P23" s="129">
        <f>SUM('3.4.3.1'!P23,'3.4.3.2'!P23)</f>
        <v>5960431.5489376886</v>
      </c>
      <c r="Q23" s="129">
        <f>SUM('3.4.3.1'!Q23,'3.4.3.2'!Q23)</f>
        <v>6230397.0574513944</v>
      </c>
      <c r="R23" s="129">
        <f>SUM('3.4.3.1'!R23,'3.4.3.2'!R23)</f>
        <v>6139041.1685610125</v>
      </c>
      <c r="S23" s="129">
        <f>SUM('3.4.3.1'!S23,'3.4.3.2'!S23)</f>
        <v>8165149.1605155729</v>
      </c>
      <c r="T23" s="129">
        <f>SUM('3.4.3.1'!T23,'3.4.3.2'!T23)</f>
        <v>12301678.390983598</v>
      </c>
      <c r="U23" s="129">
        <f>SUM('3.4.3.1'!U23,'3.4.3.2'!U23)</f>
        <v>10907623.37586206</v>
      </c>
      <c r="V23" s="129">
        <f>SUM('3.4.3.1'!V23,'3.4.3.2'!V23)</f>
        <v>10223406.872266468</v>
      </c>
      <c r="W23" s="129">
        <f>SUM('3.4.3.1'!W23,'3.4.3.2'!W23)</f>
        <v>7957036.1702979989</v>
      </c>
      <c r="X23" s="129">
        <f>SUM('3.4.3.1'!X23,'3.4.3.2'!X23)</f>
        <v>2666310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129">
        <f>SUM('3.4.3.1'!O24,'3.4.3.2'!O24)</f>
        <v>0</v>
      </c>
      <c r="P24" s="129">
        <f>SUM('3.4.3.1'!P24,'3.4.3.2'!P24)</f>
        <v>0</v>
      </c>
      <c r="Q24" s="129">
        <f>SUM('3.4.3.1'!Q24,'3.4.3.2'!Q24)</f>
        <v>0</v>
      </c>
      <c r="R24" s="129">
        <f>SUM('3.4.3.1'!R24,'3.4.3.2'!R24)</f>
        <v>0</v>
      </c>
      <c r="S24" s="129">
        <f>SUM('3.4.3.1'!S24,'3.4.3.2'!S24)</f>
        <v>0</v>
      </c>
      <c r="T24" s="129">
        <f>SUM('3.4.3.1'!T24,'3.4.3.2'!T24)</f>
        <v>0</v>
      </c>
      <c r="U24" s="129">
        <f>SUM('3.4.3.1'!U24,'3.4.3.2'!U24)</f>
        <v>0</v>
      </c>
      <c r="V24" s="129">
        <f>SUM('3.4.3.1'!V24,'3.4.3.2'!V24)</f>
        <v>0</v>
      </c>
      <c r="W24" s="129">
        <f>SUM('3.4.3.1'!W24,'3.4.3.2'!W24)</f>
        <v>0</v>
      </c>
      <c r="X24" s="129">
        <f>SUM('3.4.3.1'!X24,'3.4.3.2'!X24)</f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>
        <f>IF(OR(S25="",S25=0),"",S25*M!$J$63)</f>
        <v>12268.833870153212</v>
      </c>
      <c r="H25" s="33">
        <f>IF(OR(T25="",T25=0),"",T25*M!$J$64)</f>
        <v>22148.169514224872</v>
      </c>
      <c r="I25" s="33">
        <f>IF(OR(U25="",U25=0),"",U25*M!$J$65)</f>
        <v>37948.786555643353</v>
      </c>
      <c r="J25" s="33">
        <f>IF(OR(V25="",V25=0),"",V25*M!$J$66)</f>
        <v>48191.318481507813</v>
      </c>
      <c r="K25" s="33">
        <f>IF(OR(W25="",W25=0),"",W25*M!$J$67)</f>
        <v>12963.685386764728</v>
      </c>
      <c r="L25" s="33">
        <f>IF(OR(X25="",X25=0),"",X25*M!$J$68)</f>
        <v>562.2581471362513</v>
      </c>
      <c r="N25" s="46" t="str">
        <f>'3.3'!N25</f>
        <v>CN Life</v>
      </c>
      <c r="O25" s="129">
        <f>SUM('3.4.3.1'!O25,'3.4.3.2'!O25)</f>
        <v>0</v>
      </c>
      <c r="P25" s="129">
        <f>SUM('3.4.3.1'!P25,'3.4.3.2'!P25)</f>
        <v>0</v>
      </c>
      <c r="Q25" s="129">
        <f>SUM('3.4.3.1'!Q25,'3.4.3.2'!Q25)</f>
        <v>0</v>
      </c>
      <c r="R25" s="129">
        <f>SUM('3.4.3.1'!R25,'3.4.3.2'!R25)</f>
        <v>0</v>
      </c>
      <c r="S25" s="129">
        <f>SUM('3.4.3.1'!S25,'3.4.3.2'!S25)</f>
        <v>274111.87235684582</v>
      </c>
      <c r="T25" s="129">
        <f>SUM('3.4.3.1'!T25,'3.4.3.2'!T25)</f>
        <v>492894.99727081659</v>
      </c>
      <c r="U25" s="129">
        <f>SUM('3.4.3.1'!U25,'3.4.3.2'!U25)</f>
        <v>847926.78579611913</v>
      </c>
      <c r="V25" s="129">
        <f>SUM('3.4.3.1'!V25,'3.4.3.2'!V25)</f>
        <v>1075569.643262805</v>
      </c>
      <c r="W25" s="129">
        <f>SUM('3.4.3.1'!W25,'3.4.3.2'!W25)</f>
        <v>289067.62002931122</v>
      </c>
      <c r="X25" s="129">
        <f>SUM('3.4.3.1'!X25,'3.4.3.2'!X25)</f>
        <v>12535</v>
      </c>
    </row>
    <row r="26" spans="2:24">
      <c r="B26" s="46" t="str">
        <f t="shared" si="2"/>
        <v>Consorcio Nacional</v>
      </c>
      <c r="C26" s="33">
        <f>IF(OR(O26="",O26=0),"",O26*M!$J$59)</f>
        <v>113637.56351483391</v>
      </c>
      <c r="D26" s="33">
        <f>IF(OR(P26="",P26=0),"",P26*M!$J$60)</f>
        <v>79162.884160756497</v>
      </c>
      <c r="E26" s="33">
        <f>IF(OR(Q26="",Q26=0),"",Q26*M!$J$61)</f>
        <v>81508.628779151171</v>
      </c>
      <c r="F26" s="33">
        <f>IF(OR(R26="",R26=0),"",R26*M!$J$62)</f>
        <v>85853.424876257341</v>
      </c>
      <c r="G26" s="33">
        <f>IF(OR(S26="",S26=0),"",S26*M!$J$63)</f>
        <v>63324.93109326921</v>
      </c>
      <c r="H26" s="33">
        <f>IF(OR(T26="",T26=0),"",T26*M!$J$64)</f>
        <v>60585.109256339339</v>
      </c>
      <c r="I26" s="33">
        <f>IF(OR(U26="",U26=0),"",U26*M!$J$65)</f>
        <v>59362.957445191736</v>
      </c>
      <c r="J26" s="33">
        <f>IF(OR(V26="",V26=0),"",V26*M!$J$66)</f>
        <v>70145.701068811963</v>
      </c>
      <c r="K26" s="33">
        <f>IF(OR(W26="",W26=0),"",W26*M!$J$67)</f>
        <v>123114.671961334</v>
      </c>
      <c r="L26" s="33">
        <f>IF(OR(X26="",X26=0),"",X26*M!$J$68)</f>
        <v>119071.92194502294</v>
      </c>
      <c r="N26" s="46" t="str">
        <f>'3.3'!N26</f>
        <v>Consorcio Nacional</v>
      </c>
      <c r="O26" s="129">
        <f>SUM('3.4.3.1'!O26,'3.4.3.2'!O26)</f>
        <v>2538298.3279531295</v>
      </c>
      <c r="P26" s="129">
        <f>SUM('3.4.3.1'!P26,'3.4.3.2'!P26)</f>
        <v>1769952.8519430959</v>
      </c>
      <c r="Q26" s="129">
        <f>SUM('3.4.3.1'!Q26,'3.4.3.2'!Q26)</f>
        <v>1819994.1084402851</v>
      </c>
      <c r="R26" s="129">
        <f>SUM('3.4.3.1'!R26,'3.4.3.2'!R26)</f>
        <v>1920253.4036570021</v>
      </c>
      <c r="S26" s="129">
        <f>SUM('3.4.3.1'!S26,'3.4.3.2'!S26)</f>
        <v>1414813.7966943961</v>
      </c>
      <c r="T26" s="129">
        <f>SUM('3.4.3.1'!T26,'3.4.3.2'!T26)</f>
        <v>1348287.3716663711</v>
      </c>
      <c r="U26" s="129">
        <f>SUM('3.4.3.1'!U26,'3.4.3.2'!U26)</f>
        <v>1326404.511723916</v>
      </c>
      <c r="V26" s="129">
        <f>SUM('3.4.3.1'!V26,'3.4.3.2'!V26)</f>
        <v>1565563.8619630658</v>
      </c>
      <c r="W26" s="129">
        <f>SUM('3.4.3.1'!W26,'3.4.3.2'!W26)</f>
        <v>2745242.89604299</v>
      </c>
      <c r="X26" s="129">
        <f>SUM('3.4.3.1'!X26,'3.4.3.2'!X26)</f>
        <v>2654593</v>
      </c>
    </row>
    <row r="27" spans="2:24">
      <c r="B27" s="46" t="str">
        <f t="shared" si="2"/>
        <v>CorpVida</v>
      </c>
      <c r="C27" s="33">
        <f>IF(OR(O27="",O27=0),"",O27*M!$J$59)</f>
        <v>33285.117402407552</v>
      </c>
      <c r="D27" s="33">
        <f>IF(OR(P27="",P27=0),"",P27*M!$J$60)</f>
        <v>113396.74940898344</v>
      </c>
      <c r="E27" s="33">
        <f>IF(OR(Q27="",Q27=0),"",Q27*M!$J$61)</f>
        <v>5098.1547087985537</v>
      </c>
      <c r="F27" s="33">
        <f>IF(OR(R27="",R27=0),"",R27*M!$J$62)</f>
        <v>559.06015140076568</v>
      </c>
      <c r="G27" s="33">
        <f>IF(OR(S27="",S27=0),"",S27*M!$J$63)</f>
        <v>8289.8587398385062</v>
      </c>
      <c r="H27" s="33">
        <f>IF(OR(T27="",T27=0),"",T27*M!$J$64)</f>
        <v>12227.241362791789</v>
      </c>
      <c r="I27" s="33">
        <f>IF(OR(U27="",U27=0),"",U27*M!$J$65)</f>
        <v>338528.8569155109</v>
      </c>
      <c r="J27" s="33">
        <f>IF(OR(V27="",V27=0),"",V27*M!$J$66)</f>
        <v>138987.18800852611</v>
      </c>
      <c r="K27" s="33">
        <f>IF(OR(W27="",W27=0),"",W27*M!$J$67)</f>
        <v>371761.89843653503</v>
      </c>
      <c r="L27" s="33">
        <f>IF(OR(X27="",X27=0),"",X27*M!$J$68)</f>
        <v>699967.79406863626</v>
      </c>
      <c r="N27" s="46" t="str">
        <f>'3.3'!N27</f>
        <v>CorpVida</v>
      </c>
      <c r="O27" s="129">
        <f>SUM('3.4.3.1'!O27,'3.4.3.2'!O27)</f>
        <v>743482.65868289175</v>
      </c>
      <c r="P27" s="129">
        <f>SUM('3.4.3.1'!P27,'3.4.3.2'!P27)</f>
        <v>2535366.1901697549</v>
      </c>
      <c r="Q27" s="129">
        <f>SUM('3.4.3.1'!Q27,'3.4.3.2'!Q27)</f>
        <v>113835.941947582</v>
      </c>
      <c r="R27" s="129">
        <f>SUM('3.4.3.1'!R27,'3.4.3.2'!R27)</f>
        <v>12504.302072091297</v>
      </c>
      <c r="S27" s="129">
        <f>SUM('3.4.3.1'!S27,'3.4.3.2'!S27)</f>
        <v>185213.09562100365</v>
      </c>
      <c r="T27" s="129">
        <f>SUM('3.4.3.1'!T27,'3.4.3.2'!T27)</f>
        <v>272110.34728048922</v>
      </c>
      <c r="U27" s="129">
        <f>SUM('3.4.3.1'!U27,'3.4.3.2'!U27)</f>
        <v>7564080.7413621163</v>
      </c>
      <c r="V27" s="129">
        <f>SUM('3.4.3.1'!V27,'3.4.3.2'!V27)</f>
        <v>3102019.3041988248</v>
      </c>
      <c r="W27" s="129">
        <f>SUM('3.4.3.1'!W27,'3.4.3.2'!W27)</f>
        <v>8289643.2605764549</v>
      </c>
      <c r="X27" s="129">
        <f>SUM('3.4.3.1'!X27,'3.4.3.2'!X27)</f>
        <v>15605103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129">
        <f>SUM('3.4.3.1'!O28,'3.4.3.2'!O28)</f>
        <v>0</v>
      </c>
      <c r="P28" s="129">
        <f>SUM('3.4.3.1'!P28,'3.4.3.2'!P28)</f>
        <v>0</v>
      </c>
      <c r="Q28" s="129">
        <f>SUM('3.4.3.1'!Q28,'3.4.3.2'!Q28)</f>
        <v>0</v>
      </c>
      <c r="R28" s="129">
        <f>SUM('3.4.3.1'!R28,'3.4.3.2'!R28)</f>
        <v>0</v>
      </c>
      <c r="S28" s="129">
        <f>SUM('3.4.3.1'!S28,'3.4.3.2'!S28)</f>
        <v>0</v>
      </c>
      <c r="T28" s="129">
        <f>SUM('3.4.3.1'!T28,'3.4.3.2'!T28)</f>
        <v>0</v>
      </c>
      <c r="U28" s="129">
        <f>SUM('3.4.3.1'!U28,'3.4.3.2'!U28)</f>
        <v>0</v>
      </c>
      <c r="V28" s="129">
        <f>SUM('3.4.3.1'!V28,'3.4.3.2'!V28)</f>
        <v>0</v>
      </c>
      <c r="W28" s="129">
        <f>SUM('3.4.3.1'!W28,'3.4.3.2'!W28)</f>
        <v>0</v>
      </c>
      <c r="X28" s="129">
        <f>SUM('3.4.3.1'!X28,'3.4.3.2'!X28)</f>
        <v>0</v>
      </c>
    </row>
    <row r="29" spans="2:24">
      <c r="B29" s="46" t="str">
        <f t="shared" si="2"/>
        <v>Cruz del Sur</v>
      </c>
      <c r="C29" s="33">
        <f>IF(OR(O29="",O29=0),"",O29*M!$J$59)</f>
        <v>286114.82717515179</v>
      </c>
      <c r="D29" s="33">
        <f>IF(OR(P29="",P29=0),"",P29*M!$J$60)</f>
        <v>471300.35460992897</v>
      </c>
      <c r="E29" s="33">
        <f>IF(OR(Q29="",Q29=0),"",Q29*M!$J$61)</f>
        <v>830720.53265423386</v>
      </c>
      <c r="F29" s="33">
        <f>IF(OR(R29="",R29=0),"",R29*M!$J$62)</f>
        <v>1076742.452354155</v>
      </c>
      <c r="G29" s="33">
        <f>IF(OR(S29="",S29=0),"",S29*M!$J$63)</f>
        <v>618760.13695178635</v>
      </c>
      <c r="H29" s="33">
        <f>IF(OR(T29="",T29=0),"",T29*M!$J$64)</f>
        <v>605256.27004697605</v>
      </c>
      <c r="I29" s="33">
        <f>IF(OR(U29="",U29=0),"",U29*M!$J$65)</f>
        <v>628956.01785706636</v>
      </c>
      <c r="J29" s="33">
        <f>IF(OR(V29="",V29=0),"",V29*M!$J$66)</f>
        <v>723611.31802311842</v>
      </c>
      <c r="K29" s="33">
        <f>IF(OR(W29="",W29=0),"",W29*M!$J$67)</f>
        <v>318795.78943443531</v>
      </c>
      <c r="L29" s="33">
        <f>IF(OR(X29="",X29=0),"",X29*M!$J$68)</f>
        <v>291797.5350351641</v>
      </c>
      <c r="N29" s="46" t="str">
        <f>'3.3'!N29</f>
        <v>Cruz del Sur</v>
      </c>
      <c r="O29" s="129">
        <f>SUM('3.4.3.1'!O29,'3.4.3.2'!O29)</f>
        <v>6390886.648379121</v>
      </c>
      <c r="P29" s="129">
        <f>SUM('3.4.3.1'!P29,'3.4.3.2'!P29)</f>
        <v>10537506.504559178</v>
      </c>
      <c r="Q29" s="129">
        <f>SUM('3.4.3.1'!Q29,'3.4.3.2'!Q29)</f>
        <v>18549035.824018262</v>
      </c>
      <c r="R29" s="129">
        <f>SUM('3.4.3.1'!R29,'3.4.3.2'!R29)</f>
        <v>24083120.294562075</v>
      </c>
      <c r="S29" s="129">
        <f>SUM('3.4.3.1'!S29,'3.4.3.2'!S29)</f>
        <v>13824418.968802487</v>
      </c>
      <c r="T29" s="129">
        <f>SUM('3.4.3.1'!T29,'3.4.3.2'!T29)</f>
        <v>13469636.27767726</v>
      </c>
      <c r="U29" s="129">
        <f>SUM('3.4.3.1'!U29,'3.4.3.2'!U29)</f>
        <v>14053378.329941899</v>
      </c>
      <c r="V29" s="129">
        <f>SUM('3.4.3.1'!V29,'3.4.3.2'!V29)</f>
        <v>16150094.907357724</v>
      </c>
      <c r="W29" s="129">
        <f>SUM('3.4.3.1'!W29,'3.4.3.2'!W29)</f>
        <v>7108591.220615536</v>
      </c>
      <c r="X29" s="129">
        <f>SUM('3.4.3.1'!X29,'3.4.3.2'!X29)</f>
        <v>6505343</v>
      </c>
    </row>
    <row r="30" spans="2:24">
      <c r="B30" s="46" t="str">
        <f t="shared" si="2"/>
        <v>EuroAmerica</v>
      </c>
      <c r="C30" s="33">
        <f>IF(OR(O30="",O30=0),"",O30*M!$J$59)</f>
        <v>6900.7508307393919</v>
      </c>
      <c r="D30" s="33">
        <f>IF(OR(P30="",P30=0),"",P30*M!$J$60)</f>
        <v>9020.9219858156011</v>
      </c>
      <c r="E30" s="33">
        <f>IF(OR(Q30="",Q30=0),"",Q30*M!$J$61)</f>
        <v>10026.47679599008</v>
      </c>
      <c r="F30" s="33">
        <f>IF(OR(R30="",R30=0),"",R30*M!$J$62)</f>
        <v>14205.935973732119</v>
      </c>
      <c r="G30" s="33">
        <f>IF(OR(S30="",S30=0),"",S30*M!$J$63)</f>
        <v>11376.236749020249</v>
      </c>
      <c r="H30" s="33">
        <f>IF(OR(T30="",T30=0),"",T30*M!$J$64)</f>
        <v>18726.258315641197</v>
      </c>
      <c r="I30" s="33">
        <f>IF(OR(U30="",U30=0),"",U30*M!$J$65)</f>
        <v>15336.204473403383</v>
      </c>
      <c r="J30" s="33">
        <f>IF(OR(V30="",V30=0),"",V30*M!$J$66)</f>
        <v>7179.623814871692</v>
      </c>
      <c r="K30" s="33">
        <f>IF(OR(W30="",W30=0),"",W30*M!$J$67)</f>
        <v>3698.3437851744648</v>
      </c>
      <c r="L30" s="33">
        <f>IF(OR(X30="",X30=0),"",X30*M!$J$68)</f>
        <v>2545.031113710711</v>
      </c>
      <c r="N30" s="46" t="str">
        <f>'3.3'!N30</f>
        <v>EuroAmerica</v>
      </c>
      <c r="O30" s="129">
        <f>SUM('3.4.3.1'!O30,'3.4.3.2'!O30)</f>
        <v>154140.61823844418</v>
      </c>
      <c r="P30" s="129">
        <f>SUM('3.4.3.1'!P30,'3.4.3.2'!P30)</f>
        <v>201693.08843683646</v>
      </c>
      <c r="Q30" s="129">
        <f>SUM('3.4.3.1'!Q30,'3.4.3.2'!Q30)</f>
        <v>223879.71642313775</v>
      </c>
      <c r="R30" s="129">
        <f>SUM('3.4.3.1'!R30,'3.4.3.2'!R30)</f>
        <v>317739.1809937745</v>
      </c>
      <c r="S30" s="129">
        <f>SUM('3.4.3.1'!S30,'3.4.3.2'!S30)</f>
        <v>254169.35208771846</v>
      </c>
      <c r="T30" s="129">
        <f>SUM('3.4.3.1'!T30,'3.4.3.2'!T30)</f>
        <v>416742.29716602393</v>
      </c>
      <c r="U30" s="129">
        <f>SUM('3.4.3.1'!U30,'3.4.3.2'!U30)</f>
        <v>342671.78863222903</v>
      </c>
      <c r="V30" s="129">
        <f>SUM('3.4.3.1'!V30,'3.4.3.2'!V30)</f>
        <v>160240.17745615065</v>
      </c>
      <c r="W30" s="129">
        <f>SUM('3.4.3.1'!W30,'3.4.3.2'!W30)</f>
        <v>82466.62921348316</v>
      </c>
      <c r="X30" s="129">
        <f>SUM('3.4.3.1'!X30,'3.4.3.2'!X30)</f>
        <v>56739</v>
      </c>
    </row>
    <row r="31" spans="2:24">
      <c r="B31" s="46" t="str">
        <f t="shared" si="2"/>
        <v>Huelen</v>
      </c>
      <c r="C31" s="33">
        <f>IF(OR(O31="",O31=0),"",O31*M!$J$59)</f>
        <v>30626.034691581299</v>
      </c>
      <c r="D31" s="33">
        <f>IF(OR(P31="",P31=0),"",P31*M!$J$60)</f>
        <v>79298.226950354583</v>
      </c>
      <c r="E31" s="33">
        <f>IF(OR(Q31="",Q31=0),"",Q31*M!$J$61)</f>
        <v>84875.945960772762</v>
      </c>
      <c r="F31" s="33">
        <f>IF(OR(R31="",R31=0),"",R31*M!$J$62)</f>
        <v>32744.935829641578</v>
      </c>
      <c r="G31" s="33">
        <f>IF(OR(S31="",S31=0),"",S31*M!$J$63)</f>
        <v>21263.630007667813</v>
      </c>
      <c r="H31" s="33">
        <f>IF(OR(T31="",T31=0),"",T31*M!$J$64)</f>
        <v>43245.411172593311</v>
      </c>
      <c r="I31" s="33">
        <f>IF(OR(U31="",U31=0),"",U31*M!$J$65)</f>
        <v>27339.847859720237</v>
      </c>
      <c r="J31" s="33">
        <f>IF(OR(V31="",V31=0),"",V31*M!$J$66)</f>
        <v>30908.022201340042</v>
      </c>
      <c r="K31" s="33">
        <f>IF(OR(W31="",W31=0),"",W31*M!$J$67)</f>
        <v>25436.635276187277</v>
      </c>
      <c r="L31" s="33">
        <f>IF(OR(X31="",X31=0),"",X31*M!$J$68)</f>
        <v>18848.140062608691</v>
      </c>
      <c r="N31" s="46" t="str">
        <f>'3.3'!N31</f>
        <v>Huelen</v>
      </c>
      <c r="O31" s="129">
        <f>SUM('3.4.3.1'!O31,'3.4.3.2'!O31)</f>
        <v>684087.28808522597</v>
      </c>
      <c r="P31" s="129">
        <f>SUM('3.4.3.1'!P31,'3.4.3.2'!P31)</f>
        <v>1772978.8957637409</v>
      </c>
      <c r="Q31" s="129">
        <f>SUM('3.4.3.1'!Q31,'3.4.3.2'!Q31)</f>
        <v>1895182.435413694</v>
      </c>
      <c r="R31" s="129">
        <f>SUM('3.4.3.1'!R31,'3.4.3.2'!R31)</f>
        <v>732394.48012735427</v>
      </c>
      <c r="S31" s="129">
        <f>SUM('3.4.3.1'!S31,'3.4.3.2'!S31)</f>
        <v>475074.77044615394</v>
      </c>
      <c r="T31" s="129">
        <f>SUM('3.4.3.1'!T31,'3.4.3.2'!T31)</f>
        <v>962402.18895745184</v>
      </c>
      <c r="U31" s="129">
        <f>SUM('3.4.3.1'!U31,'3.4.3.2'!U31)</f>
        <v>610880.91145828937</v>
      </c>
      <c r="V31" s="129">
        <f>SUM('3.4.3.1'!V31,'3.4.3.2'!V31)</f>
        <v>689828.19853353035</v>
      </c>
      <c r="W31" s="129">
        <f>SUM('3.4.3.1'!W31,'3.4.3.2'!W31)</f>
        <v>567192.69262335135</v>
      </c>
      <c r="X31" s="129">
        <f>SUM('3.4.3.1'!X31,'3.4.3.2'!X31)</f>
        <v>420201</v>
      </c>
    </row>
    <row r="32" spans="2:24">
      <c r="B32" s="46" t="str">
        <f t="shared" si="2"/>
        <v>ISE - Las Américas</v>
      </c>
      <c r="C32" s="33">
        <f>IF(OR(O32="",O32=0),"",O32*M!$J$59)</f>
        <v>18688.769550146571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129">
        <f>SUM('3.4.3.1'!O32,'3.4.3.2'!O32)</f>
        <v>417447.11021057772</v>
      </c>
      <c r="P32" s="129">
        <f>SUM('3.4.3.1'!P32,'3.4.3.2'!P32)</f>
        <v>0</v>
      </c>
      <c r="Q32" s="129">
        <f>SUM('3.4.3.1'!Q32,'3.4.3.2'!Q32)</f>
        <v>0</v>
      </c>
      <c r="R32" s="129">
        <f>SUM('3.4.3.1'!R32,'3.4.3.2'!R32)</f>
        <v>0</v>
      </c>
      <c r="S32" s="129">
        <f>SUM('3.4.3.1'!S32,'3.4.3.2'!S32)</f>
        <v>0</v>
      </c>
      <c r="T32" s="129">
        <f>SUM('3.4.3.1'!T32,'3.4.3.2'!T32)</f>
        <v>0</v>
      </c>
      <c r="U32" s="129">
        <f>SUM('3.4.3.1'!U32,'3.4.3.2'!U32)</f>
        <v>0</v>
      </c>
      <c r="V32" s="129">
        <f>SUM('3.4.3.1'!V32,'3.4.3.2'!V32)</f>
        <v>0</v>
      </c>
      <c r="W32" s="129">
        <f>SUM('3.4.3.1'!W32,'3.4.3.2'!W32)</f>
        <v>0</v>
      </c>
      <c r="X32" s="129">
        <f>SUM('3.4.3.1'!X32,'3.4.3.2'!X32)</f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30467.818074943858</v>
      </c>
      <c r="J33" s="33">
        <f>IF(OR(V33="",V33=0),"",V33*M!$J$66)</f>
        <v>195846.60753439841</v>
      </c>
      <c r="K33" s="33">
        <f>IF(OR(W33="",W33=0),"",W33*M!$J$67)</f>
        <v>228967.0970914285</v>
      </c>
      <c r="L33" s="33">
        <f>IF(OR(X33="",X33=0),"",X33*M!$J$68)</f>
        <v>251157.64175431718</v>
      </c>
      <c r="N33" s="46" t="str">
        <f>'3.3'!N33</f>
        <v>Itaú Compañía de Seguros de Vida</v>
      </c>
      <c r="O33" s="129">
        <f>SUM('3.4.3.1'!O33,'3.4.3.2'!O33)</f>
        <v>0</v>
      </c>
      <c r="P33" s="129">
        <f>SUM('3.4.3.1'!P33,'3.4.3.2'!P33)</f>
        <v>0</v>
      </c>
      <c r="Q33" s="129">
        <f>SUM('3.4.3.1'!Q33,'3.4.3.2'!Q33)</f>
        <v>0</v>
      </c>
      <c r="R33" s="129">
        <f>SUM('3.4.3.1'!R33,'3.4.3.2'!R33)</f>
        <v>0</v>
      </c>
      <c r="S33" s="129">
        <f>SUM('3.4.3.1'!S33,'3.4.3.2'!S33)</f>
        <v>0</v>
      </c>
      <c r="T33" s="129">
        <f>SUM('3.4.3.1'!T33,'3.4.3.2'!T33)</f>
        <v>0</v>
      </c>
      <c r="U33" s="129">
        <f>SUM('3.4.3.1'!U33,'3.4.3.2'!U33)</f>
        <v>680772.2036810742</v>
      </c>
      <c r="V33" s="129">
        <f>SUM('3.4.3.1'!V33,'3.4.3.2'!V33)</f>
        <v>4371050.0653937021</v>
      </c>
      <c r="W33" s="129">
        <f>SUM('3.4.3.1'!W33,'3.4.3.2'!W33)</f>
        <v>5105567.7337567173</v>
      </c>
      <c r="X33" s="129">
        <f>SUM('3.4.3.1'!X33,'3.4.3.2'!X33)</f>
        <v>5599316</v>
      </c>
    </row>
    <row r="34" spans="2:24">
      <c r="B34" s="46" t="str">
        <f t="shared" si="2"/>
        <v>La Construcción</v>
      </c>
      <c r="C34" s="33">
        <f>IF(OR(O34="",O34=0),"",O34*M!$J$59)</f>
        <v>54927.162490474293</v>
      </c>
      <c r="D34" s="33">
        <f>IF(OR(P34="",P34=0),"",P34*M!$J$60)</f>
        <v>253691.54846335694</v>
      </c>
      <c r="E34" s="33">
        <f>IF(OR(Q34="",Q34=0),"",Q34*M!$J$61)</f>
        <v>374094.43294325529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129">
        <f>SUM('3.4.3.1'!O34,'3.4.3.2'!O34)</f>
        <v>1226896.4627227429</v>
      </c>
      <c r="P34" s="129">
        <f>SUM('3.4.3.1'!P34,'3.4.3.2'!P34)</f>
        <v>5672128.8578211376</v>
      </c>
      <c r="Q34" s="129">
        <f>SUM('3.4.3.1'!Q34,'3.4.3.2'!Q34)</f>
        <v>8353099.2258722214</v>
      </c>
      <c r="R34" s="129">
        <f>SUM('3.4.3.1'!R34,'3.4.3.2'!R34)</f>
        <v>0</v>
      </c>
      <c r="S34" s="129">
        <f>SUM('3.4.3.1'!S34,'3.4.3.2'!S34)</f>
        <v>0</v>
      </c>
      <c r="T34" s="129">
        <f>SUM('3.4.3.1'!T34,'3.4.3.2'!T34)</f>
        <v>0</v>
      </c>
      <c r="U34" s="129">
        <f>SUM('3.4.3.1'!U34,'3.4.3.2'!U34)</f>
        <v>0</v>
      </c>
      <c r="V34" s="129">
        <f>SUM('3.4.3.1'!V34,'3.4.3.2'!V34)</f>
        <v>0</v>
      </c>
      <c r="W34" s="129">
        <f>SUM('3.4.3.1'!W34,'3.4.3.2'!W34)</f>
        <v>0</v>
      </c>
      <c r="X34" s="129">
        <f>SUM('3.4.3.1'!X34,'3.4.3.2'!X34)</f>
        <v>0</v>
      </c>
    </row>
    <row r="35" spans="2:24">
      <c r="B35" s="46" t="str">
        <f t="shared" si="2"/>
        <v>Le Mans</v>
      </c>
      <c r="C35" s="33">
        <f>IF(OR(O35="",O35=0),"",O35*M!$J$59)</f>
        <v>192376.12965028928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129">
        <f>SUM('3.4.3.1'!O35,'3.4.3.2'!O35)</f>
        <v>4297065.100007019</v>
      </c>
      <c r="P35" s="129">
        <f>SUM('3.4.3.1'!P35,'3.4.3.2'!P35)</f>
        <v>0</v>
      </c>
      <c r="Q35" s="129">
        <f>SUM('3.4.3.1'!Q35,'3.4.3.2'!Q35)</f>
        <v>0</v>
      </c>
      <c r="R35" s="129">
        <f>SUM('3.4.3.1'!R35,'3.4.3.2'!R35)</f>
        <v>0</v>
      </c>
      <c r="S35" s="129">
        <f>SUM('3.4.3.1'!S35,'3.4.3.2'!S35)</f>
        <v>0</v>
      </c>
      <c r="T35" s="129">
        <f>SUM('3.4.3.1'!T35,'3.4.3.2'!T35)</f>
        <v>0</v>
      </c>
      <c r="U35" s="129">
        <f>SUM('3.4.3.1'!U35,'3.4.3.2'!U35)</f>
        <v>0</v>
      </c>
      <c r="V35" s="129">
        <f>SUM('3.4.3.1'!V35,'3.4.3.2'!V35)</f>
        <v>0</v>
      </c>
      <c r="W35" s="129">
        <f>SUM('3.4.3.1'!W35,'3.4.3.2'!W35)</f>
        <v>0</v>
      </c>
      <c r="X35" s="129">
        <f>SUM('3.4.3.1'!X35,'3.4.3.2'!X35)</f>
        <v>0</v>
      </c>
    </row>
    <row r="36" spans="2:24">
      <c r="B36" s="46" t="str">
        <f t="shared" si="2"/>
        <v>Mapfre Vida</v>
      </c>
      <c r="C36" s="33">
        <f>IF(OR(O36="",O36=0),"",O36*M!$J$59)</f>
        <v>79066.203538914007</v>
      </c>
      <c r="D36" s="33">
        <f>IF(OR(P36="",P36=0),"",P36*M!$J$60)</f>
        <v>482859.57446808502</v>
      </c>
      <c r="E36" s="33">
        <f>IF(OR(Q36="",Q36=0),"",Q36*M!$J$61)</f>
        <v>383911.23199390195</v>
      </c>
      <c r="F36" s="33">
        <f>IF(OR(R36="",R36=0),"",R36*M!$J$62)</f>
        <v>6499.1507559746087</v>
      </c>
      <c r="G36" s="33">
        <f>IF(OR(S36="",S36=0),"",S36*M!$J$63)</f>
        <v>6356.6527308007335</v>
      </c>
      <c r="H36" s="33">
        <f>IF(OR(T36="",T36=0),"",T36*M!$J$64)</f>
        <v>5475.5573403401968</v>
      </c>
      <c r="I36" s="33">
        <f>IF(OR(U36="",U36=0),"",U36*M!$J$65)</f>
        <v>4385.7216175031608</v>
      </c>
      <c r="J36" s="33">
        <f>IF(OR(V36="",V36=0),"",V36*M!$J$66)</f>
        <v>10201.462263069841</v>
      </c>
      <c r="K36" s="33">
        <f>IF(OR(W36="",W36=0),"",W36*M!$J$67)</f>
        <v>8724.5957339709275</v>
      </c>
      <c r="L36" s="33">
        <f>IF(OR(X36="",X36=0),"",X36*M!$J$68)</f>
        <v>9092.3893078102083</v>
      </c>
      <c r="N36" s="46" t="str">
        <f>'3.3'!N36</f>
        <v>Mapfre Vida</v>
      </c>
      <c r="O36" s="129">
        <f>SUM('3.4.3.1'!O36,'3.4.3.2'!O36)</f>
        <v>1766085.1397454441</v>
      </c>
      <c r="P36" s="129">
        <f>SUM('3.4.3.1'!P36,'3.4.3.2'!P36)</f>
        <v>10795951.789506525</v>
      </c>
      <c r="Q36" s="129">
        <f>SUM('3.4.3.1'!Q36,'3.4.3.2'!Q36)</f>
        <v>8572297.078952644</v>
      </c>
      <c r="R36" s="129">
        <f>SUM('3.4.3.1'!R36,'3.4.3.2'!R36)</f>
        <v>145364.22254590283</v>
      </c>
      <c r="S36" s="129">
        <f>SUM('3.4.3.1'!S36,'3.4.3.2'!S36)</f>
        <v>142021.15705559609</v>
      </c>
      <c r="T36" s="129">
        <f>SUM('3.4.3.1'!T36,'3.4.3.2'!T36)</f>
        <v>121855.43453556299</v>
      </c>
      <c r="U36" s="129">
        <f>SUM('3.4.3.1'!U36,'3.4.3.2'!U36)</f>
        <v>97994.459693019991</v>
      </c>
      <c r="V36" s="129">
        <f>SUM('3.4.3.1'!V36,'3.4.3.2'!V36)</f>
        <v>227683.81261988851</v>
      </c>
      <c r="W36" s="129">
        <f>SUM('3.4.3.1'!W36,'3.4.3.2'!W36)</f>
        <v>194543.29916951637</v>
      </c>
      <c r="X36" s="129">
        <f>SUM('3.4.3.1'!X36,'3.4.3.2'!X36)</f>
        <v>202706</v>
      </c>
    </row>
    <row r="37" spans="2:24">
      <c r="B37" s="46" t="str">
        <f t="shared" si="2"/>
        <v>Metlife Chile</v>
      </c>
      <c r="C37" s="33">
        <f>IF(OR(O37="",O37=0),"",O37*M!$J$59)</f>
        <v>350239.24816592352</v>
      </c>
      <c r="D37" s="33">
        <f>IF(OR(P37="",P37=0),"",P37*M!$J$60)</f>
        <v>390566.4302600472</v>
      </c>
      <c r="E37" s="33">
        <f>IF(OR(Q37="",Q37=0),"",Q37*M!$J$61)</f>
        <v>964872.30792773596</v>
      </c>
      <c r="F37" s="33">
        <f>IF(OR(R37="",R37=0),"",R37*M!$J$62)</f>
        <v>1942416.1368047833</v>
      </c>
      <c r="G37" s="33">
        <f>IF(OR(S37="",S37=0),"",S37*M!$J$63)</f>
        <v>2513388.13877112</v>
      </c>
      <c r="H37" s="33">
        <f>IF(OR(T37="",T37=0),"",T37*M!$J$64)</f>
        <v>2492838.5346329189</v>
      </c>
      <c r="I37" s="33">
        <f>IF(OR(U37="",U37=0),"",U37*M!$J$65)</f>
        <v>2389346.4978788029</v>
      </c>
      <c r="J37" s="33">
        <f>IF(OR(V37="",V37=0),"",V37*M!$J$66)</f>
        <v>1799343.5955322292</v>
      </c>
      <c r="K37" s="33">
        <f>IF(OR(W37="",W37=0),"",W37*M!$J$67)</f>
        <v>1804318.3698390389</v>
      </c>
      <c r="L37" s="33">
        <f>IF(OR(X37="",X37=0),"",X37*M!$J$68)</f>
        <v>1971668.2896721677</v>
      </c>
      <c r="N37" s="46" t="str">
        <f>'3.3'!N37</f>
        <v>Metlife Chile</v>
      </c>
      <c r="O37" s="129">
        <f>SUM('3.4.3.1'!O37,'3.4.3.2'!O37)</f>
        <v>7823220.3375873668</v>
      </c>
      <c r="P37" s="129">
        <f>SUM('3.4.3.1'!P37,'3.4.3.2'!P37)</f>
        <v>8732427.7587993182</v>
      </c>
      <c r="Q37" s="129">
        <f>SUM('3.4.3.1'!Q37,'3.4.3.2'!Q37)</f>
        <v>21544490.959156428</v>
      </c>
      <c r="R37" s="129">
        <f>SUM('3.4.3.1'!R37,'3.4.3.2'!R37)</f>
        <v>43445339.581894517</v>
      </c>
      <c r="S37" s="129">
        <f>SUM('3.4.3.1'!S37,'3.4.3.2'!S37)</f>
        <v>56154442.709838077</v>
      </c>
      <c r="T37" s="129">
        <f>SUM('3.4.3.1'!T37,'3.4.3.2'!T37)</f>
        <v>55476712.959747292</v>
      </c>
      <c r="U37" s="129">
        <f>SUM('3.4.3.1'!U37,'3.4.3.2'!U37)</f>
        <v>53387501.419285901</v>
      </c>
      <c r="V37" s="129">
        <f>SUM('3.4.3.1'!V37,'3.4.3.2'!V37)</f>
        <v>40159086.950410828</v>
      </c>
      <c r="W37" s="129">
        <f>SUM('3.4.3.1'!W37,'3.4.3.2'!W37)</f>
        <v>40233159.119785056</v>
      </c>
      <c r="X37" s="129">
        <f>SUM('3.4.3.1'!X37,'3.4.3.2'!X37)</f>
        <v>43956432</v>
      </c>
    </row>
    <row r="38" spans="2:24">
      <c r="B38" s="46" t="str">
        <f t="shared" si="2"/>
        <v>Mutual de Carabineros</v>
      </c>
      <c r="C38" s="33">
        <f>IF(OR(O38="",O38=0),"",O38*M!$J$59)</f>
        <v>30325.093226756631</v>
      </c>
      <c r="D38" s="33">
        <f>IF(OR(P38="",P38=0),"",P38*M!$J$60)</f>
        <v>32606.382978723403</v>
      </c>
      <c r="E38" s="33">
        <f>IF(OR(Q38="",Q38=0),"",Q38*M!$J$61)</f>
        <v>32414.354638925222</v>
      </c>
      <c r="F38" s="33">
        <f>IF(OR(R38="",R38=0),"",R38*M!$J$62)</f>
        <v>35032.303540343382</v>
      </c>
      <c r="G38" s="33">
        <f>IF(OR(S38="",S38=0),"",S38*M!$J$63)</f>
        <v>33998.58641673001</v>
      </c>
      <c r="H38" s="33">
        <f>IF(OR(T38="",T38=0),"",T38*M!$J$64)</f>
        <v>37431.673381692381</v>
      </c>
      <c r="I38" s="33">
        <f>IF(OR(U38="",U38=0),"",U38*M!$J$65)</f>
        <v>40336.519121018973</v>
      </c>
      <c r="J38" s="33">
        <f>IF(OR(V38="",V38=0),"",V38*M!$J$66)</f>
        <v>41576.23020329584</v>
      </c>
      <c r="K38" s="33">
        <f>IF(OR(W38="",W38=0),"",W38*M!$J$67)</f>
        <v>44215.785659188405</v>
      </c>
      <c r="L38" s="33">
        <f>IF(OR(X38="",X38=0),"",X38*M!$J$68)</f>
        <v>47192.275241398704</v>
      </c>
      <c r="N38" s="46" t="str">
        <f>'3.3'!N38</f>
        <v>Mutual de Carabineros</v>
      </c>
      <c r="O38" s="129">
        <f>SUM('3.4.3.1'!O38,'3.4.3.2'!O38)</f>
        <v>677365.22195366456</v>
      </c>
      <c r="P38" s="129">
        <f>SUM('3.4.3.1'!P38,'3.4.3.2'!P38)</f>
        <v>729025.49163752957</v>
      </c>
      <c r="Q38" s="129">
        <f>SUM('3.4.3.1'!Q38,'3.4.3.2'!Q38)</f>
        <v>723775.32729182404</v>
      </c>
      <c r="R38" s="129">
        <f>SUM('3.4.3.1'!R38,'3.4.3.2'!R38)</f>
        <v>783555.23042032204</v>
      </c>
      <c r="S38" s="129">
        <f>SUM('3.4.3.1'!S38,'3.4.3.2'!S38)</f>
        <v>759600.8128243984</v>
      </c>
      <c r="T38" s="129">
        <f>SUM('3.4.3.1'!T38,'3.4.3.2'!T38)</f>
        <v>833020.73959031911</v>
      </c>
      <c r="U38" s="129">
        <f>SUM('3.4.3.1'!U38,'3.4.3.2'!U38)</f>
        <v>901278.22554587282</v>
      </c>
      <c r="V38" s="129">
        <f>SUM('3.4.3.1'!V38,'3.4.3.2'!V38)</f>
        <v>927929.18926114473</v>
      </c>
      <c r="W38" s="129">
        <f>SUM('3.4.3.1'!W38,'3.4.3.2'!W38)</f>
        <v>985935.05989252566</v>
      </c>
      <c r="X38" s="129">
        <f>SUM('3.4.3.1'!X38,'3.4.3.2'!X38)</f>
        <v>1052106</v>
      </c>
    </row>
    <row r="39" spans="2:24">
      <c r="B39" s="46" t="str">
        <f t="shared" si="2"/>
        <v>Mutual de Ej. y Av.</v>
      </c>
      <c r="C39" s="33">
        <f>IF(OR(O39="",O39=0),"",O39*M!$J$59)</f>
        <v>7045.0402887700311</v>
      </c>
      <c r="D39" s="33">
        <f>IF(OR(P39="",P39=0),"",P39*M!$J$60)</f>
        <v>7935.9929078014184</v>
      </c>
      <c r="E39" s="33">
        <f>IF(OR(Q39="",Q39=0),"",Q39*M!$J$61)</f>
        <v>8585.5847271908315</v>
      </c>
      <c r="F39" s="33">
        <f>IF(OR(R39="",R39=0),"",R39*M!$J$62)</f>
        <v>10639.945568270257</v>
      </c>
      <c r="G39" s="33">
        <f>IF(OR(S39="",S39=0),"",S39*M!$J$63)</f>
        <v>17294.253282272723</v>
      </c>
      <c r="H39" s="33">
        <f>IF(OR(T39="",T39=0),"",T39*M!$J$64)</f>
        <v>15006.986820339338</v>
      </c>
      <c r="I39" s="33">
        <f>IF(OR(U39="",U39=0),"",U39*M!$J$65)</f>
        <v>18085.572031695923</v>
      </c>
      <c r="J39" s="33">
        <f>IF(OR(V39="",V39=0),"",V39*M!$J$66)</f>
        <v>15791.954115193332</v>
      </c>
      <c r="K39" s="33">
        <f>IF(OR(W39="",W39=0),"",W39*M!$J$67)</f>
        <v>21684.785521694848</v>
      </c>
      <c r="L39" s="33">
        <f>IF(OR(X39="",X39=0),"",X39*M!$J$68)</f>
        <v>22696.659150454179</v>
      </c>
      <c r="N39" s="46" t="str">
        <f>'3.3'!N39</f>
        <v>Mutual de Ej. y Av.</v>
      </c>
      <c r="O39" s="129">
        <f>SUM('3.4.3.1'!O39,'3.4.3.2'!O39)</f>
        <v>157363.58147993102</v>
      </c>
      <c r="P39" s="129">
        <f>SUM('3.4.3.1'!P39,'3.4.3.2'!P39)</f>
        <v>177435.84546059917</v>
      </c>
      <c r="Q39" s="129">
        <f>SUM('3.4.3.1'!Q39,'3.4.3.2'!Q39)</f>
        <v>191706.25067611315</v>
      </c>
      <c r="R39" s="129">
        <f>SUM('3.4.3.1'!R39,'3.4.3.2'!R39)</f>
        <v>237979.92592193576</v>
      </c>
      <c r="S39" s="129">
        <f>SUM('3.4.3.1'!S39,'3.4.3.2'!S39)</f>
        <v>386390.4425138412</v>
      </c>
      <c r="T39" s="129">
        <f>SUM('3.4.3.1'!T39,'3.4.3.2'!T39)</f>
        <v>333972.01168717933</v>
      </c>
      <c r="U39" s="129">
        <f>SUM('3.4.3.1'!U39,'3.4.3.2'!U39)</f>
        <v>404103.59207756049</v>
      </c>
      <c r="V39" s="129">
        <f>SUM('3.4.3.1'!V39,'3.4.3.2'!V39)</f>
        <v>352456.5624951467</v>
      </c>
      <c r="W39" s="129">
        <f>SUM('3.4.3.1'!W39,'3.4.3.2'!W39)</f>
        <v>483532.97342452372</v>
      </c>
      <c r="X39" s="129">
        <f>SUM('3.4.3.1'!X39,'3.4.3.2'!X39)</f>
        <v>506000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>
        <f>IF(OR(U40="",U40=0),"",U40*M!$J$65)</f>
        <v>234.33089834924149</v>
      </c>
      <c r="J40" s="33">
        <f>IF(OR(V40="",V40=0),"",V40*M!$J$66)</f>
        <v>147.68742407920982</v>
      </c>
      <c r="K40" s="33">
        <f>IF(OR(W40="",W40=0),"",W40*M!$J$67)</f>
        <v>181.21185427546715</v>
      </c>
      <c r="L40" s="33">
        <f>IF(OR(X40="",X40=0),"",X40*M!$J$68)</f>
        <v>439.48985445879458</v>
      </c>
      <c r="N40" s="46" t="str">
        <f>'3.3'!N40</f>
        <v>Mutual de Seguros</v>
      </c>
      <c r="O40" s="129">
        <f>SUM('3.4.3.1'!O40,'3.4.3.2'!O40)</f>
        <v>0</v>
      </c>
      <c r="P40" s="129">
        <f>SUM('3.4.3.1'!P40,'3.4.3.2'!P40)</f>
        <v>0</v>
      </c>
      <c r="Q40" s="129">
        <f>SUM('3.4.3.1'!Q40,'3.4.3.2'!Q40)</f>
        <v>0</v>
      </c>
      <c r="R40" s="129">
        <f>SUM('3.4.3.1'!R40,'3.4.3.2'!R40)</f>
        <v>0</v>
      </c>
      <c r="S40" s="129">
        <f>SUM('3.4.3.1'!S40,'3.4.3.2'!S40)</f>
        <v>0</v>
      </c>
      <c r="T40" s="129">
        <f>SUM('3.4.3.1'!T40,'3.4.3.2'!T40)</f>
        <v>0</v>
      </c>
      <c r="U40" s="129">
        <f>SUM('3.4.3.1'!U40,'3.4.3.2'!U40)</f>
        <v>5235.8840290887119</v>
      </c>
      <c r="V40" s="129">
        <f>SUM('3.4.3.1'!V40,'3.4.3.2'!V40)</f>
        <v>3296.1976355187749</v>
      </c>
      <c r="W40" s="129">
        <f>SUM('3.4.3.1'!W40,'3.4.3.2'!W40)</f>
        <v>4040.7089399120669</v>
      </c>
      <c r="X40" s="129">
        <f>SUM('3.4.3.1'!X40,'3.4.3.2'!X40)</f>
        <v>9798</v>
      </c>
    </row>
    <row r="41" spans="2:24">
      <c r="B41" s="46" t="str">
        <f t="shared" si="2"/>
        <v>Ohio National</v>
      </c>
      <c r="C41" s="33">
        <f>IF(OR(O41="",O41=0),"",O41*M!$J$59)</f>
        <v>95899.157435565488</v>
      </c>
      <c r="D41" s="33">
        <f>IF(OR(P41="",P41=0),"",P41*M!$J$60)</f>
        <v>71582.978723404245</v>
      </c>
      <c r="E41" s="33">
        <f>IF(OR(Q41="",Q41=0),"",Q41*M!$J$61)</f>
        <v>68425.569020127572</v>
      </c>
      <c r="F41" s="33">
        <f>IF(OR(R41="",R41=0),"",R41*M!$J$62)</f>
        <v>89281.333154564592</v>
      </c>
      <c r="G41" s="33">
        <f>IF(OR(S41="",S41=0),"",S41*M!$J$63)</f>
        <v>152917.96963195567</v>
      </c>
      <c r="H41" s="33">
        <f>IF(OR(T41="",T41=0),"",T41*M!$J$64)</f>
        <v>306488.97753923258</v>
      </c>
      <c r="I41" s="33">
        <f>IF(OR(U41="",U41=0),"",U41*M!$J$65)</f>
        <v>370235.87383702653</v>
      </c>
      <c r="J41" s="33">
        <f>IF(OR(V41="",V41=0),"",V41*M!$J$66)</f>
        <v>773551.24987585307</v>
      </c>
      <c r="K41" s="33">
        <f>IF(OR(W41="",W41=0),"",W41*M!$J$67)</f>
        <v>916961.62531372986</v>
      </c>
      <c r="L41" s="33">
        <f>IF(OR(X41="",X41=0),"",X41*M!$J$68)</f>
        <v>1003966.8915848772</v>
      </c>
      <c r="N41" s="46" t="str">
        <f>'3.3'!N41</f>
        <v>Ohio National</v>
      </c>
      <c r="O41" s="129">
        <f>SUM('3.4.3.1'!O41,'3.4.3.2'!O41)</f>
        <v>2142079.2864767327</v>
      </c>
      <c r="P41" s="129">
        <f>SUM('3.4.3.1'!P41,'3.4.3.2'!P41)</f>
        <v>1600478.5409887794</v>
      </c>
      <c r="Q41" s="129">
        <f>SUM('3.4.3.1'!Q41,'3.4.3.2'!Q41)</f>
        <v>1527864.4034208122</v>
      </c>
      <c r="R41" s="129">
        <f>SUM('3.4.3.1'!R41,'3.4.3.2'!R41)</f>
        <v>1996924.2242833308</v>
      </c>
      <c r="S41" s="129">
        <f>SUM('3.4.3.1'!S41,'3.4.3.2'!S41)</f>
        <v>3416513.0456933319</v>
      </c>
      <c r="T41" s="129">
        <f>SUM('3.4.3.1'!T41,'3.4.3.2'!T41)</f>
        <v>6820739.0073798774</v>
      </c>
      <c r="U41" s="129">
        <f>SUM('3.4.3.1'!U41,'3.4.3.2'!U41)</f>
        <v>8272541.5746491775</v>
      </c>
      <c r="V41" s="129">
        <f>SUM('3.4.3.1'!V41,'3.4.3.2'!V41)</f>
        <v>17264691.402741555</v>
      </c>
      <c r="W41" s="129">
        <f>SUM('3.4.3.1'!W41,'3.4.3.2'!W41)</f>
        <v>20446648.216121156</v>
      </c>
      <c r="X41" s="129">
        <f>SUM('3.4.3.1'!X41,'3.4.3.2'!X41)</f>
        <v>22382468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4635.8747044917254</v>
      </c>
      <c r="E42" s="33">
        <f>IF(OR(Q42="",Q42=0),"",Q42*M!$J$61)</f>
        <v>6522.41576942955</v>
      </c>
      <c r="F42" s="33">
        <f>IF(OR(R42="",R42=0),"",R42*M!$J$62)</f>
        <v>3986.2451953595041</v>
      </c>
      <c r="G42" s="33">
        <f>IF(OR(S42="",S42=0),"",S42*M!$J$63)</f>
        <v>10201.631946981899</v>
      </c>
      <c r="H42" s="33">
        <f>IF(OR(T42="",T42=0),"",T42*M!$J$64)</f>
        <v>28872.181447367471</v>
      </c>
      <c r="I42" s="33">
        <f>IF(OR(U42="",U42=0),"",U42*M!$J$65)</f>
        <v>34832.1902690446</v>
      </c>
      <c r="J42" s="33">
        <f>IF(OR(V42="",V42=0),"",V42*M!$J$66)</f>
        <v>53285.412512510244</v>
      </c>
      <c r="K42" s="33">
        <f>IF(OR(W42="",W42=0),"",W42*M!$J$67)</f>
        <v>42643.744858556405</v>
      </c>
      <c r="L42" s="33">
        <f>IF(OR(X42="",X42=0),"",X42*M!$J$68)</f>
        <v>46372.235078180114</v>
      </c>
      <c r="N42" s="46" t="str">
        <f>'3.3'!N42</f>
        <v>Penta Vida</v>
      </c>
      <c r="O42" s="129">
        <f>SUM('3.4.3.1'!O42,'3.4.3.2'!O42)</f>
        <v>0</v>
      </c>
      <c r="P42" s="129">
        <f>SUM('3.4.3.1'!P42,'3.4.3.2'!P42)</f>
        <v>103650.59006444839</v>
      </c>
      <c r="Q42" s="129">
        <f>SUM('3.4.3.1'!Q42,'3.4.3.2'!Q42)</f>
        <v>145638.05637466657</v>
      </c>
      <c r="R42" s="129">
        <f>SUM('3.4.3.1'!R42,'3.4.3.2'!R42)</f>
        <v>89158.946369736848</v>
      </c>
      <c r="S42" s="129">
        <f>SUM('3.4.3.1'!S42,'3.4.3.2'!S42)</f>
        <v>227926.17975580282</v>
      </c>
      <c r="T42" s="129">
        <f>SUM('3.4.3.1'!T42,'3.4.3.2'!T42)</f>
        <v>642534.0833048413</v>
      </c>
      <c r="U42" s="129">
        <f>SUM('3.4.3.1'!U42,'3.4.3.2'!U42)</f>
        <v>778289.63236448157</v>
      </c>
      <c r="V42" s="129">
        <f>SUM('3.4.3.1'!V42,'3.4.3.2'!V42)</f>
        <v>1189263.4178329054</v>
      </c>
      <c r="W42" s="129">
        <f>SUM('3.4.3.1'!W42,'3.4.3.2'!W42)</f>
        <v>950881.28627259412</v>
      </c>
      <c r="X42" s="129">
        <f>SUM('3.4.3.1'!X42,'3.4.3.2'!X42)</f>
        <v>1033823.9999999999</v>
      </c>
    </row>
    <row r="43" spans="2:24">
      <c r="B43" s="46" t="str">
        <f t="shared" si="2"/>
        <v>Principal</v>
      </c>
      <c r="C43" s="33">
        <f>IF(OR(O43="",O43=0),"",O43*M!$J$59)</f>
        <v>22347.247869699942</v>
      </c>
      <c r="D43" s="33">
        <f>IF(OR(P43="",P43=0),"",P43*M!$J$60)</f>
        <v>25499.172576832145</v>
      </c>
      <c r="E43" s="33">
        <f>IF(OR(Q43="",Q43=0),"",Q43*M!$J$61)</f>
        <v>24691.734446686936</v>
      </c>
      <c r="F43" s="33">
        <f>IF(OR(R43="",R43=0),"",R43*M!$J$62)</f>
        <v>3235.194141134175</v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129">
        <f>SUM('3.4.3.1'!O43,'3.4.3.2'!O43)</f>
        <v>499165.77008102532</v>
      </c>
      <c r="P43" s="129">
        <f>SUM('3.4.3.1'!P43,'3.4.3.2'!P43)</f>
        <v>570119.86997470644</v>
      </c>
      <c r="Q43" s="129">
        <f>SUM('3.4.3.1'!Q43,'3.4.3.2'!Q43)</f>
        <v>551338.08399482013</v>
      </c>
      <c r="R43" s="129">
        <f>SUM('3.4.3.1'!R43,'3.4.3.2'!R43)</f>
        <v>72360.451198751427</v>
      </c>
      <c r="S43" s="129">
        <f>SUM('3.4.3.1'!S43,'3.4.3.2'!S43)</f>
        <v>0</v>
      </c>
      <c r="T43" s="129">
        <f>SUM('3.4.3.1'!T43,'3.4.3.2'!T43)</f>
        <v>0</v>
      </c>
      <c r="U43" s="129">
        <f>SUM('3.4.3.1'!U43,'3.4.3.2'!U43)</f>
        <v>0</v>
      </c>
      <c r="V43" s="129">
        <f>SUM('3.4.3.1'!V43,'3.4.3.2'!V43)</f>
        <v>0</v>
      </c>
      <c r="W43" s="129">
        <f>SUM('3.4.3.1'!W43,'3.4.3.2'!W43)</f>
        <v>0</v>
      </c>
      <c r="X43" s="129">
        <f>SUM('3.4.3.1'!X43,'3.4.3.2'!X43)</f>
        <v>0</v>
      </c>
    </row>
    <row r="44" spans="2:24">
      <c r="B44" s="46" t="str">
        <f t="shared" si="2"/>
        <v>Renta Nacional</v>
      </c>
      <c r="C44" s="33">
        <f>IF(OR(O44="",O44=0),"",O44*M!$J$59)</f>
        <v>4242.0861771177006</v>
      </c>
      <c r="D44" s="33">
        <f>IF(OR(P44="",P44=0),"",P44*M!$J$60)</f>
        <v>3401.1820330969263</v>
      </c>
      <c r="E44" s="33">
        <f>IF(OR(Q44="",Q44=0),"",Q44*M!$J$61)</f>
        <v>4106.7618329911857</v>
      </c>
      <c r="F44" s="33">
        <f>IF(OR(R44="",R44=0),"",R44*M!$J$62)</f>
        <v>4166.8312488421279</v>
      </c>
      <c r="G44" s="33">
        <f>IF(OR(S44="",S44=0),"",S44*M!$J$63)</f>
        <v>4800.2386512495914</v>
      </c>
      <c r="H44" s="33">
        <f>IF(OR(T44="",T44=0),"",T44*M!$J$64)</f>
        <v>5823.0127821610304</v>
      </c>
      <c r="I44" s="33">
        <f>IF(OR(U44="",U44=0),"",U44*M!$J$65)</f>
        <v>5878.9692796713716</v>
      </c>
      <c r="J44" s="33">
        <f>IF(OR(V44="",V44=0),"",V44*M!$J$66)</f>
        <v>5831.0509347329516</v>
      </c>
      <c r="K44" s="33">
        <f>IF(OR(W44="",W44=0),"",W44*M!$J$67)</f>
        <v>5387.8367135776052</v>
      </c>
      <c r="L44" s="33">
        <f>IF(OR(X44="",X44=0),"",X44*M!$J$68)</f>
        <v>5199.5534230464391</v>
      </c>
      <c r="N44" s="46" t="str">
        <f>'3.3'!N44</f>
        <v>Renta Nacional</v>
      </c>
      <c r="O44" s="129">
        <f>SUM('3.4.3.1'!O44,'3.4.3.2'!O44)</f>
        <v>94754.585696527734</v>
      </c>
      <c r="P44" s="129">
        <f>SUM('3.4.3.1'!P44,'3.4.3.2'!P44)</f>
        <v>76044.877637767902</v>
      </c>
      <c r="Q44" s="129">
        <f>SUM('3.4.3.1'!Q44,'3.4.3.2'!Q44)</f>
        <v>91699.277153380419</v>
      </c>
      <c r="R44" s="129">
        <f>SUM('3.4.3.1'!R44,'3.4.3.2'!R44)</f>
        <v>93198.051208627119</v>
      </c>
      <c r="S44" s="129">
        <f>SUM('3.4.3.1'!S44,'3.4.3.2'!S44)</f>
        <v>107247.55248783021</v>
      </c>
      <c r="T44" s="129">
        <f>SUM('3.4.3.1'!T44,'3.4.3.2'!T44)</f>
        <v>129587.85905660603</v>
      </c>
      <c r="U44" s="129">
        <f>SUM('3.4.3.1'!U44,'3.4.3.2'!U44)</f>
        <v>131359.55000291212</v>
      </c>
      <c r="V44" s="129">
        <f>SUM('3.4.3.1'!V44,'3.4.3.2'!V44)</f>
        <v>130141.72617262114</v>
      </c>
      <c r="W44" s="129">
        <f>SUM('3.4.3.1'!W44,'3.4.3.2'!W44)</f>
        <v>120139.38085002445</v>
      </c>
      <c r="X44" s="129">
        <f>SUM('3.4.3.1'!X44,'3.4.3.2'!X44)</f>
        <v>115919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129">
        <f>SUM('3.4.3.1'!O45,'3.4.3.2'!O45)</f>
        <v>0</v>
      </c>
      <c r="P45" s="129">
        <f>SUM('3.4.3.1'!P45,'3.4.3.2'!P45)</f>
        <v>0</v>
      </c>
      <c r="Q45" s="129">
        <f>SUM('3.4.3.1'!Q45,'3.4.3.2'!Q45)</f>
        <v>0</v>
      </c>
      <c r="R45" s="129">
        <f>SUM('3.4.3.1'!R45,'3.4.3.2'!R45)</f>
        <v>0</v>
      </c>
      <c r="S45" s="129">
        <f>SUM('3.4.3.1'!S45,'3.4.3.2'!S45)</f>
        <v>0</v>
      </c>
      <c r="T45" s="129">
        <f>SUM('3.4.3.1'!T45,'3.4.3.2'!T45)</f>
        <v>0</v>
      </c>
      <c r="U45" s="129">
        <f>SUM('3.4.3.1'!U45,'3.4.3.2'!U45)</f>
        <v>0</v>
      </c>
      <c r="V45" s="129">
        <f>SUM('3.4.3.1'!V45,'3.4.3.2'!V45)</f>
        <v>0</v>
      </c>
      <c r="W45" s="129">
        <f>SUM('3.4.3.1'!W45,'3.4.3.2'!W45)</f>
        <v>0</v>
      </c>
      <c r="X45" s="129">
        <f>SUM('3.4.3.1'!X45,'3.4.3.2'!X45)</f>
        <v>0</v>
      </c>
    </row>
    <row r="46" spans="2:24">
      <c r="B46" s="46" t="str">
        <f t="shared" si="2"/>
        <v>Santander</v>
      </c>
      <c r="C46" s="33">
        <f>IF(OR(O46="",O46=0),"",O46*M!$J$59)</f>
        <v>915594.42956691701</v>
      </c>
      <c r="D46" s="33">
        <f>IF(OR(P46="",P46=0),"",P46*M!$J$60)</f>
        <v>1088894.0898345152</v>
      </c>
      <c r="E46" s="33">
        <f>IF(OR(Q46="",Q46=0),"",Q46*M!$J$61)</f>
        <v>1452294.819267716</v>
      </c>
      <c r="F46" s="33">
        <f>IF(OR(R46="",R46=0),"",R46*M!$J$62)</f>
        <v>2268290.2350567253</v>
      </c>
      <c r="G46" s="33">
        <f>IF(OR(S46="",S46=0),"",S46*M!$J$63)</f>
        <v>2743708.3546479722</v>
      </c>
      <c r="H46" s="33">
        <f>IF(OR(T46="",T46=0),"",T46*M!$J$64)</f>
        <v>2524902.5361495325</v>
      </c>
      <c r="I46" s="33">
        <f>IF(OR(U46="",U46=0),"",U46*M!$J$65)</f>
        <v>3279670.6408602712</v>
      </c>
      <c r="J46" s="33">
        <f>IF(OR(V46="",V46=0),"",V46*M!$J$66)</f>
        <v>3637688.0352654476</v>
      </c>
      <c r="K46" s="33">
        <f>IF(OR(W46="",W46=0),"",W46*M!$J$67)</f>
        <v>4453582.173377051</v>
      </c>
      <c r="L46" s="33">
        <f>IF(OR(X46="",X46=0),"",X46*M!$J$68)</f>
        <v>4257078.1953733806</v>
      </c>
      <c r="N46" s="46" t="str">
        <f>'3.3'!N46</f>
        <v>Santander</v>
      </c>
      <c r="O46" s="129">
        <f>SUM('3.4.3.1'!O46,'3.4.3.2'!O46)</f>
        <v>20451439.979611408</v>
      </c>
      <c r="P46" s="129">
        <f>SUM('3.4.3.1'!P46,'3.4.3.2'!P46)</f>
        <v>24345894.167433582</v>
      </c>
      <c r="Q46" s="129">
        <f>SUM('3.4.3.1'!Q46,'3.4.3.2'!Q46)</f>
        <v>32428076.074587073</v>
      </c>
      <c r="R46" s="129">
        <f>SUM('3.4.3.1'!R46,'3.4.3.2'!R46)</f>
        <v>50734051.094963126</v>
      </c>
      <c r="S46" s="129">
        <f>SUM('3.4.3.1'!S46,'3.4.3.2'!S46)</f>
        <v>61300286.747161284</v>
      </c>
      <c r="T46" s="129">
        <f>SUM('3.4.3.1'!T46,'3.4.3.2'!T46)</f>
        <v>56190279.195091143</v>
      </c>
      <c r="U46" s="129">
        <f>SUM('3.4.3.1'!U46,'3.4.3.2'!U46)</f>
        <v>73280882.931446403</v>
      </c>
      <c r="V46" s="129">
        <f>SUM('3.4.3.1'!V46,'3.4.3.2'!V46)</f>
        <v>81188623.712239504</v>
      </c>
      <c r="W46" s="129">
        <f>SUM('3.4.3.1'!W46,'3.4.3.2'!W46)</f>
        <v>99307130.731314123</v>
      </c>
      <c r="X46" s="129">
        <f>SUM('3.4.3.1'!X46,'3.4.3.2'!X46)</f>
        <v>94907429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129">
        <f>SUM('3.4.3.1'!O47,'3.4.3.2'!O47)</f>
        <v>0</v>
      </c>
      <c r="P47" s="129">
        <f>SUM('3.4.3.1'!P47,'3.4.3.2'!P47)</f>
        <v>0</v>
      </c>
      <c r="Q47" s="129">
        <f>SUM('3.4.3.1'!Q47,'3.4.3.2'!Q47)</f>
        <v>0</v>
      </c>
      <c r="R47" s="129">
        <f>SUM('3.4.3.1'!R47,'3.4.3.2'!R47)</f>
        <v>0</v>
      </c>
      <c r="S47" s="129">
        <f>SUM('3.4.3.1'!S47,'3.4.3.2'!S47)</f>
        <v>0</v>
      </c>
      <c r="T47" s="129">
        <f>SUM('3.4.3.1'!T47,'3.4.3.2'!T47)</f>
        <v>0</v>
      </c>
      <c r="U47" s="129">
        <f>SUM('3.4.3.1'!U47,'3.4.3.2'!U47)</f>
        <v>0</v>
      </c>
      <c r="V47" s="129">
        <f>SUM('3.4.3.1'!V47,'3.4.3.2'!V47)</f>
        <v>0</v>
      </c>
      <c r="W47" s="129">
        <f>SUM('3.4.3.1'!W47,'3.4.3.2'!W47)</f>
        <v>0</v>
      </c>
      <c r="X47" s="129">
        <f>SUM('3.4.3.1'!X47,'3.4.3.2'!X47)</f>
        <v>0</v>
      </c>
    </row>
    <row r="48" spans="2:24">
      <c r="B48" s="46" t="str">
        <f t="shared" si="2"/>
        <v>Security Vida</v>
      </c>
      <c r="C48" s="33">
        <f>IF(OR(O48="",O48=0),"",O48*M!$J$59)</f>
        <v>508876.31001211191</v>
      </c>
      <c r="D48" s="33">
        <f>IF(OR(P48="",P48=0),"",P48*M!$J$60)</f>
        <v>85588.061465721039</v>
      </c>
      <c r="E48" s="33">
        <f>IF(OR(Q48="",Q48=0),"",Q48*M!$J$61)</f>
        <v>245292.81834954571</v>
      </c>
      <c r="F48" s="33">
        <f>IF(OR(R48="",R48=0),"",R48*M!$J$62)</f>
        <v>284493.96683469799</v>
      </c>
      <c r="G48" s="33">
        <f>IF(OR(S48="",S48=0),"",S48*M!$J$63)</f>
        <v>350164.48175703152</v>
      </c>
      <c r="H48" s="33">
        <f>IF(OR(T48="",T48=0),"",T48*M!$J$64)</f>
        <v>343113.98148874816</v>
      </c>
      <c r="I48" s="33">
        <f>IF(OR(U48="",U48=0),"",U48*M!$J$65)</f>
        <v>142334.60140206944</v>
      </c>
      <c r="J48" s="33">
        <f>IF(OR(V48="",V48=0),"",V48*M!$J$66)</f>
        <v>160244.19755067123</v>
      </c>
      <c r="K48" s="33">
        <f>IF(OR(W48="",W48=0),"",W48*M!$J$67)</f>
        <v>151089.06553316041</v>
      </c>
      <c r="L48" s="33">
        <f>IF(OR(X48="",X48=0),"",X48*M!$J$68)</f>
        <v>199306.13711383721</v>
      </c>
      <c r="N48" s="46" t="str">
        <f>'3.3'!N48</f>
        <v>Security Vida</v>
      </c>
      <c r="O48" s="129">
        <f>SUM('3.4.3.1'!O48,'3.4.3.2'!O48)</f>
        <v>11366662.984375672</v>
      </c>
      <c r="P48" s="129">
        <f>SUM('3.4.3.1'!P48,'3.4.3.2'!P48)</f>
        <v>1913609.3270162924</v>
      </c>
      <c r="Q48" s="129">
        <f>SUM('3.4.3.1'!Q48,'3.4.3.2'!Q48)</f>
        <v>5477107.0367101729</v>
      </c>
      <c r="R48" s="129">
        <f>SUM('3.4.3.1'!R48,'3.4.3.2'!R48)</f>
        <v>6363176.6457961053</v>
      </c>
      <c r="S48" s="129">
        <f>SUM('3.4.3.1'!S48,'3.4.3.2'!S48)</f>
        <v>7823420.1182549596</v>
      </c>
      <c r="T48" s="129">
        <f>SUM('3.4.3.1'!T48,'3.4.3.2'!T48)</f>
        <v>7635807.7745818738</v>
      </c>
      <c r="U48" s="129">
        <f>SUM('3.4.3.1'!U48,'3.4.3.2'!U48)</f>
        <v>3180320.9543331461</v>
      </c>
      <c r="V48" s="129">
        <f>SUM('3.4.3.1'!V48,'3.4.3.2'!V48)</f>
        <v>3576449.0332557773</v>
      </c>
      <c r="W48" s="129">
        <f>SUM('3.4.3.1'!W48,'3.4.3.2'!W48)</f>
        <v>3369023.1815339527</v>
      </c>
      <c r="X48" s="129">
        <f>SUM('3.4.3.1'!X48,'3.4.3.2'!X48)</f>
        <v>4443337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129">
        <f>SUM('3.4.3.1'!O49,'3.4.3.2'!O49)</f>
        <v>0</v>
      </c>
      <c r="P49" s="129">
        <f>SUM('3.4.3.1'!P49,'3.4.3.2'!P49)</f>
        <v>0</v>
      </c>
      <c r="Q49" s="129">
        <f>SUM('3.4.3.1'!Q49,'3.4.3.2'!Q49)</f>
        <v>0</v>
      </c>
      <c r="R49" s="129">
        <f>SUM('3.4.3.1'!R49,'3.4.3.2'!R49)</f>
        <v>0</v>
      </c>
      <c r="S49" s="129">
        <f>SUM('3.4.3.1'!S49,'3.4.3.2'!S49)</f>
        <v>0</v>
      </c>
      <c r="T49" s="129">
        <f>SUM('3.4.3.1'!T49,'3.4.3.2'!T49)</f>
        <v>0</v>
      </c>
      <c r="U49" s="129">
        <f>SUM('3.4.3.1'!U49,'3.4.3.2'!U49)</f>
        <v>0</v>
      </c>
      <c r="V49" s="129">
        <f>SUM('3.4.3.1'!V49,'3.4.3.2'!V49)</f>
        <v>0</v>
      </c>
      <c r="W49" s="129">
        <f>SUM('3.4.3.1'!W49,'3.4.3.2'!W49)</f>
        <v>0</v>
      </c>
      <c r="X49" s="129">
        <f>SUM('3.4.3.1'!X49,'3.4.3.2'!X49)</f>
        <v>0</v>
      </c>
    </row>
    <row r="50" spans="2:24">
      <c r="B50" s="46" t="str">
        <f t="shared" si="2"/>
        <v>Seguros de Vida Cámara</v>
      </c>
      <c r="C50" s="33">
        <f>IF(OR(O50="",O50=0),"",O50*M!$J$59)</f>
        <v>724.55285795849568</v>
      </c>
      <c r="D50" s="33">
        <f>IF(OR(P50="",P50=0),"",P50*M!$J$60)</f>
        <v>69.739952718676122</v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129">
        <f>SUM('3.4.3.1'!O50,'3.4.3.2'!O50)</f>
        <v>16184.184621572216</v>
      </c>
      <c r="P50" s="129">
        <f>SUM('3.4.3.1'!P50,'3.4.3.2'!P50)</f>
        <v>1559.2714883673825</v>
      </c>
      <c r="Q50" s="129">
        <f>SUM('3.4.3.1'!Q50,'3.4.3.2'!Q50)</f>
        <v>0</v>
      </c>
      <c r="R50" s="129">
        <f>SUM('3.4.3.1'!R50,'3.4.3.2'!R50)</f>
        <v>0</v>
      </c>
      <c r="S50" s="129">
        <f>SUM('3.4.3.1'!S50,'3.4.3.2'!S50)</f>
        <v>0</v>
      </c>
      <c r="T50" s="129">
        <f>SUM('3.4.3.1'!T50,'3.4.3.2'!T50)</f>
        <v>0</v>
      </c>
      <c r="U50" s="129">
        <f>SUM('3.4.3.1'!U50,'3.4.3.2'!U50)</f>
        <v>0</v>
      </c>
      <c r="V50" s="129">
        <f>SUM('3.4.3.1'!V50,'3.4.3.2'!V50)</f>
        <v>0</v>
      </c>
      <c r="W50" s="129">
        <f>SUM('3.4.3.1'!W50,'3.4.3.2'!W50)</f>
        <v>0</v>
      </c>
      <c r="X50" s="129">
        <f>SUM('3.4.3.1'!X50,'3.4.3.2'!X50)</f>
        <v>0</v>
      </c>
    </row>
    <row r="51" spans="2:24">
      <c r="B51" s="46" t="str">
        <f t="shared" si="2"/>
        <v>Sura</v>
      </c>
      <c r="C51" s="33">
        <f>IF(OR(O51="",O51=0),"",O51*M!$J$59)</f>
        <v>515607.44906271592</v>
      </c>
      <c r="D51" s="33">
        <f>IF(OR(P51="",P51=0),"",P51*M!$J$60)</f>
        <v>565583.03782505915</v>
      </c>
      <c r="E51" s="33">
        <f>IF(OR(Q51="",Q51=0),"",Q51*M!$J$61)</f>
        <v>512935.34406841808</v>
      </c>
      <c r="F51" s="33">
        <f>IF(OR(R51="",R51=0),"",R51*M!$J$62)</f>
        <v>627479.45597199607</v>
      </c>
      <c r="G51" s="33">
        <f>IF(OR(S51="",S51=0),"",S51*M!$J$63)</f>
        <v>764024.08763343678</v>
      </c>
      <c r="H51" s="33">
        <f>IF(OR(T51="",T51=0),"",T51*M!$J$64)</f>
        <v>902071.94131682429</v>
      </c>
      <c r="I51" s="33">
        <f>IF(OR(U51="",U51=0),"",U51*M!$J$65)</f>
        <v>805803.45385191403</v>
      </c>
      <c r="J51" s="33">
        <f>IF(OR(V51="",V51=0),"",V51*M!$J$66)</f>
        <v>772161.85166510078</v>
      </c>
      <c r="K51" s="33">
        <f>IF(OR(W51="",W51=0),"",W51*M!$J$67)</f>
        <v>1292114.1149958868</v>
      </c>
      <c r="L51" s="33">
        <f>IF(OR(X51="",X51=0),"",X51*M!$J$68)</f>
        <v>1425998.9782017877</v>
      </c>
      <c r="N51" s="46" t="str">
        <f>'3.3'!N51</f>
        <v>Sura</v>
      </c>
      <c r="O51" s="129">
        <f>SUM('3.4.3.1'!O51,'3.4.3.2'!O51)</f>
        <v>11517015.019995812</v>
      </c>
      <c r="P51" s="129">
        <f>SUM('3.4.3.1'!P51,'3.4.3.2'!P51)</f>
        <v>12645513.379429871</v>
      </c>
      <c r="Q51" s="129">
        <f>SUM('3.4.3.1'!Q51,'3.4.3.2'!Q51)</f>
        <v>11453257.381433196</v>
      </c>
      <c r="R51" s="129">
        <f>SUM('3.4.3.1'!R51,'3.4.3.2'!R51)</f>
        <v>14034612.629510701</v>
      </c>
      <c r="S51" s="129">
        <f>SUM('3.4.3.1'!S51,'3.4.3.2'!S51)</f>
        <v>17069924.933649532</v>
      </c>
      <c r="T51" s="129">
        <f>SUM('3.4.3.1'!T51,'3.4.3.2'!T51)</f>
        <v>20075101.320128083</v>
      </c>
      <c r="U51" s="129">
        <f>SUM('3.4.3.1'!U51,'3.4.3.2'!U51)</f>
        <v>18004853.240991369</v>
      </c>
      <c r="V51" s="129">
        <f>SUM('3.4.3.1'!V51,'3.4.3.2'!V51)</f>
        <v>17233681.78140359</v>
      </c>
      <c r="W51" s="129">
        <f>SUM('3.4.3.1'!W51,'3.4.3.2'!W51)</f>
        <v>28811895.759941384</v>
      </c>
      <c r="X51" s="129">
        <f>SUM('3.4.3.1'!X51,'3.4.3.2'!X51)</f>
        <v>31791264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129">
        <f>SUM('3.4.3.1'!O52,'3.4.3.2'!O52)</f>
        <v>0</v>
      </c>
      <c r="P52" s="129">
        <f>SUM('3.4.3.1'!P52,'3.4.3.2'!P52)</f>
        <v>0</v>
      </c>
      <c r="Q52" s="129">
        <f>SUM('3.4.3.1'!Q52,'3.4.3.2'!Q52)</f>
        <v>0</v>
      </c>
      <c r="R52" s="129">
        <f>SUM('3.4.3.1'!R52,'3.4.3.2'!R52)</f>
        <v>0</v>
      </c>
      <c r="S52" s="129">
        <f>SUM('3.4.3.1'!S52,'3.4.3.2'!S52)</f>
        <v>0</v>
      </c>
      <c r="T52" s="129">
        <f>SUM('3.4.3.1'!T52,'3.4.3.2'!T52)</f>
        <v>0</v>
      </c>
      <c r="U52" s="129">
        <f>SUM('3.4.3.1'!U52,'3.4.3.2'!U52)</f>
        <v>0</v>
      </c>
      <c r="V52" s="129">
        <f>SUM('3.4.3.1'!V52,'3.4.3.2'!V52)</f>
        <v>0</v>
      </c>
      <c r="W52" s="129">
        <f>SUM('3.4.3.1'!W52,'3.4.3.2'!W52)</f>
        <v>0</v>
      </c>
      <c r="X52" s="129">
        <f>SUM('3.4.3.1'!X52,'3.4.3.2'!X52)</f>
        <v>0</v>
      </c>
    </row>
    <row r="53" spans="2:24">
      <c r="B53" s="51" t="s">
        <v>29</v>
      </c>
      <c r="C53" s="51">
        <f t="shared" ref="C53:L53" si="3">SUM(C17:C52)</f>
        <v>4715487.1083102627</v>
      </c>
      <c r="D53" s="51">
        <f t="shared" si="3"/>
        <v>5727249.3498817971</v>
      </c>
      <c r="E53" s="51">
        <f t="shared" si="3"/>
        <v>7766154.281474039</v>
      </c>
      <c r="F53" s="51">
        <f t="shared" si="3"/>
        <v>10397706.290080389</v>
      </c>
      <c r="G53" s="51">
        <f t="shared" si="3"/>
        <v>12992280.755525352</v>
      </c>
      <c r="H53" s="51">
        <f t="shared" si="3"/>
        <v>14750963.172169311</v>
      </c>
      <c r="I53" s="51">
        <f t="shared" si="3"/>
        <v>15839222.713176051</v>
      </c>
      <c r="J53" s="51">
        <f t="shared" si="3"/>
        <v>17331679.644824408</v>
      </c>
      <c r="K53" s="51">
        <f t="shared" si="3"/>
        <v>18954856.901827257</v>
      </c>
      <c r="L53" s="51">
        <f t="shared" si="3"/>
        <v>20547542.368966039</v>
      </c>
    </row>
    <row r="55" spans="2:24">
      <c r="B55" s="14" t="s">
        <v>256</v>
      </c>
    </row>
    <row r="56" spans="2:24">
      <c r="B56" s="14" t="s">
        <v>695</v>
      </c>
    </row>
  </sheetData>
  <mergeCells count="2">
    <mergeCell ref="B15:L15"/>
    <mergeCell ref="N15:X15"/>
  </mergeCells>
  <conditionalFormatting sqref="C17:L53">
    <cfRule type="cellIs" dxfId="40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>
  <sheetPr codeName="Hoja149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428.38918975735982</v>
      </c>
      <c r="D21" s="33">
        <f>IF(OR(P21="",P21=0),"",P21*M!$J$60)</f>
        <v>365.54373522458621</v>
      </c>
      <c r="E21" s="33">
        <f>IF(OR(Q21="",Q21=0),"",Q21*M!$J$61)</f>
        <v>1206.383304315689</v>
      </c>
      <c r="F21" s="33">
        <f>IF(OR(R21="",R21=0),"",R21*M!$J$62)</f>
        <v>802.56759320404456</v>
      </c>
      <c r="G21" s="33">
        <f>IF(OR(S21="",S21=0),"",S21*M!$J$63)</f>
        <v>185.0419766606058</v>
      </c>
      <c r="H21" s="33">
        <f>IF(OR(T21="",T21=0),"",T21*M!$J$64)</f>
        <v>2704.832066600552</v>
      </c>
      <c r="I21" s="33">
        <f>IF(OR(U21="",U21=0),"",U21*M!$J$65)</f>
        <v>1185.3125289883653</v>
      </c>
      <c r="J21" s="33">
        <f>IF(OR(V21="",V21=0),"",V21*M!$J$66)</f>
        <v>1752.7197787505831</v>
      </c>
      <c r="K21" s="33">
        <f>IF(OR(W21="",W21=0),"",W21*M!$J$67)</f>
        <v>2046.2304625143606</v>
      </c>
      <c r="L21" s="33">
        <f>IF(OR(X21="",X21=0),"",X21*M!$J$68)</f>
        <v>1669.4603891714507</v>
      </c>
      <c r="N21" s="46" t="str">
        <f>'3.3'!N21</f>
        <v>BICE Vida</v>
      </c>
      <c r="O21" s="33">
        <v>9568.8391271461842</v>
      </c>
      <c r="P21" s="33">
        <v>8172.9611487731017</v>
      </c>
      <c r="Q21" s="33">
        <v>26937.154253009412</v>
      </c>
      <c r="R21" s="33">
        <v>17950.747506417458</v>
      </c>
      <c r="S21" s="33">
        <v>4134.2317634966075</v>
      </c>
      <c r="T21" s="33">
        <v>60194.509222481662</v>
      </c>
      <c r="U21" s="33">
        <v>26484.595005304905</v>
      </c>
      <c r="V21" s="33">
        <v>39118.501974454462</v>
      </c>
      <c r="W21" s="33">
        <v>45627.377723497804</v>
      </c>
      <c r="X21" s="33">
        <v>37219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>
        <f>IF(OR(T22="",T22=0),"",T22*M!$J$64)</f>
        <v>1548.0571950999506</v>
      </c>
      <c r="I22" s="33">
        <f>IF(OR(U22="",U22=0),"",U22*M!$J$65)</f>
        <v>512.05986042697782</v>
      </c>
      <c r="J22" s="33">
        <f>IF(OR(V22="",V22=0),"",V22*M!$J$66)</f>
        <v>630.81104413528635</v>
      </c>
      <c r="K22" s="33">
        <f>IF(OR(W22="",W22=0),"",W22*M!$J$67)</f>
        <v>6372.663483341139</v>
      </c>
      <c r="L22" s="33">
        <f>IF(OR(X22="",X22=0),"",X22*M!$J$68)</f>
        <v>11294.817491498845</v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34451.138116122645</v>
      </c>
      <c r="U22" s="50">
        <v>11441.453363743683</v>
      </c>
      <c r="V22" s="50">
        <v>14078.909460988856</v>
      </c>
      <c r="W22" s="50">
        <v>142099.3036638984</v>
      </c>
      <c r="X22" s="50">
        <v>251807</v>
      </c>
    </row>
    <row r="23" spans="2:24">
      <c r="B23" s="46" t="str">
        <f t="shared" si="2"/>
        <v>Chilena</v>
      </c>
      <c r="C23" s="33">
        <f>IF(OR(O23="",O23=0),"",O23*M!$J$59)</f>
        <v>1315.6260227470905</v>
      </c>
      <c r="D23" s="33">
        <f>IF(OR(P23="",P23=0),"",P23*M!$J$60)</f>
        <v>871.45390070921974</v>
      </c>
      <c r="E23" s="33">
        <f>IF(OR(Q23="",Q23=0),"",Q23*M!$J$61)</f>
        <v>1047.8690077120525</v>
      </c>
      <c r="F23" s="33">
        <f>IF(OR(R23="",R23=0),"",R23*M!$J$62)</f>
        <v>1148.2736117933925</v>
      </c>
      <c r="G23" s="33">
        <f>IF(OR(S23="",S23=0),"",S23*M!$J$63)</f>
        <v>851.4221454834593</v>
      </c>
      <c r="H23" s="33">
        <f>IF(OR(T23="",T23=0),"",T23*M!$J$64)</f>
        <v>523.98604470545774</v>
      </c>
      <c r="I23" s="33">
        <f>IF(OR(U23="",U23=0),"",U23*M!$J$65)</f>
        <v>790.44142496679683</v>
      </c>
      <c r="J23" s="33">
        <f>IF(OR(V23="",V23=0),"",V23*M!$J$66)</f>
        <v>284.53584225283259</v>
      </c>
      <c r="K23" s="33">
        <f>IF(OR(W23="",W23=0),"",W23*M!$J$67)</f>
        <v>305.84161207706165</v>
      </c>
      <c r="L23" s="33">
        <f>IF(OR(X23="",X23=0),"",X23*M!$J$68)</f>
        <v>270.96940301955277</v>
      </c>
      <c r="N23" s="46" t="str">
        <f>'3.3'!N23</f>
        <v>Chilena</v>
      </c>
      <c r="O23" s="50">
        <v>29386.861443176258</v>
      </c>
      <c r="P23" s="50">
        <v>19484.286522014452</v>
      </c>
      <c r="Q23" s="50">
        <v>23397.711984831207</v>
      </c>
      <c r="R23" s="50">
        <v>25683.032616973265</v>
      </c>
      <c r="S23" s="50">
        <v>19022.583640350436</v>
      </c>
      <c r="T23" s="50">
        <v>11661.013336075748</v>
      </c>
      <c r="U23" s="50">
        <v>17661.604432316944</v>
      </c>
      <c r="V23" s="50">
        <v>6350.4822858248872</v>
      </c>
      <c r="W23" s="50">
        <v>6819.7356130923317</v>
      </c>
      <c r="X23" s="50">
        <v>6041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1689.2497187072245</v>
      </c>
      <c r="D26" s="33">
        <f>IF(OR(P26="",P26=0),"",P26*M!$J$60)</f>
        <v>790.72104018912523</v>
      </c>
      <c r="E26" s="33">
        <f>IF(OR(Q26="",Q26=0),"",Q26*M!$J$61)</f>
        <v>1139.6860319742682</v>
      </c>
      <c r="F26" s="33">
        <f>IF(OR(R26="",R26=0),"",R26*M!$J$62)</f>
        <v>2117.1851051554918</v>
      </c>
      <c r="G26" s="33">
        <f>IF(OR(S26="",S26=0),"",S26*M!$J$63)</f>
        <v>2988.3761134967749</v>
      </c>
      <c r="H26" s="33">
        <f>IF(OR(T26="",T26=0),"",T26*M!$J$64)</f>
        <v>4510.9582492893405</v>
      </c>
      <c r="I26" s="33">
        <f>IF(OR(U26="",U26=0),"",U26*M!$J$65)</f>
        <v>8640.5964413587535</v>
      </c>
      <c r="J26" s="33">
        <f>IF(OR(V26="",V26=0),"",V26*M!$J$66)</f>
        <v>8653.7286180315259</v>
      </c>
      <c r="K26" s="33">
        <f>IF(OR(W26="",W26=0),"",W26*M!$J$67)</f>
        <v>12395.720454614308</v>
      </c>
      <c r="L26" s="33">
        <f>IF(OR(X26="",X26=0),"",X26*M!$J$68)</f>
        <v>24184.00800573068</v>
      </c>
      <c r="N26" s="46" t="str">
        <f>'3.3'!N26</f>
        <v>Consorcio Nacional</v>
      </c>
      <c r="O26" s="50">
        <v>37732.415267158758</v>
      </c>
      <c r="P26" s="50">
        <v>17679.231561751873</v>
      </c>
      <c r="Q26" s="50">
        <v>25447.880730333338</v>
      </c>
      <c r="R26" s="50">
        <v>47354.335720520088</v>
      </c>
      <c r="S26" s="50">
        <v>66766.685444314804</v>
      </c>
      <c r="T26" s="50">
        <v>100388.82683032649</v>
      </c>
      <c r="U26" s="50">
        <v>193065.2817354229</v>
      </c>
      <c r="V26" s="50">
        <v>193140.34344507262</v>
      </c>
      <c r="W26" s="50">
        <v>276402.9906204202</v>
      </c>
      <c r="X26" s="50">
        <v>539159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>
        <f>IF(OR(W27="",W27=0),"",W27*M!$J$67)</f>
        <v>193.70279484795304</v>
      </c>
      <c r="L27" s="33">
        <f>IF(OR(X27="",X27=0),"",X27*M!$J$68)</f>
        <v>427.02014844332763</v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4319.235173424524</v>
      </c>
      <c r="X27" s="50">
        <v>9520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>
        <f>IF(OR(O30="",O30=0),"",O30*M!$J$59)</f>
        <v>860.66033927133867</v>
      </c>
      <c r="D30" s="33">
        <f>IF(OR(P30="",P30=0),"",P30*M!$J$60)</f>
        <v>1630.2009456264771</v>
      </c>
      <c r="E30" s="33">
        <f>IF(OR(Q30="",Q30=0),"",Q30*M!$J$61)</f>
        <v>623.14308730413097</v>
      </c>
      <c r="F30" s="33">
        <f>IF(OR(R30="",R30=0),"",R30*M!$J$62)</f>
        <v>794.89018242751899</v>
      </c>
      <c r="G30" s="33">
        <f>IF(OR(S30="",S30=0),"",S30*M!$J$63)</f>
        <v>686.0132697948012</v>
      </c>
      <c r="H30" s="33">
        <f>IF(OR(T30="",T30=0),"",T30*M!$J$64)</f>
        <v>622.39268274535641</v>
      </c>
      <c r="I30" s="33">
        <f>IF(OR(U30="",U30=0),"",U30*M!$J$65)</f>
        <v>697.8651042742182</v>
      </c>
      <c r="J30" s="33">
        <f>IF(OR(V30="",V30=0),"",V30*M!$J$66)</f>
        <v>618.92156188642662</v>
      </c>
      <c r="K30" s="33">
        <f>IF(OR(W30="",W30=0),"",W30*M!$J$67)</f>
        <v>723.49578547275632</v>
      </c>
      <c r="L30" s="33">
        <f>IF(OR(X30="",X30=0),"",X30*M!$J$68)</f>
        <v>492.73280784138177</v>
      </c>
      <c r="N30" s="46" t="str">
        <f>'3.3'!N30</f>
        <v>EuroAmerica</v>
      </c>
      <c r="O30" s="50">
        <v>19224.388771964819</v>
      </c>
      <c r="P30" s="50">
        <v>36448.631748845342</v>
      </c>
      <c r="Q30" s="50">
        <v>13914.069769002181</v>
      </c>
      <c r="R30" s="50">
        <v>17779.029555780719</v>
      </c>
      <c r="S30" s="50">
        <v>15326.99715680042</v>
      </c>
      <c r="T30" s="50">
        <v>13850.997459005359</v>
      </c>
      <c r="U30" s="50">
        <v>15593.08132076529</v>
      </c>
      <c r="V30" s="50">
        <v>13813.551164433999</v>
      </c>
      <c r="W30" s="50">
        <v>16132.696726917442</v>
      </c>
      <c r="X30" s="50">
        <v>10985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39.894601806484928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891.11732007997364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48.434913271046817</v>
      </c>
      <c r="D36" s="33">
        <f>IF(OR(P36="",P36=0),"",P36*M!$J$60)</f>
        <v>202.48226950354606</v>
      </c>
      <c r="E36" s="33">
        <f>IF(OR(Q36="",Q36=0),"",Q36*M!$J$61)</f>
        <v>59.132473487112421</v>
      </c>
      <c r="F36" s="33">
        <f>IF(OR(R36="",R36=0),"",R36*M!$J$62)</f>
        <v>205.62108862346798</v>
      </c>
      <c r="G36" s="33">
        <f>IF(OR(S36="",S36=0),"",S36*M!$J$63)</f>
        <v>197.42173755125052</v>
      </c>
      <c r="H36" s="33">
        <f>IF(OR(T36="",T36=0),"",T36*M!$J$64)</f>
        <v>443.77265875268677</v>
      </c>
      <c r="I36" s="33">
        <f>IF(OR(U36="",U36=0),"",U36*M!$J$65)</f>
        <v>345.13347351855663</v>
      </c>
      <c r="J36" s="33">
        <f>IF(OR(V36="",V36=0),"",V36*M!$J$66)</f>
        <v>548.58739581184648</v>
      </c>
      <c r="K36" s="33">
        <f>IF(OR(W36="",W36=0),"",W36*M!$J$67)</f>
        <v>450.46619639207563</v>
      </c>
      <c r="L36" s="33">
        <f>IF(OR(X36="",X36=0),"",X36*M!$J$68)</f>
        <v>467.21028006152318</v>
      </c>
      <c r="N36" s="46" t="str">
        <f>'3.3'!N36</f>
        <v>Mapfre Vida</v>
      </c>
      <c r="O36" s="50">
        <v>1081.8804589593692</v>
      </c>
      <c r="P36" s="50">
        <v>4527.172982327671</v>
      </c>
      <c r="Q36" s="50">
        <v>1320.3602486755847</v>
      </c>
      <c r="R36" s="50">
        <v>4599.0546779231199</v>
      </c>
      <c r="S36" s="50">
        <v>4410.8219816851515</v>
      </c>
      <c r="T36" s="50">
        <v>9875.9097578824749</v>
      </c>
      <c r="U36" s="50">
        <v>7711.6541379297441</v>
      </c>
      <c r="V36" s="50">
        <v>12243.781000476947</v>
      </c>
      <c r="W36" s="50">
        <v>10044.612115290671</v>
      </c>
      <c r="X36" s="50">
        <v>10416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 t="str">
        <f>IF(OR(Q37="",Q37=0),"",Q37*M!$J$61)</f>
        <v/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 t="str">
        <f>IF(OR(V37="",V37=0),"",V37*M!$J$66)</f>
        <v/>
      </c>
      <c r="K37" s="33" t="str">
        <f>IF(OR(W37="",W37=0),"",W37*M!$J$67)</f>
        <v/>
      </c>
      <c r="L37" s="33" t="str">
        <f>IF(OR(X37="",X37=0),"",X37*M!$J$68)</f>
        <v/>
      </c>
      <c r="N37" s="46" t="str">
        <f>'3.3'!N37</f>
        <v>Metlife Chile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20.153664302600468</v>
      </c>
      <c r="E42" s="33">
        <f>IF(OR(Q42="",Q42=0),"",Q42*M!$J$61)</f>
        <v>6.9873332929107441</v>
      </c>
      <c r="F42" s="33">
        <f>IF(OR(R42="",R42=0),"",R42*M!$J$62)</f>
        <v>0.77886775993737867</v>
      </c>
      <c r="G42" s="33">
        <f>IF(OR(S42="",S42=0),"",S42*M!$J$63)</f>
        <v>1.9087737056060132</v>
      </c>
      <c r="H42" s="33">
        <f>IF(OR(T42="",T42=0),"",T42*M!$J$64)</f>
        <v>1.0192298088026799</v>
      </c>
      <c r="I42" s="33">
        <f>IF(OR(U42="",U42=0),"",U42*M!$J$65)</f>
        <v>960.77066757036346</v>
      </c>
      <c r="J42" s="33" t="str">
        <f>IF(OR(V42="",V42=0),"",V42*M!$J$66)</f>
        <v/>
      </c>
      <c r="K42" s="33">
        <f>IF(OR(W42="",W42=0),"",W42*M!$J$67)</f>
        <v>1.3516316291122805</v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450.60303180786218</v>
      </c>
      <c r="Q42" s="50">
        <v>156.01913094701732</v>
      </c>
      <c r="R42" s="50">
        <v>17.420661658799695</v>
      </c>
      <c r="S42" s="50">
        <v>42.646068883696216</v>
      </c>
      <c r="T42" s="50">
        <v>22.682383458618453</v>
      </c>
      <c r="U42" s="50">
        <v>21467.436984990542</v>
      </c>
      <c r="V42" s="50">
        <v>0</v>
      </c>
      <c r="W42" s="50">
        <v>30.139032730825598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100.45317400974197</v>
      </c>
      <c r="D44" s="33">
        <f>IF(OR(P44="",P44=0),"",P44*M!$J$60)</f>
        <v>65.130023640661918</v>
      </c>
      <c r="E44" s="33">
        <f>IF(OR(Q44="",Q44=0),"",Q44*M!$J$61)</f>
        <v>56.418385348543772</v>
      </c>
      <c r="F44" s="33">
        <f>IF(OR(R44="",R44=0),"",R44*M!$J$62)</f>
        <v>48.067267470421086</v>
      </c>
      <c r="G44" s="33">
        <f>IF(OR(S44="",S44=0),"",S44*M!$J$63)</f>
        <v>48.155633772860277</v>
      </c>
      <c r="H44" s="33">
        <f>IF(OR(T44="",T44=0),"",T44*M!$J$64)</f>
        <v>49.177838274729304</v>
      </c>
      <c r="I44" s="33">
        <f>IF(OR(U44="",U44=0),"",U44*M!$J$65)</f>
        <v>30.252785563687635</v>
      </c>
      <c r="J44" s="33">
        <f>IF(OR(V44="",V44=0),"",V44*M!$J$66)</f>
        <v>10.457014508033284</v>
      </c>
      <c r="K44" s="33" t="str">
        <f>IF(OR(W44="",W44=0),"",W44*M!$J$67)</f>
        <v/>
      </c>
      <c r="L44" s="33">
        <f>IF(OR(X44="",X44=0),"",X44*M!$J$68)</f>
        <v>8.1636204849459695</v>
      </c>
      <c r="N44" s="46" t="str">
        <f>'3.3'!N44</f>
        <v>Renta Nacional</v>
      </c>
      <c r="O44" s="50">
        <v>2243.8013957702328</v>
      </c>
      <c r="P44" s="50">
        <v>1456.2010001532672</v>
      </c>
      <c r="Q44" s="50">
        <v>1259.7577763242637</v>
      </c>
      <c r="R44" s="50">
        <v>1075.103690943067</v>
      </c>
      <c r="S44" s="50">
        <v>1075.8993949801074</v>
      </c>
      <c r="T44" s="50">
        <v>1094.4250018783405</v>
      </c>
      <c r="U44" s="50">
        <v>675.96752235499787</v>
      </c>
      <c r="V44" s="50">
        <v>233.3874174518628</v>
      </c>
      <c r="W44" s="50">
        <v>0</v>
      </c>
      <c r="X44" s="50">
        <v>182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211.41750059125246</v>
      </c>
      <c r="D48" s="33">
        <f>IF(OR(P48="",P48=0),"",P48*M!$J$60)</f>
        <v>188.23877068557917</v>
      </c>
      <c r="E48" s="33">
        <f>IF(OR(Q48="",Q48=0),"",Q48*M!$J$61)</f>
        <v>193.16223028749124</v>
      </c>
      <c r="F48" s="33">
        <f>IF(OR(R48="",R48=0),"",R48*M!$J$62)</f>
        <v>101.36407561470742</v>
      </c>
      <c r="G48" s="33">
        <f>IF(OR(S48="",S48=0),"",S48*M!$J$63)</f>
        <v>149.86600408586639</v>
      </c>
      <c r="H48" s="33">
        <f>IF(OR(T48="",T48=0),"",T48*M!$J$64)</f>
        <v>160.5286948864221</v>
      </c>
      <c r="I48" s="33">
        <f>IF(OR(U48="",U48=0),"",U48*M!$J$65)</f>
        <v>141.94103550297203</v>
      </c>
      <c r="J48" s="33">
        <f>IF(OR(V48="",V48=0),"",V48*M!$J$66)</f>
        <v>170.98889932998716</v>
      </c>
      <c r="K48" s="33">
        <f>IF(OR(W48="",W48=0),"",W48*M!$J$67)</f>
        <v>111.76595333142239</v>
      </c>
      <c r="L48" s="33">
        <f>IF(OR(X48="",X48=0),"",X48*M!$J$68)</f>
        <v>103.92916848142754</v>
      </c>
      <c r="N48" s="46" t="str">
        <f>'3.3'!N48</f>
        <v>Security Vida</v>
      </c>
      <c r="O48" s="50">
        <v>4722.3881932381837</v>
      </c>
      <c r="P48" s="50">
        <v>4208.7116020763669</v>
      </c>
      <c r="Q48" s="50">
        <v>4313.0908513865534</v>
      </c>
      <c r="R48" s="50">
        <v>2267.1746815952174</v>
      </c>
      <c r="S48" s="50">
        <v>3348.3256369256342</v>
      </c>
      <c r="T48" s="50">
        <v>3572.475394732407</v>
      </c>
      <c r="U48" s="50">
        <v>3171.5271272279942</v>
      </c>
      <c r="V48" s="50">
        <v>3816.2572689274916</v>
      </c>
      <c r="W48" s="50">
        <v>2492.1862237420619</v>
      </c>
      <c r="X48" s="50">
        <v>2317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286.54835249627939</v>
      </c>
      <c r="D51" s="33">
        <f>IF(OR(P51="",P51=0),"",P51*M!$J$60)</f>
        <v>355.91016548463352</v>
      </c>
      <c r="E51" s="33">
        <f>IF(OR(Q51="",Q51=0),"",Q51*M!$J$61)</f>
        <v>317.08633976341241</v>
      </c>
      <c r="F51" s="33">
        <f>IF(OR(R51="",R51=0),"",R51*M!$J$62)</f>
        <v>182.97829017385988</v>
      </c>
      <c r="G51" s="33">
        <f>IF(OR(S51="",S51=0),"",S51*M!$J$63)</f>
        <v>87.530908499932892</v>
      </c>
      <c r="H51" s="33">
        <f>IF(OR(T51="",T51=0),"",T51*M!$J$64)</f>
        <v>60.542250642879189</v>
      </c>
      <c r="I51" s="33">
        <f>IF(OR(U51="",U51=0),"",U51*M!$J$65)</f>
        <v>11.327314163291364</v>
      </c>
      <c r="J51" s="33">
        <f>IF(OR(V51="",V51=0),"",V51*M!$J$66)</f>
        <v>8.2128150474051367</v>
      </c>
      <c r="K51" s="33">
        <f>IF(OR(W51="",W51=0),"",W51*M!$J$67)</f>
        <v>0.65251182095075622</v>
      </c>
      <c r="L51" s="33" t="str">
        <f>IF(OR(X51="",X51=0),"",X51*M!$J$68)</f>
        <v/>
      </c>
      <c r="N51" s="46" t="str">
        <f>'3.3'!N51</f>
        <v>Sura</v>
      </c>
      <c r="O51" s="50">
        <v>6400.5702121911872</v>
      </c>
      <c r="P51" s="50">
        <v>7957.5702567359131</v>
      </c>
      <c r="Q51" s="50">
        <v>7080.1739506617532</v>
      </c>
      <c r="R51" s="50">
        <v>4092.6111568422998</v>
      </c>
      <c r="S51" s="50">
        <v>1955.6268730952122</v>
      </c>
      <c r="T51" s="50">
        <v>1347.3335774419363</v>
      </c>
      <c r="U51" s="50">
        <v>253.09723872459858</v>
      </c>
      <c r="V51" s="50">
        <v>183.29970685717078</v>
      </c>
      <c r="W51" s="50">
        <v>14.549877870053738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4980.6738126578184</v>
      </c>
      <c r="D53" s="51">
        <f t="shared" si="3"/>
        <v>4489.8345153664295</v>
      </c>
      <c r="E53" s="51">
        <f t="shared" si="3"/>
        <v>4649.8681934856104</v>
      </c>
      <c r="F53" s="51">
        <f t="shared" si="3"/>
        <v>5401.7260822228418</v>
      </c>
      <c r="G53" s="51">
        <f t="shared" si="3"/>
        <v>5195.7365630511586</v>
      </c>
      <c r="H53" s="51">
        <f t="shared" si="3"/>
        <v>10625.266910806175</v>
      </c>
      <c r="I53" s="51">
        <f t="shared" si="3"/>
        <v>13315.700636333982</v>
      </c>
      <c r="J53" s="51">
        <f t="shared" si="3"/>
        <v>12678.962969753926</v>
      </c>
      <c r="K53" s="51">
        <f t="shared" si="3"/>
        <v>22601.890886041139</v>
      </c>
      <c r="L53" s="51">
        <f t="shared" si="3"/>
        <v>38918.311314733146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39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>
  <sheetPr codeName="Hoja150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258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>
        <f>IF(OR(S17="",S17=0),"",S17*M!$J$63)</f>
        <v>11266.945820276409</v>
      </c>
      <c r="H17" s="33">
        <f>IF(OR(T17="",T17=0),"",T17*M!$J$64)</f>
        <v>92033.445006946014</v>
      </c>
      <c r="I17" s="33">
        <f>IF(OR(U17="",U17=0),"",U17*M!$J$65)</f>
        <v>169166.91100413568</v>
      </c>
      <c r="J17" s="33">
        <f>IF(OR(V17="",V17=0),"",V17*M!$J$66)</f>
        <v>275596.28857158148</v>
      </c>
      <c r="K17" s="33">
        <f>IF(OR(W17="",W17=0),"",W17*M!$J$67)</f>
        <v>264969.99610823306</v>
      </c>
      <c r="L17" s="33">
        <f>IF(OR(X17="",X17=0),"",X17*M!$J$68)</f>
        <v>309686.71882113733</v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251727.56002934914</v>
      </c>
      <c r="T17" s="33">
        <v>2048152.3132820434</v>
      </c>
      <c r="U17" s="33">
        <v>3779861.4430126962</v>
      </c>
      <c r="V17" s="33">
        <v>6150962.6863027969</v>
      </c>
      <c r="W17" s="33">
        <v>5908369.716560822</v>
      </c>
      <c r="X17" s="33">
        <v>6904165</v>
      </c>
    </row>
    <row r="18" spans="2:24" s="16" customFormat="1">
      <c r="B18" s="46" t="str">
        <f t="shared" ref="B18:B52" si="2">N18</f>
        <v>BanChile</v>
      </c>
      <c r="C18" s="33">
        <f>IF(OR(O18="",O18=0),"",O18*M!$J$59)</f>
        <v>433459.20836687763</v>
      </c>
      <c r="D18" s="33">
        <f>IF(OR(P18="",P18=0),"",P18*M!$J$60)</f>
        <v>469703.72340425529</v>
      </c>
      <c r="E18" s="33">
        <f>IF(OR(Q18="",Q18=0),"",Q18*M!$J$61)</f>
        <v>468952.39085179061</v>
      </c>
      <c r="F18" s="33">
        <f>IF(OR(R18="",R18=0),"",R18*M!$J$62)</f>
        <v>1023083.8045019663</v>
      </c>
      <c r="G18" s="33">
        <f>IF(OR(S18="",S18=0),"",S18*M!$J$63)</f>
        <v>1185913.9044893263</v>
      </c>
      <c r="H18" s="33">
        <f>IF(OR(T18="",T18=0),"",T18*M!$J$64)</f>
        <v>1459702.9148953296</v>
      </c>
      <c r="I18" s="33">
        <f>IF(OR(U18="",U18=0),"",U18*M!$J$65)</f>
        <v>2258470.6634216732</v>
      </c>
      <c r="J18" s="33">
        <f>IF(OR(V18="",V18=0),"",V18*M!$J$66)</f>
        <v>2856562.1347207273</v>
      </c>
      <c r="K18" s="33">
        <f>IF(OR(W18="",W18=0),"",W18*M!$J$67)</f>
        <v>3069853.2081442792</v>
      </c>
      <c r="L18" s="33">
        <f>IF(OR(X18="",X18=0),"",X18*M!$J$68)</f>
        <v>3532619.6295600212</v>
      </c>
      <c r="N18" s="46" t="str">
        <f>'3.3'!N18</f>
        <v>BanChile</v>
      </c>
      <c r="O18" s="33">
        <v>9682087.065250298</v>
      </c>
      <c r="P18" s="33">
        <v>10501808.437391175</v>
      </c>
      <c r="Q18" s="33">
        <v>10471168.528693937</v>
      </c>
      <c r="R18" s="33">
        <v>22882956.162236437</v>
      </c>
      <c r="S18" s="33">
        <v>26495841.760837812</v>
      </c>
      <c r="T18" s="33">
        <v>32484863.536530342</v>
      </c>
      <c r="U18" s="33">
        <v>50463214.881509468</v>
      </c>
      <c r="V18" s="33">
        <v>63754875.629281163</v>
      </c>
      <c r="W18" s="33">
        <v>68452383.272398636</v>
      </c>
      <c r="X18" s="33">
        <v>78756328</v>
      </c>
    </row>
    <row r="19" spans="2:24" s="16" customFormat="1">
      <c r="B19" s="46" t="str">
        <f t="shared" si="2"/>
        <v>BBVA Seguros de Vida</v>
      </c>
      <c r="C19" s="33">
        <f>IF(OR(O19="",O19=0),"",O19*M!$J$59)</f>
        <v>122211.55844559171</v>
      </c>
      <c r="D19" s="33">
        <f>IF(OR(P19="",P19=0),"",P19*M!$J$60)</f>
        <v>225517.43498817965</v>
      </c>
      <c r="E19" s="33">
        <f>IF(OR(Q19="",Q19=0),"",Q19*M!$J$61)</f>
        <v>299576.65999693947</v>
      </c>
      <c r="F19" s="33">
        <f>IF(OR(R19="",R19=0),"",R19*M!$J$62)</f>
        <v>427950.1702660555</v>
      </c>
      <c r="G19" s="33">
        <f>IF(OR(S19="",S19=0),"",S19*M!$J$63)</f>
        <v>489841.2336568067</v>
      </c>
      <c r="H19" s="33">
        <f>IF(OR(T19="",T19=0),"",T19*M!$J$64)</f>
        <v>810799.96290003462</v>
      </c>
      <c r="I19" s="33">
        <f>IF(OR(U19="",U19=0),"",U19*M!$J$65)</f>
        <v>885543.73671778967</v>
      </c>
      <c r="J19" s="33">
        <f>IF(OR(V19="",V19=0),"",V19*M!$J$66)</f>
        <v>752104.39060912386</v>
      </c>
      <c r="K19" s="33">
        <f>IF(OR(W19="",W19=0),"",W19*M!$J$67)</f>
        <v>880128.1253568423</v>
      </c>
      <c r="L19" s="33">
        <f>IF(OR(X19="",X19=0),"",X19*M!$J$68)</f>
        <v>996609.13706494519</v>
      </c>
      <c r="N19" s="46" t="str">
        <f>'3.3'!N19</f>
        <v>BBVA Seguros de Vida</v>
      </c>
      <c r="O19" s="33">
        <v>2729813.8473243294</v>
      </c>
      <c r="P19" s="33">
        <v>5042201.6763519337</v>
      </c>
      <c r="Q19" s="33">
        <v>6689202.902651581</v>
      </c>
      <c r="R19" s="33">
        <v>9571811.1680859327</v>
      </c>
      <c r="S19" s="33">
        <v>10944096.16564298</v>
      </c>
      <c r="T19" s="33">
        <v>18043895.015527971</v>
      </c>
      <c r="U19" s="33">
        <v>19786568.228104189</v>
      </c>
      <c r="V19" s="33">
        <v>16786024.466507487</v>
      </c>
      <c r="W19" s="33">
        <v>19625325.278065465</v>
      </c>
      <c r="X19" s="33">
        <v>22218434</v>
      </c>
    </row>
    <row r="20" spans="2:24" s="16" customFormat="1">
      <c r="B20" s="46" t="str">
        <f t="shared" si="2"/>
        <v>BCI Vida</v>
      </c>
      <c r="C20" s="33">
        <f>IF(OR(O20="",O20=0),"",O20*M!$J$59)</f>
        <v>330663.36122770276</v>
      </c>
      <c r="D20" s="33">
        <f>IF(OR(P20="",P20=0),"",P20*M!$J$60)</f>
        <v>437862.70685579191</v>
      </c>
      <c r="E20" s="33">
        <f>IF(OR(Q20="",Q20=0),"",Q20*M!$J$61)</f>
        <v>638559.80088987446</v>
      </c>
      <c r="F20" s="33">
        <f>IF(OR(R20="",R20=0),"",R20*M!$J$62)</f>
        <v>726799.22625051346</v>
      </c>
      <c r="G20" s="33">
        <f>IF(OR(S20="",S20=0),"",S20*M!$J$63)</f>
        <v>945278.29375263804</v>
      </c>
      <c r="H20" s="33">
        <f>IF(OR(T20="",T20=0),"",T20*M!$J$64)</f>
        <v>1045516.7648015098</v>
      </c>
      <c r="I20" s="33">
        <f>IF(OR(U20="",U20=0),"",U20*M!$J$65)</f>
        <v>1261522.2325343739</v>
      </c>
      <c r="J20" s="33">
        <f>IF(OR(V20="",V20=0),"",V20*M!$J$66)</f>
        <v>1559578.9117829073</v>
      </c>
      <c r="K20" s="33">
        <f>IF(OR(W20="",W20=0),"",W20*M!$J$67)</f>
        <v>1792695.2233804304</v>
      </c>
      <c r="L20" s="33">
        <f>IF(OR(X20="",X20=0),"",X20*M!$J$68)</f>
        <v>2370604.4174157833</v>
      </c>
      <c r="N20" s="46" t="str">
        <f>'3.3'!N20</f>
        <v>BCI Vida</v>
      </c>
      <c r="O20" s="33">
        <v>7385957.8730766866</v>
      </c>
      <c r="P20" s="33">
        <v>9789895.2896302193</v>
      </c>
      <c r="Q20" s="33">
        <v>14258307.284929346</v>
      </c>
      <c r="R20" s="33">
        <v>16256063.051583471</v>
      </c>
      <c r="S20" s="33">
        <v>21119529.838053335</v>
      </c>
      <c r="T20" s="33">
        <v>23267384.810399685</v>
      </c>
      <c r="U20" s="33">
        <v>28187422.811919779</v>
      </c>
      <c r="V20" s="33">
        <v>34807840.636902437</v>
      </c>
      <c r="W20" s="33">
        <v>39973983.18456278</v>
      </c>
      <c r="X20" s="33">
        <v>52850326</v>
      </c>
    </row>
    <row r="21" spans="2:24" s="16" customFormat="1">
      <c r="B21" s="46" t="str">
        <f t="shared" si="2"/>
        <v>BICE Vida</v>
      </c>
      <c r="C21" s="33">
        <f>IF(OR(O21="",O21=0),"",O21*M!$J$59)</f>
        <v>47779.937076418486</v>
      </c>
      <c r="D21" s="33">
        <f>IF(OR(P21="",P21=0),"",P21*M!$J$60)</f>
        <v>99944.621749408965</v>
      </c>
      <c r="E21" s="33">
        <f>IF(OR(Q21="",Q21=0),"",Q21*M!$J$61)</f>
        <v>104261.81133622646</v>
      </c>
      <c r="F21" s="33">
        <f>IF(OR(R21="",R21=0),"",R21*M!$J$62)</f>
        <v>125602.05087007867</v>
      </c>
      <c r="G21" s="33">
        <f>IF(OR(S21="",S21=0),"",S21*M!$J$63)</f>
        <v>295980.94062186748</v>
      </c>
      <c r="H21" s="33">
        <f>IF(OR(T21="",T21=0),"",T21*M!$J$64)</f>
        <v>389460.04262419045</v>
      </c>
      <c r="I21" s="33">
        <f>IF(OR(U21="",U21=0),"",U21*M!$J$65)</f>
        <v>585091.15691033611</v>
      </c>
      <c r="J21" s="33">
        <f>IF(OR(V21="",V21=0),"",V21*M!$J$66)</f>
        <v>636586.46757275064</v>
      </c>
      <c r="K21" s="33">
        <f>IF(OR(W21="",W21=0),"",W21*M!$J$67)</f>
        <v>399869.17137989932</v>
      </c>
      <c r="L21" s="33">
        <f>IF(OR(X21="",X21=0),"",X21*M!$J$68)</f>
        <v>326118.11323479871</v>
      </c>
      <c r="N21" s="46" t="str">
        <f>'3.3'!N21</f>
        <v>BICE Vida</v>
      </c>
      <c r="O21" s="33">
        <v>1067250.3936160801</v>
      </c>
      <c r="P21" s="33">
        <v>2234598.5770618734</v>
      </c>
      <c r="Q21" s="33">
        <v>2328046.5542045985</v>
      </c>
      <c r="R21" s="33">
        <v>2809296.9620862347</v>
      </c>
      <c r="S21" s="33">
        <v>6612844.4377401397</v>
      </c>
      <c r="T21" s="33">
        <v>8667213.1763779595</v>
      </c>
      <c r="U21" s="33">
        <v>13073262.918414371</v>
      </c>
      <c r="V21" s="33">
        <v>14207809.651356312</v>
      </c>
      <c r="W21" s="33">
        <v>8916386.5247679539</v>
      </c>
      <c r="X21" s="33">
        <v>7270487</v>
      </c>
    </row>
    <row r="22" spans="2:24">
      <c r="B22" s="46" t="str">
        <f t="shared" si="2"/>
        <v>Cardif</v>
      </c>
      <c r="C22" s="33">
        <f>IF(OR(O22="",O22=0),"",O22*M!$J$59)</f>
        <v>279616.96404469165</v>
      </c>
      <c r="D22" s="33">
        <f>IF(OR(P22="",P22=0),"",P22*M!$J$60)</f>
        <v>462175.94562647748</v>
      </c>
      <c r="E22" s="33">
        <f>IF(OR(Q22="",Q22=0),"",Q22*M!$J$61)</f>
        <v>884191.12955151126</v>
      </c>
      <c r="F22" s="33">
        <f>IF(OR(R22="",R22=0),"",R22*M!$J$62)</f>
        <v>1333368.864538762</v>
      </c>
      <c r="G22" s="33">
        <f>IF(OR(S22="",S22=0),"",S22*M!$J$63)</f>
        <v>2366216.6141844783</v>
      </c>
      <c r="H22" s="33">
        <f>IF(OR(T22="",T22=0),"",T22*M!$J$64)</f>
        <v>2972209.0684952997</v>
      </c>
      <c r="I22" s="33">
        <f>IF(OR(U22="",U22=0),"",U22*M!$J$65)</f>
        <v>1960477.369378116</v>
      </c>
      <c r="J22" s="33">
        <f>IF(OR(V22="",V22=0),"",V22*M!$J$66)</f>
        <v>2306111.6713651619</v>
      </c>
      <c r="K22" s="33">
        <f>IF(OR(W22="",W22=0),"",W22*M!$J$67)</f>
        <v>2356435.2347061709</v>
      </c>
      <c r="L22" s="33">
        <f>IF(OR(X22="",X22=0),"",X22*M!$J$68)</f>
        <v>2506381.170205656</v>
      </c>
      <c r="N22" s="46" t="str">
        <f>'3.3'!N22</f>
        <v>Cardif</v>
      </c>
      <c r="O22" s="50">
        <v>6245745.247867113</v>
      </c>
      <c r="P22" s="50">
        <v>10333499.615803586</v>
      </c>
      <c r="Q22" s="50">
        <v>19742972.868297461</v>
      </c>
      <c r="R22" s="50">
        <v>29822993.132204179</v>
      </c>
      <c r="S22" s="50">
        <v>52866317.482207775</v>
      </c>
      <c r="T22" s="50">
        <v>66144833.312901333</v>
      </c>
      <c r="U22" s="50">
        <v>43804859.794538297</v>
      </c>
      <c r="V22" s="50">
        <v>51469513.303442858</v>
      </c>
      <c r="W22" s="50">
        <v>52544404.212799221</v>
      </c>
      <c r="X22" s="50">
        <v>55877337</v>
      </c>
    </row>
    <row r="23" spans="2:24">
      <c r="B23" s="46" t="str">
        <f t="shared" si="2"/>
        <v>Chilena</v>
      </c>
      <c r="C23" s="33">
        <f>IF(OR(O23="",O23=0),"",O23*M!$J$59)</f>
        <v>233488.89042840121</v>
      </c>
      <c r="D23" s="33">
        <f>IF(OR(P23="",P23=0),"",P23*M!$J$60)</f>
        <v>265714.7163120567</v>
      </c>
      <c r="E23" s="33">
        <f>IF(OR(Q23="",Q23=0),"",Q23*M!$J$61)</f>
        <v>277981.12265079789</v>
      </c>
      <c r="F23" s="33">
        <f>IF(OR(R23="",R23=0),"",R23*M!$J$62)</f>
        <v>273324.72499013884</v>
      </c>
      <c r="G23" s="33">
        <f>IF(OR(S23="",S23=0),"",S23*M!$J$63)</f>
        <v>364608.33599652705</v>
      </c>
      <c r="H23" s="33">
        <f>IF(OR(T23="",T23=0),"",T23*M!$J$64)</f>
        <v>552250.25557187432</v>
      </c>
      <c r="I23" s="33">
        <f>IF(OR(U23="",U23=0),"",U23*M!$J$65)</f>
        <v>487377.96916639706</v>
      </c>
      <c r="J23" s="33">
        <f>IF(OR(V23="",V23=0),"",V23*M!$J$66)</f>
        <v>457779.20706225716</v>
      </c>
      <c r="K23" s="33">
        <f>IF(OR(W23="",W23=0),"",W23*M!$J$67)</f>
        <v>356539.77642148529</v>
      </c>
      <c r="L23" s="33">
        <f>IF(OR(X23="",X23=0),"",X23*M!$J$68)</f>
        <v>119326.519252015</v>
      </c>
      <c r="N23" s="46" t="str">
        <f>'3.3'!N23</f>
        <v>Chilena</v>
      </c>
      <c r="O23" s="50">
        <v>5215392.1805326072</v>
      </c>
      <c r="P23" s="50">
        <v>5940947.2624156745</v>
      </c>
      <c r="Q23" s="50">
        <v>6206999.3454665635</v>
      </c>
      <c r="R23" s="50">
        <v>6113358.1359440396</v>
      </c>
      <c r="S23" s="50">
        <v>8146126.5768752228</v>
      </c>
      <c r="T23" s="50">
        <v>12290017.377647523</v>
      </c>
      <c r="U23" s="50">
        <v>10889961.771429744</v>
      </c>
      <c r="V23" s="50">
        <v>10217056.389980642</v>
      </c>
      <c r="W23" s="50">
        <v>7950216.4346849062</v>
      </c>
      <c r="X23" s="50">
        <v>2660269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>
        <f>IF(OR(S25="",S25=0),"",S25*M!$J$63)</f>
        <v>12268.833870153212</v>
      </c>
      <c r="H25" s="33">
        <f>IF(OR(T25="",T25=0),"",T25*M!$J$64)</f>
        <v>22148.169514224872</v>
      </c>
      <c r="I25" s="33">
        <f>IF(OR(U25="",U25=0),"",U25*M!$J$65)</f>
        <v>37948.786555643353</v>
      </c>
      <c r="J25" s="33">
        <f>IF(OR(V25="",V25=0),"",V25*M!$J$66)</f>
        <v>48191.318481507813</v>
      </c>
      <c r="K25" s="33">
        <f>IF(OR(W25="",W25=0),"",W25*M!$J$67)</f>
        <v>12963.685386764728</v>
      </c>
      <c r="L25" s="33">
        <f>IF(OR(X25="",X25=0),"",X25*M!$J$68)</f>
        <v>562.2581471362513</v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274111.87235684582</v>
      </c>
      <c r="T25" s="50">
        <v>492894.99727081659</v>
      </c>
      <c r="U25" s="50">
        <v>847926.78579611913</v>
      </c>
      <c r="V25" s="50">
        <v>1075569.643262805</v>
      </c>
      <c r="W25" s="50">
        <v>289067.62002931122</v>
      </c>
      <c r="X25" s="50">
        <v>12535</v>
      </c>
    </row>
    <row r="26" spans="2:24">
      <c r="B26" s="46" t="str">
        <f t="shared" si="2"/>
        <v>Consorcio Nacional</v>
      </c>
      <c r="C26" s="33">
        <f>IF(OR(O26="",O26=0),"",O26*M!$J$59)</f>
        <v>111948.31379612669</v>
      </c>
      <c r="D26" s="33">
        <f>IF(OR(P26="",P26=0),"",P26*M!$J$60)</f>
        <v>78372.163120567362</v>
      </c>
      <c r="E26" s="33">
        <f>IF(OR(Q26="",Q26=0),"",Q26*M!$J$61)</f>
        <v>80368.942747176916</v>
      </c>
      <c r="F26" s="33">
        <f>IF(OR(R26="",R26=0),"",R26*M!$J$62)</f>
        <v>83736.239771101857</v>
      </c>
      <c r="G26" s="33">
        <f>IF(OR(S26="",S26=0),"",S26*M!$J$63)</f>
        <v>60336.554979772438</v>
      </c>
      <c r="H26" s="33">
        <f>IF(OR(T26="",T26=0),"",T26*M!$J$64)</f>
        <v>56074.151007049993</v>
      </c>
      <c r="I26" s="33">
        <f>IF(OR(U26="",U26=0),"",U26*M!$J$65)</f>
        <v>50722.361003832979</v>
      </c>
      <c r="J26" s="33">
        <f>IF(OR(V26="",V26=0),"",V26*M!$J$66)</f>
        <v>61491.972450780435</v>
      </c>
      <c r="K26" s="33">
        <f>IF(OR(W26="",W26=0),"",W26*M!$J$67)</f>
        <v>110718.95150671968</v>
      </c>
      <c r="L26" s="33">
        <f>IF(OR(X26="",X26=0),"",X26*M!$J$68)</f>
        <v>94887.913939292266</v>
      </c>
      <c r="N26" s="46" t="str">
        <f>'3.3'!N26</f>
        <v>Consorcio Nacional</v>
      </c>
      <c r="O26" s="50">
        <v>2500565.9126859708</v>
      </c>
      <c r="P26" s="50">
        <v>1752273.6203813441</v>
      </c>
      <c r="Q26" s="50">
        <v>1794546.2277099518</v>
      </c>
      <c r="R26" s="50">
        <v>1872899.0679364821</v>
      </c>
      <c r="S26" s="50">
        <v>1348047.1112500813</v>
      </c>
      <c r="T26" s="50">
        <v>1247898.5448360445</v>
      </c>
      <c r="U26" s="50">
        <v>1133339.229988493</v>
      </c>
      <c r="V26" s="50">
        <v>1372423.5185179932</v>
      </c>
      <c r="W26" s="50">
        <v>2468839.9054225697</v>
      </c>
      <c r="X26" s="50">
        <v>2115434</v>
      </c>
    </row>
    <row r="27" spans="2:24">
      <c r="B27" s="46" t="str">
        <f t="shared" si="2"/>
        <v>CorpVida</v>
      </c>
      <c r="C27" s="33">
        <f>IF(OR(O27="",O27=0),"",O27*M!$J$59)</f>
        <v>33285.117402407552</v>
      </c>
      <c r="D27" s="33">
        <f>IF(OR(P27="",P27=0),"",P27*M!$J$60)</f>
        <v>113396.74940898344</v>
      </c>
      <c r="E27" s="33">
        <f>IF(OR(Q27="",Q27=0),"",Q27*M!$J$61)</f>
        <v>5098.1547087985537</v>
      </c>
      <c r="F27" s="33">
        <f>IF(OR(R27="",R27=0),"",R27*M!$J$62)</f>
        <v>559.06015140076568</v>
      </c>
      <c r="G27" s="33">
        <f>IF(OR(S27="",S27=0),"",S27*M!$J$63)</f>
        <v>8289.8587398385062</v>
      </c>
      <c r="H27" s="33">
        <f>IF(OR(T27="",T27=0),"",T27*M!$J$64)</f>
        <v>12227.241362791789</v>
      </c>
      <c r="I27" s="33">
        <f>IF(OR(U27="",U27=0),"",U27*M!$J$65)</f>
        <v>338528.8569155109</v>
      </c>
      <c r="J27" s="33">
        <f>IF(OR(V27="",V27=0),"",V27*M!$J$66)</f>
        <v>138987.18800852611</v>
      </c>
      <c r="K27" s="33">
        <f>IF(OR(W27="",W27=0),"",W27*M!$J$67)</f>
        <v>371568.19564168708</v>
      </c>
      <c r="L27" s="33">
        <f>IF(OR(X27="",X27=0),"",X27*M!$J$68)</f>
        <v>699540.77392019297</v>
      </c>
      <c r="N27" s="46" t="str">
        <f>'3.3'!N27</f>
        <v>CorpVida</v>
      </c>
      <c r="O27" s="50">
        <v>743482.65868289175</v>
      </c>
      <c r="P27" s="50">
        <v>2535366.1901697549</v>
      </c>
      <c r="Q27" s="50">
        <v>113835.941947582</v>
      </c>
      <c r="R27" s="50">
        <v>12504.302072091297</v>
      </c>
      <c r="S27" s="50">
        <v>185213.09562100365</v>
      </c>
      <c r="T27" s="50">
        <v>272110.34728048922</v>
      </c>
      <c r="U27" s="50">
        <v>7564080.7413621163</v>
      </c>
      <c r="V27" s="50">
        <v>3102019.3041988248</v>
      </c>
      <c r="W27" s="50">
        <v>8285324.0254030302</v>
      </c>
      <c r="X27" s="50">
        <v>15595583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>
        <f>IF(OR(O29="",O29=0),"",O29*M!$J$59)</f>
        <v>286114.82717515179</v>
      </c>
      <c r="D29" s="33">
        <f>IF(OR(P29="",P29=0),"",P29*M!$J$60)</f>
        <v>471300.35460992897</v>
      </c>
      <c r="E29" s="33">
        <f>IF(OR(Q29="",Q29=0),"",Q29*M!$J$61)</f>
        <v>830720.53265423386</v>
      </c>
      <c r="F29" s="33">
        <f>IF(OR(R29="",R29=0),"",R29*M!$J$62)</f>
        <v>1076742.452354155</v>
      </c>
      <c r="G29" s="33">
        <f>IF(OR(S29="",S29=0),"",S29*M!$J$63)</f>
        <v>618760.13695178635</v>
      </c>
      <c r="H29" s="33">
        <f>IF(OR(T29="",T29=0),"",T29*M!$J$64)</f>
        <v>605256.27004697605</v>
      </c>
      <c r="I29" s="33">
        <f>IF(OR(U29="",U29=0),"",U29*M!$J$65)</f>
        <v>628956.01785706636</v>
      </c>
      <c r="J29" s="33">
        <f>IF(OR(V29="",V29=0),"",V29*M!$J$66)</f>
        <v>723611.31802311842</v>
      </c>
      <c r="K29" s="33">
        <f>IF(OR(W29="",W29=0),"",W29*M!$J$67)</f>
        <v>318795.78943443531</v>
      </c>
      <c r="L29" s="33">
        <f>IF(OR(X29="",X29=0),"",X29*M!$J$68)</f>
        <v>291797.5350351641</v>
      </c>
      <c r="N29" s="46" t="str">
        <f>'3.3'!N29</f>
        <v>Cruz del Sur</v>
      </c>
      <c r="O29" s="50">
        <v>6390886.648379121</v>
      </c>
      <c r="P29" s="50">
        <v>10537506.504559178</v>
      </c>
      <c r="Q29" s="50">
        <v>18549035.824018262</v>
      </c>
      <c r="R29" s="50">
        <v>24083120.294562075</v>
      </c>
      <c r="S29" s="50">
        <v>13824418.968802487</v>
      </c>
      <c r="T29" s="50">
        <v>13469636.27767726</v>
      </c>
      <c r="U29" s="50">
        <v>14053378.329941899</v>
      </c>
      <c r="V29" s="50">
        <v>16150094.907357724</v>
      </c>
      <c r="W29" s="50">
        <v>7108591.220615536</v>
      </c>
      <c r="X29" s="50">
        <v>6505343</v>
      </c>
    </row>
    <row r="30" spans="2:24">
      <c r="B30" s="46" t="str">
        <f t="shared" si="2"/>
        <v>EuroAmerica</v>
      </c>
      <c r="C30" s="33">
        <f>IF(OR(O30="",O30=0),"",O30*M!$J$59)</f>
        <v>6040.0904914680532</v>
      </c>
      <c r="D30" s="33">
        <f>IF(OR(P30="",P30=0),"",P30*M!$J$60)</f>
        <v>7390.7210401891243</v>
      </c>
      <c r="E30" s="33">
        <f>IF(OR(Q30="",Q30=0),"",Q30*M!$J$61)</f>
        <v>9403.3337086859483</v>
      </c>
      <c r="F30" s="33">
        <f>IF(OR(R30="",R30=0),"",R30*M!$J$62)</f>
        <v>13411.045791304601</v>
      </c>
      <c r="G30" s="33">
        <f>IF(OR(S30="",S30=0),"",S30*M!$J$63)</f>
        <v>10690.223479225449</v>
      </c>
      <c r="H30" s="33">
        <f>IF(OR(T30="",T30=0),"",T30*M!$J$64)</f>
        <v>18103.865632895842</v>
      </c>
      <c r="I30" s="33">
        <f>IF(OR(U30="",U30=0),"",U30*M!$J$65)</f>
        <v>14638.339369129164</v>
      </c>
      <c r="J30" s="33">
        <f>IF(OR(V30="",V30=0),"",V30*M!$J$66)</f>
        <v>6560.7022529852647</v>
      </c>
      <c r="K30" s="33">
        <f>IF(OR(W30="",W30=0),"",W30*M!$J$67)</f>
        <v>2974.8479997017084</v>
      </c>
      <c r="L30" s="33">
        <f>IF(OR(X30="",X30=0),"",X30*M!$J$68)</f>
        <v>2052.2983058693289</v>
      </c>
      <c r="N30" s="46" t="str">
        <f>'3.3'!N30</f>
        <v>EuroAmerica</v>
      </c>
      <c r="O30" s="50">
        <v>134916.22946647936</v>
      </c>
      <c r="P30" s="50">
        <v>165244.45668799113</v>
      </c>
      <c r="Q30" s="50">
        <v>209965.64665413558</v>
      </c>
      <c r="R30" s="50">
        <v>299960.1514379938</v>
      </c>
      <c r="S30" s="50">
        <v>238842.35493091805</v>
      </c>
      <c r="T30" s="50">
        <v>402891.2997070186</v>
      </c>
      <c r="U30" s="50">
        <v>327078.70731146372</v>
      </c>
      <c r="V30" s="50">
        <v>146426.62629171665</v>
      </c>
      <c r="W30" s="50">
        <v>66333.932486565711</v>
      </c>
      <c r="X30" s="50">
        <v>45754</v>
      </c>
    </row>
    <row r="31" spans="2:24">
      <c r="B31" s="46" t="str">
        <f t="shared" si="2"/>
        <v>Huelen</v>
      </c>
      <c r="C31" s="33">
        <f>IF(OR(O31="",O31=0),"",O31*M!$J$59)</f>
        <v>30626.034691581299</v>
      </c>
      <c r="D31" s="33">
        <f>IF(OR(P31="",P31=0),"",P31*M!$J$60)</f>
        <v>79298.226950354583</v>
      </c>
      <c r="E31" s="33">
        <f>IF(OR(Q31="",Q31=0),"",Q31*M!$J$61)</f>
        <v>84875.945960772762</v>
      </c>
      <c r="F31" s="33">
        <f>IF(OR(R31="",R31=0),"",R31*M!$J$62)</f>
        <v>32744.935829641578</v>
      </c>
      <c r="G31" s="33">
        <f>IF(OR(S31="",S31=0),"",S31*M!$J$63)</f>
        <v>21263.630007667813</v>
      </c>
      <c r="H31" s="33">
        <f>IF(OR(T31="",T31=0),"",T31*M!$J$64)</f>
        <v>43245.411172593311</v>
      </c>
      <c r="I31" s="33">
        <f>IF(OR(U31="",U31=0),"",U31*M!$J$65)</f>
        <v>27339.847859720237</v>
      </c>
      <c r="J31" s="33">
        <f>IF(OR(V31="",V31=0),"",V31*M!$J$66)</f>
        <v>30908.022201340042</v>
      </c>
      <c r="K31" s="33">
        <f>IF(OR(W31="",W31=0),"",W31*M!$J$67)</f>
        <v>25436.635276187277</v>
      </c>
      <c r="L31" s="33">
        <f>IF(OR(X31="",X31=0),"",X31*M!$J$68)</f>
        <v>18848.140062608691</v>
      </c>
      <c r="N31" s="46" t="str">
        <f>'3.3'!N31</f>
        <v>Huelen</v>
      </c>
      <c r="O31" s="50">
        <v>684087.28808522597</v>
      </c>
      <c r="P31" s="50">
        <v>1772978.8957637409</v>
      </c>
      <c r="Q31" s="50">
        <v>1895182.435413694</v>
      </c>
      <c r="R31" s="50">
        <v>732394.48012735427</v>
      </c>
      <c r="S31" s="50">
        <v>475074.77044615394</v>
      </c>
      <c r="T31" s="50">
        <v>962402.18895745184</v>
      </c>
      <c r="U31" s="50">
        <v>610880.91145828937</v>
      </c>
      <c r="V31" s="50">
        <v>689828.19853353035</v>
      </c>
      <c r="W31" s="50">
        <v>567192.69262335135</v>
      </c>
      <c r="X31" s="50">
        <v>420201</v>
      </c>
    </row>
    <row r="32" spans="2:24">
      <c r="B32" s="46" t="str">
        <f t="shared" si="2"/>
        <v>ISE - Las Américas</v>
      </c>
      <c r="C32" s="33">
        <f>IF(OR(O32="",O32=0),"",O32*M!$J$59)</f>
        <v>18648.874948340082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416555.99289049773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30467.818074943858</v>
      </c>
      <c r="J33" s="33">
        <f>IF(OR(V33="",V33=0),"",V33*M!$J$66)</f>
        <v>195846.60753439841</v>
      </c>
      <c r="K33" s="33">
        <f>IF(OR(W33="",W33=0),"",W33*M!$J$67)</f>
        <v>228967.0970914285</v>
      </c>
      <c r="L33" s="33">
        <f>IF(OR(X33="",X33=0),"",X33*M!$J$68)</f>
        <v>251157.64175431718</v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680772.2036810742</v>
      </c>
      <c r="V33" s="50">
        <v>4371050.0653937021</v>
      </c>
      <c r="W33" s="50">
        <v>5105567.7337567173</v>
      </c>
      <c r="X33" s="50">
        <v>5599316</v>
      </c>
    </row>
    <row r="34" spans="2:24">
      <c r="B34" s="46" t="str">
        <f t="shared" si="2"/>
        <v>La Construcción</v>
      </c>
      <c r="C34" s="33">
        <f>IF(OR(O34="",O34=0),"",O34*M!$J$59)</f>
        <v>54927.162490474293</v>
      </c>
      <c r="D34" s="33">
        <f>IF(OR(P34="",P34=0),"",P34*M!$J$60)</f>
        <v>253691.54846335694</v>
      </c>
      <c r="E34" s="33">
        <f>IF(OR(Q34="",Q34=0),"",Q34*M!$J$61)</f>
        <v>374094.43294325529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1226896.4627227429</v>
      </c>
      <c r="P34" s="50">
        <v>5672128.8578211376</v>
      </c>
      <c r="Q34" s="50">
        <v>8353099.2258722214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192376.12965028928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4297065.100007019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79017.768625642959</v>
      </c>
      <c r="D36" s="33">
        <f>IF(OR(P36="",P36=0),"",P36*M!$J$60)</f>
        <v>482657.09219858143</v>
      </c>
      <c r="E36" s="33">
        <f>IF(OR(Q36="",Q36=0),"",Q36*M!$J$61)</f>
        <v>383852.09952041483</v>
      </c>
      <c r="F36" s="33">
        <f>IF(OR(R36="",R36=0),"",R36*M!$J$62)</f>
        <v>6293.5296673511411</v>
      </c>
      <c r="G36" s="33">
        <f>IF(OR(S36="",S36=0),"",S36*M!$J$63)</f>
        <v>6159.2309932494836</v>
      </c>
      <c r="H36" s="33">
        <f>IF(OR(T36="",T36=0),"",T36*M!$J$64)</f>
        <v>5031.78468158751</v>
      </c>
      <c r="I36" s="33">
        <f>IF(OR(U36="",U36=0),"",U36*M!$J$65)</f>
        <v>4040.5881439846039</v>
      </c>
      <c r="J36" s="33">
        <f>IF(OR(V36="",V36=0),"",V36*M!$J$66)</f>
        <v>9652.874867257995</v>
      </c>
      <c r="K36" s="33">
        <f>IF(OR(W36="",W36=0),"",W36*M!$J$67)</f>
        <v>8274.1295375788541</v>
      </c>
      <c r="L36" s="33">
        <f>IF(OR(X36="",X36=0),"",X36*M!$J$68)</f>
        <v>8625.1790277486834</v>
      </c>
      <c r="N36" s="46" t="str">
        <f>'3.3'!N36</f>
        <v>Mapfre Vida</v>
      </c>
      <c r="O36" s="50">
        <v>1765003.2592864847</v>
      </c>
      <c r="P36" s="50">
        <v>10791424.616524197</v>
      </c>
      <c r="Q36" s="50">
        <v>8570976.7187039685</v>
      </c>
      <c r="R36" s="50">
        <v>140765.1678679797</v>
      </c>
      <c r="S36" s="50">
        <v>137610.33507391094</v>
      </c>
      <c r="T36" s="50">
        <v>111979.52477768052</v>
      </c>
      <c r="U36" s="50">
        <v>90282.80555509025</v>
      </c>
      <c r="V36" s="50">
        <v>215440.03161941157</v>
      </c>
      <c r="W36" s="50">
        <v>184498.68705422571</v>
      </c>
      <c r="X36" s="50">
        <v>192290</v>
      </c>
    </row>
    <row r="37" spans="2:24">
      <c r="B37" s="46" t="str">
        <f t="shared" si="2"/>
        <v>Metlife Chile</v>
      </c>
      <c r="C37" s="33">
        <f>IF(OR(O37="",O37=0),"",O37*M!$J$59)</f>
        <v>350239.24816592352</v>
      </c>
      <c r="D37" s="33">
        <f>IF(OR(P37="",P37=0),"",P37*M!$J$60)</f>
        <v>390566.4302600472</v>
      </c>
      <c r="E37" s="33">
        <f>IF(OR(Q37="",Q37=0),"",Q37*M!$J$61)</f>
        <v>964872.30792773596</v>
      </c>
      <c r="F37" s="33">
        <f>IF(OR(R37="",R37=0),"",R37*M!$J$62)</f>
        <v>1942416.1368047833</v>
      </c>
      <c r="G37" s="33">
        <f>IF(OR(S37="",S37=0),"",S37*M!$J$63)</f>
        <v>2513388.13877112</v>
      </c>
      <c r="H37" s="33">
        <f>IF(OR(T37="",T37=0),"",T37*M!$J$64)</f>
        <v>2492838.5346329189</v>
      </c>
      <c r="I37" s="33">
        <f>IF(OR(U37="",U37=0),"",U37*M!$J$65)</f>
        <v>2389346.4978788029</v>
      </c>
      <c r="J37" s="33">
        <f>IF(OR(V37="",V37=0),"",V37*M!$J$66)</f>
        <v>1799343.5955322292</v>
      </c>
      <c r="K37" s="33">
        <f>IF(OR(W37="",W37=0),"",W37*M!$J$67)</f>
        <v>1804318.3698390389</v>
      </c>
      <c r="L37" s="33">
        <f>IF(OR(X37="",X37=0),"",X37*M!$J$68)</f>
        <v>1971668.2896721677</v>
      </c>
      <c r="N37" s="46" t="str">
        <f>'3.3'!N37</f>
        <v>Metlife Chile</v>
      </c>
      <c r="O37" s="50">
        <v>7823220.3375873668</v>
      </c>
      <c r="P37" s="50">
        <v>8732427.7587993182</v>
      </c>
      <c r="Q37" s="50">
        <v>21544490.959156428</v>
      </c>
      <c r="R37" s="50">
        <v>43445339.581894517</v>
      </c>
      <c r="S37" s="50">
        <v>56154442.709838077</v>
      </c>
      <c r="T37" s="50">
        <v>55476712.959747292</v>
      </c>
      <c r="U37" s="50">
        <v>53387501.419285901</v>
      </c>
      <c r="V37" s="50">
        <v>40159086.950410828</v>
      </c>
      <c r="W37" s="50">
        <v>40233159.119785056</v>
      </c>
      <c r="X37" s="50">
        <v>43956432</v>
      </c>
    </row>
    <row r="38" spans="2:24">
      <c r="B38" s="46" t="str">
        <f t="shared" si="2"/>
        <v>Mutual de Carabineros</v>
      </c>
      <c r="C38" s="33">
        <f>IF(OR(O38="",O38=0),"",O38*M!$J$59)</f>
        <v>30325.093226756631</v>
      </c>
      <c r="D38" s="33">
        <f>IF(OR(P38="",P38=0),"",P38*M!$J$60)</f>
        <v>32606.382978723403</v>
      </c>
      <c r="E38" s="33">
        <f>IF(OR(Q38="",Q38=0),"",Q38*M!$J$61)</f>
        <v>32414.354638925222</v>
      </c>
      <c r="F38" s="33">
        <f>IF(OR(R38="",R38=0),"",R38*M!$J$62)</f>
        <v>35032.303540343382</v>
      </c>
      <c r="G38" s="33">
        <f>IF(OR(S38="",S38=0),"",S38*M!$J$63)</f>
        <v>33998.58641673001</v>
      </c>
      <c r="H38" s="33">
        <f>IF(OR(T38="",T38=0),"",T38*M!$J$64)</f>
        <v>37431.673381692381</v>
      </c>
      <c r="I38" s="33">
        <f>IF(OR(U38="",U38=0),"",U38*M!$J$65)</f>
        <v>40336.519121018973</v>
      </c>
      <c r="J38" s="33">
        <f>IF(OR(V38="",V38=0),"",V38*M!$J$66)</f>
        <v>41576.23020329584</v>
      </c>
      <c r="K38" s="33">
        <f>IF(OR(W38="",W38=0),"",W38*M!$J$67)</f>
        <v>44215.785659188405</v>
      </c>
      <c r="L38" s="33">
        <f>IF(OR(X38="",X38=0),"",X38*M!$J$68)</f>
        <v>47192.275241398704</v>
      </c>
      <c r="N38" s="46" t="str">
        <f>'3.3'!N38</f>
        <v>Mutual de Carabineros</v>
      </c>
      <c r="O38" s="50">
        <v>677365.22195366456</v>
      </c>
      <c r="P38" s="50">
        <v>729025.49163752957</v>
      </c>
      <c r="Q38" s="50">
        <v>723775.32729182404</v>
      </c>
      <c r="R38" s="50">
        <v>783555.23042032204</v>
      </c>
      <c r="S38" s="50">
        <v>759600.8128243984</v>
      </c>
      <c r="T38" s="50">
        <v>833020.73959031911</v>
      </c>
      <c r="U38" s="50">
        <v>901278.22554587282</v>
      </c>
      <c r="V38" s="50">
        <v>927929.18926114473</v>
      </c>
      <c r="W38" s="50">
        <v>985935.05989252566</v>
      </c>
      <c r="X38" s="50">
        <v>1052106</v>
      </c>
    </row>
    <row r="39" spans="2:24">
      <c r="B39" s="46" t="str">
        <f t="shared" si="2"/>
        <v>Mutual de Ej. y Av.</v>
      </c>
      <c r="C39" s="33">
        <f>IF(OR(O39="",O39=0),"",O39*M!$J$59)</f>
        <v>7045.0402887700311</v>
      </c>
      <c r="D39" s="33">
        <f>IF(OR(P39="",P39=0),"",P39*M!$J$60)</f>
        <v>7935.9929078014184</v>
      </c>
      <c r="E39" s="33">
        <f>IF(OR(Q39="",Q39=0),"",Q39*M!$J$61)</f>
        <v>8585.5847271908315</v>
      </c>
      <c r="F39" s="33">
        <f>IF(OR(R39="",R39=0),"",R39*M!$J$62)</f>
        <v>10639.945568270257</v>
      </c>
      <c r="G39" s="33">
        <f>IF(OR(S39="",S39=0),"",S39*M!$J$63)</f>
        <v>17294.253282272723</v>
      </c>
      <c r="H39" s="33">
        <f>IF(OR(T39="",T39=0),"",T39*M!$J$64)</f>
        <v>15006.986820339338</v>
      </c>
      <c r="I39" s="33">
        <f>IF(OR(U39="",U39=0),"",U39*M!$J$65)</f>
        <v>18085.572031695923</v>
      </c>
      <c r="J39" s="33">
        <f>IF(OR(V39="",V39=0),"",V39*M!$J$66)</f>
        <v>15791.954115193332</v>
      </c>
      <c r="K39" s="33">
        <f>IF(OR(W39="",W39=0),"",W39*M!$J$67)</f>
        <v>21684.785521694848</v>
      </c>
      <c r="L39" s="33">
        <f>IF(OR(X39="",X39=0),"",X39*M!$J$68)</f>
        <v>22696.659150454179</v>
      </c>
      <c r="N39" s="46" t="str">
        <f>'3.3'!N39</f>
        <v>Mutual de Ej. y Av.</v>
      </c>
      <c r="O39" s="50">
        <v>157363.58147993102</v>
      </c>
      <c r="P39" s="50">
        <v>177435.84546059917</v>
      </c>
      <c r="Q39" s="50">
        <v>191706.25067611315</v>
      </c>
      <c r="R39" s="50">
        <v>237979.92592193576</v>
      </c>
      <c r="S39" s="50">
        <v>386390.4425138412</v>
      </c>
      <c r="T39" s="50">
        <v>333972.01168717933</v>
      </c>
      <c r="U39" s="50">
        <v>404103.59207756049</v>
      </c>
      <c r="V39" s="50">
        <v>352456.5624951467</v>
      </c>
      <c r="W39" s="50">
        <v>483532.97342452372</v>
      </c>
      <c r="X39" s="50">
        <v>506000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>
        <f>IF(OR(U40="",U40=0),"",U40*M!$J$65)</f>
        <v>234.33089834924149</v>
      </c>
      <c r="J40" s="33">
        <f>IF(OR(V40="",V40=0),"",V40*M!$J$66)</f>
        <v>147.68742407920982</v>
      </c>
      <c r="K40" s="33">
        <f>IF(OR(W40="",W40=0),"",W40*M!$J$67)</f>
        <v>181.21185427546715</v>
      </c>
      <c r="L40" s="33">
        <f>IF(OR(X40="",X40=0),"",X40*M!$J$68)</f>
        <v>439.48985445879458</v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5235.8840290887119</v>
      </c>
      <c r="V40" s="50">
        <v>3296.1976355187749</v>
      </c>
      <c r="W40" s="50">
        <v>4040.7089399120669</v>
      </c>
      <c r="X40" s="50">
        <v>9798</v>
      </c>
    </row>
    <row r="41" spans="2:24">
      <c r="B41" s="46" t="str">
        <f t="shared" si="2"/>
        <v>Ohio National</v>
      </c>
      <c r="C41" s="33">
        <f>IF(OR(O41="",O41=0),"",O41*M!$J$59)</f>
        <v>95899.157435565488</v>
      </c>
      <c r="D41" s="33">
        <f>IF(OR(P41="",P41=0),"",P41*M!$J$60)</f>
        <v>71582.978723404245</v>
      </c>
      <c r="E41" s="33">
        <f>IF(OR(Q41="",Q41=0),"",Q41*M!$J$61)</f>
        <v>68425.569020127572</v>
      </c>
      <c r="F41" s="33">
        <f>IF(OR(R41="",R41=0),"",R41*M!$J$62)</f>
        <v>89281.333154564592</v>
      </c>
      <c r="G41" s="33">
        <f>IF(OR(S41="",S41=0),"",S41*M!$J$63)</f>
        <v>152917.96963195567</v>
      </c>
      <c r="H41" s="33">
        <f>IF(OR(T41="",T41=0),"",T41*M!$J$64)</f>
        <v>306488.97753923258</v>
      </c>
      <c r="I41" s="33">
        <f>IF(OR(U41="",U41=0),"",U41*M!$J$65)</f>
        <v>370235.87383702653</v>
      </c>
      <c r="J41" s="33">
        <f>IF(OR(V41="",V41=0),"",V41*M!$J$66)</f>
        <v>773551.24987585307</v>
      </c>
      <c r="K41" s="33">
        <f>IF(OR(W41="",W41=0),"",W41*M!$J$67)</f>
        <v>916961.62531372986</v>
      </c>
      <c r="L41" s="33">
        <f>IF(OR(X41="",X41=0),"",X41*M!$J$68)</f>
        <v>1003966.8915848772</v>
      </c>
      <c r="N41" s="46" t="str">
        <f>'3.3'!N41</f>
        <v>Ohio National</v>
      </c>
      <c r="O41" s="50">
        <v>2142079.2864767327</v>
      </c>
      <c r="P41" s="50">
        <v>1600478.5409887794</v>
      </c>
      <c r="Q41" s="50">
        <v>1527864.4034208122</v>
      </c>
      <c r="R41" s="50">
        <v>1996924.2242833308</v>
      </c>
      <c r="S41" s="50">
        <v>3416513.0456933319</v>
      </c>
      <c r="T41" s="50">
        <v>6820739.0073798774</v>
      </c>
      <c r="U41" s="50">
        <v>8272541.5746491775</v>
      </c>
      <c r="V41" s="50">
        <v>17264691.402741555</v>
      </c>
      <c r="W41" s="50">
        <v>20446648.216121156</v>
      </c>
      <c r="X41" s="50">
        <v>22382468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4615.7210401891252</v>
      </c>
      <c r="E42" s="33">
        <f>IF(OR(Q42="",Q42=0),"",Q42*M!$J$61)</f>
        <v>6515.428436136639</v>
      </c>
      <c r="F42" s="33">
        <f>IF(OR(R42="",R42=0),"",R42*M!$J$62)</f>
        <v>3985.4663275995667</v>
      </c>
      <c r="G42" s="33">
        <f>IF(OR(S42="",S42=0),"",S42*M!$J$63)</f>
        <v>10199.723173276292</v>
      </c>
      <c r="H42" s="33">
        <f>IF(OR(T42="",T42=0),"",T42*M!$J$64)</f>
        <v>28871.162217558671</v>
      </c>
      <c r="I42" s="33">
        <f>IF(OR(U42="",U42=0),"",U42*M!$J$65)</f>
        <v>33871.419601474241</v>
      </c>
      <c r="J42" s="33">
        <f>IF(OR(V42="",V42=0),"",V42*M!$J$66)</f>
        <v>53285.412512510244</v>
      </c>
      <c r="K42" s="33">
        <f>IF(OR(W42="",W42=0),"",W42*M!$J$67)</f>
        <v>42642.393226927292</v>
      </c>
      <c r="L42" s="33">
        <f>IF(OR(X42="",X42=0),"",X42*M!$J$68)</f>
        <v>46372.235078180114</v>
      </c>
      <c r="N42" s="46" t="str">
        <f>'3.3'!N42</f>
        <v>Penta Vida</v>
      </c>
      <c r="O42" s="50">
        <v>0</v>
      </c>
      <c r="P42" s="50">
        <v>103199.98703264054</v>
      </c>
      <c r="Q42" s="50">
        <v>145482.03724371956</v>
      </c>
      <c r="R42" s="50">
        <v>89141.525708078043</v>
      </c>
      <c r="S42" s="50">
        <v>227883.53368691911</v>
      </c>
      <c r="T42" s="50">
        <v>642511.40092138271</v>
      </c>
      <c r="U42" s="50">
        <v>756822.19537949108</v>
      </c>
      <c r="V42" s="50">
        <v>1189263.4178329054</v>
      </c>
      <c r="W42" s="50">
        <v>950851.14723986329</v>
      </c>
      <c r="X42" s="50">
        <v>1033823.9999999999</v>
      </c>
    </row>
    <row r="43" spans="2:24">
      <c r="B43" s="46" t="str">
        <f t="shared" si="2"/>
        <v>Principal</v>
      </c>
      <c r="C43" s="33">
        <f>IF(OR(O43="",O43=0),"",O43*M!$J$59)</f>
        <v>22347.247869699942</v>
      </c>
      <c r="D43" s="33">
        <f>IF(OR(P43="",P43=0),"",P43*M!$J$60)</f>
        <v>25499.172576832145</v>
      </c>
      <c r="E43" s="33">
        <f>IF(OR(Q43="",Q43=0),"",Q43*M!$J$61)</f>
        <v>24691.734446686936</v>
      </c>
      <c r="F43" s="33">
        <f>IF(OR(R43="",R43=0),"",R43*M!$J$62)</f>
        <v>3235.194141134175</v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499165.77008102532</v>
      </c>
      <c r="P43" s="50">
        <v>570119.86997470644</v>
      </c>
      <c r="Q43" s="50">
        <v>551338.08399482013</v>
      </c>
      <c r="R43" s="50">
        <v>72360.451198751427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4141.6330031079588</v>
      </c>
      <c r="D44" s="33">
        <f>IF(OR(P44="",P44=0),"",P44*M!$J$60)</f>
        <v>3336.0520094562648</v>
      </c>
      <c r="E44" s="33">
        <f>IF(OR(Q44="",Q44=0),"",Q44*M!$J$61)</f>
        <v>4050.3434476426419</v>
      </c>
      <c r="F44" s="33">
        <f>IF(OR(R44="",R44=0),"",R44*M!$J$62)</f>
        <v>4118.7639813717069</v>
      </c>
      <c r="G44" s="33">
        <f>IF(OR(S44="",S44=0),"",S44*M!$J$63)</f>
        <v>4752.0830174767307</v>
      </c>
      <c r="H44" s="33">
        <f>IF(OR(T44="",T44=0),"",T44*M!$J$64)</f>
        <v>5773.8349438863015</v>
      </c>
      <c r="I44" s="33">
        <f>IF(OR(U44="",U44=0),"",U44*M!$J$65)</f>
        <v>5848.7164941076844</v>
      </c>
      <c r="J44" s="33">
        <f>IF(OR(V44="",V44=0),"",V44*M!$J$66)</f>
        <v>5820.5939202249192</v>
      </c>
      <c r="K44" s="33">
        <f>IF(OR(W44="",W44=0),"",W44*M!$J$67)</f>
        <v>5387.8367135776052</v>
      </c>
      <c r="L44" s="33">
        <f>IF(OR(X44="",X44=0),"",X44*M!$J$68)</f>
        <v>5191.3898025614926</v>
      </c>
      <c r="N44" s="46" t="str">
        <f>'3.3'!N44</f>
        <v>Renta Nacional</v>
      </c>
      <c r="O44" s="50">
        <v>92510.784300757499</v>
      </c>
      <c r="P44" s="50">
        <v>74588.676637614641</v>
      </c>
      <c r="Q44" s="50">
        <v>90439.51937705616</v>
      </c>
      <c r="R44" s="50">
        <v>92122.94751768405</v>
      </c>
      <c r="S44" s="50">
        <v>106171.6530928501</v>
      </c>
      <c r="T44" s="50">
        <v>128493.4340547277</v>
      </c>
      <c r="U44" s="50">
        <v>130683.58248055713</v>
      </c>
      <c r="V44" s="50">
        <v>129908.33875516929</v>
      </c>
      <c r="W44" s="50">
        <v>120139.38085002445</v>
      </c>
      <c r="X44" s="50">
        <v>115737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>
        <f>IF(OR(O46="",O46=0),"",O46*M!$J$59)</f>
        <v>915594.42956691701</v>
      </c>
      <c r="D46" s="33">
        <f>IF(OR(P46="",P46=0),"",P46*M!$J$60)</f>
        <v>1088894.0898345152</v>
      </c>
      <c r="E46" s="33">
        <f>IF(OR(Q46="",Q46=0),"",Q46*M!$J$61)</f>
        <v>1452294.819267716</v>
      </c>
      <c r="F46" s="33">
        <f>IF(OR(R46="",R46=0),"",R46*M!$J$62)</f>
        <v>2268290.2350567253</v>
      </c>
      <c r="G46" s="33">
        <f>IF(OR(S46="",S46=0),"",S46*M!$J$63)</f>
        <v>2743708.3546479722</v>
      </c>
      <c r="H46" s="33">
        <f>IF(OR(T46="",T46=0),"",T46*M!$J$64)</f>
        <v>2524902.5361495325</v>
      </c>
      <c r="I46" s="33">
        <f>IF(OR(U46="",U46=0),"",U46*M!$J$65)</f>
        <v>3279670.6408602712</v>
      </c>
      <c r="J46" s="33">
        <f>IF(OR(V46="",V46=0),"",V46*M!$J$66)</f>
        <v>3637688.0352654476</v>
      </c>
      <c r="K46" s="33">
        <f>IF(OR(W46="",W46=0),"",W46*M!$J$67)</f>
        <v>4453582.173377051</v>
      </c>
      <c r="L46" s="33">
        <f>IF(OR(X46="",X46=0),"",X46*M!$J$68)</f>
        <v>4257078.1953733806</v>
      </c>
      <c r="N46" s="46" t="str">
        <f>'3.3'!N46</f>
        <v>Santander</v>
      </c>
      <c r="O46" s="50">
        <v>20451439.979611408</v>
      </c>
      <c r="P46" s="50">
        <v>24345894.167433582</v>
      </c>
      <c r="Q46" s="50">
        <v>32428076.074587073</v>
      </c>
      <c r="R46" s="50">
        <v>50734051.094963126</v>
      </c>
      <c r="S46" s="50">
        <v>61300286.747161284</v>
      </c>
      <c r="T46" s="50">
        <v>56190279.195091143</v>
      </c>
      <c r="U46" s="50">
        <v>73280882.931446403</v>
      </c>
      <c r="V46" s="50">
        <v>81188623.712239504</v>
      </c>
      <c r="W46" s="50">
        <v>99307130.731314123</v>
      </c>
      <c r="X46" s="50">
        <v>94907429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508664.89251152065</v>
      </c>
      <c r="D48" s="33">
        <f>IF(OR(P48="",P48=0),"",P48*M!$J$60)</f>
        <v>85399.822695035458</v>
      </c>
      <c r="E48" s="33">
        <f>IF(OR(Q48="",Q48=0),"",Q48*M!$J$61)</f>
        <v>245099.65611925817</v>
      </c>
      <c r="F48" s="33">
        <f>IF(OR(R48="",R48=0),"",R48*M!$J$62)</f>
        <v>284392.60275908327</v>
      </c>
      <c r="G48" s="33">
        <f>IF(OR(S48="",S48=0),"",S48*M!$J$63)</f>
        <v>350014.61575294571</v>
      </c>
      <c r="H48" s="33">
        <f>IF(OR(T48="",T48=0),"",T48*M!$J$64)</f>
        <v>342953.45279386174</v>
      </c>
      <c r="I48" s="33">
        <f>IF(OR(U48="",U48=0),"",U48*M!$J$65)</f>
        <v>142192.66036656647</v>
      </c>
      <c r="J48" s="33">
        <f>IF(OR(V48="",V48=0),"",V48*M!$J$66)</f>
        <v>160073.20865134124</v>
      </c>
      <c r="K48" s="33">
        <f>IF(OR(W48="",W48=0),"",W48*M!$J$67)</f>
        <v>150977.29957982898</v>
      </c>
      <c r="L48" s="33">
        <f>IF(OR(X48="",X48=0),"",X48*M!$J$68)</f>
        <v>199202.20794535577</v>
      </c>
      <c r="N48" s="46" t="str">
        <f>'3.3'!N48</f>
        <v>Security Vida</v>
      </c>
      <c r="O48" s="50">
        <v>11361940.596182434</v>
      </c>
      <c r="P48" s="50">
        <v>1909400.615414216</v>
      </c>
      <c r="Q48" s="50">
        <v>5472793.9458587859</v>
      </c>
      <c r="R48" s="50">
        <v>6360909.4711145097</v>
      </c>
      <c r="S48" s="50">
        <v>7820071.7926180344</v>
      </c>
      <c r="T48" s="50">
        <v>7632235.2991871415</v>
      </c>
      <c r="U48" s="50">
        <v>3177149.4272059179</v>
      </c>
      <c r="V48" s="50">
        <v>3572632.7759868498</v>
      </c>
      <c r="W48" s="50">
        <v>3366530.9953102106</v>
      </c>
      <c r="X48" s="50">
        <v>4441020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>
        <f>IF(OR(O50="",O50=0),"",O50*M!$J$59)</f>
        <v>724.55285795849568</v>
      </c>
      <c r="D50" s="33">
        <f>IF(OR(P50="",P50=0),"",P50*M!$J$60)</f>
        <v>69.739952718676122</v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16184.184621572216</v>
      </c>
      <c r="P50" s="50">
        <v>1559.2714883673825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515320.90071021969</v>
      </c>
      <c r="D51" s="33">
        <f>IF(OR(P51="",P51=0),"",P51*M!$J$60)</f>
        <v>565227.1276595745</v>
      </c>
      <c r="E51" s="33">
        <f>IF(OR(Q51="",Q51=0),"",Q51*M!$J$61)</f>
        <v>512618.25772865472</v>
      </c>
      <c r="F51" s="33">
        <f>IF(OR(R51="",R51=0),"",R51*M!$J$62)</f>
        <v>627296.47768182226</v>
      </c>
      <c r="G51" s="33">
        <f>IF(OR(S51="",S51=0),"",S51*M!$J$63)</f>
        <v>763936.55672493682</v>
      </c>
      <c r="H51" s="33">
        <f>IF(OR(T51="",T51=0),"",T51*M!$J$64)</f>
        <v>902011.39906618139</v>
      </c>
      <c r="I51" s="33">
        <f>IF(OR(U51="",U51=0),"",U51*M!$J$65)</f>
        <v>805792.12653775082</v>
      </c>
      <c r="J51" s="33">
        <f>IF(OR(V51="",V51=0),"",V51*M!$J$66)</f>
        <v>772153.63885005331</v>
      </c>
      <c r="K51" s="33">
        <f>IF(OR(W51="",W51=0),"",W51*M!$J$67)</f>
        <v>1292113.4624840659</v>
      </c>
      <c r="L51" s="33">
        <f>IF(OR(X51="",X51=0),"",X51*M!$J$68)</f>
        <v>1425998.9782017877</v>
      </c>
      <c r="N51" s="46" t="str">
        <f>'3.3'!N51</f>
        <v>Sura</v>
      </c>
      <c r="O51" s="50">
        <v>11510614.449783621</v>
      </c>
      <c r="P51" s="50">
        <v>12637555.809173135</v>
      </c>
      <c r="Q51" s="50">
        <v>11446177.207482535</v>
      </c>
      <c r="R51" s="50">
        <v>14030520.018353859</v>
      </c>
      <c r="S51" s="50">
        <v>17067969.306776438</v>
      </c>
      <c r="T51" s="50">
        <v>20073753.98655064</v>
      </c>
      <c r="U51" s="50">
        <v>18004600.143752646</v>
      </c>
      <c r="V51" s="50">
        <v>17233498.481696732</v>
      </c>
      <c r="W51" s="50">
        <v>28811881.210063513</v>
      </c>
      <c r="X51" s="50">
        <v>31791264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4710506.4344976051</v>
      </c>
      <c r="D53" s="51">
        <f t="shared" si="3"/>
        <v>5722759.5153664304</v>
      </c>
      <c r="E53" s="51">
        <f t="shared" si="3"/>
        <v>7761504.4132805532</v>
      </c>
      <c r="F53" s="51">
        <f t="shared" si="3"/>
        <v>10392304.563998168</v>
      </c>
      <c r="G53" s="51">
        <f t="shared" si="3"/>
        <v>12987085.018962299</v>
      </c>
      <c r="H53" s="51">
        <f t="shared" si="3"/>
        <v>14740337.905258508</v>
      </c>
      <c r="I53" s="51">
        <f t="shared" si="3"/>
        <v>15825907.012539716</v>
      </c>
      <c r="J53" s="51">
        <f t="shared" si="3"/>
        <v>17319000.681854654</v>
      </c>
      <c r="K53" s="51">
        <f t="shared" si="3"/>
        <v>18932255.010941219</v>
      </c>
      <c r="L53" s="51">
        <f t="shared" si="3"/>
        <v>20508624.057651307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3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>
  <sheetPr codeName="Hoja151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259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129">
        <f>SUM('3.4.4.1:3.4.4.3'!O17)</f>
        <v>0</v>
      </c>
      <c r="P17" s="129">
        <f>SUM('3.4.4.1:3.4.4.3'!P17)</f>
        <v>0</v>
      </c>
      <c r="Q17" s="129">
        <f>SUM('3.4.4.1:3.4.4.3'!Q17)</f>
        <v>0</v>
      </c>
      <c r="R17" s="129">
        <f>SUM('3.4.4.1:3.4.4.3'!R17)</f>
        <v>0</v>
      </c>
      <c r="S17" s="129">
        <f>SUM('3.4.4.1:3.4.4.3'!S17)</f>
        <v>0</v>
      </c>
      <c r="T17" s="129">
        <f>SUM('3.4.4.1:3.4.4.3'!T17)</f>
        <v>0</v>
      </c>
      <c r="U17" s="129">
        <f>SUM('3.4.4.1:3.4.4.3'!U17)</f>
        <v>0</v>
      </c>
      <c r="V17" s="129">
        <f>SUM('3.4.4.1:3.4.4.3'!V17)</f>
        <v>0</v>
      </c>
      <c r="W17" s="129">
        <f>SUM('3.4.4.1:3.4.4.3'!W17)</f>
        <v>0</v>
      </c>
      <c r="X17" s="129">
        <f>SUM('3.4.4.1:3.4.4.3'!X17)</f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129">
        <f>SUM('3.4.4.1:3.4.4.3'!O18)</f>
        <v>0</v>
      </c>
      <c r="P18" s="129">
        <f>SUM('3.4.4.1:3.4.4.3'!P18)</f>
        <v>0</v>
      </c>
      <c r="Q18" s="129">
        <f>SUM('3.4.4.1:3.4.4.3'!Q18)</f>
        <v>0</v>
      </c>
      <c r="R18" s="129">
        <f>SUM('3.4.4.1:3.4.4.3'!R18)</f>
        <v>0</v>
      </c>
      <c r="S18" s="129">
        <f>SUM('3.4.4.1:3.4.4.3'!S18)</f>
        <v>0</v>
      </c>
      <c r="T18" s="129">
        <f>SUM('3.4.4.1:3.4.4.3'!T18)</f>
        <v>0</v>
      </c>
      <c r="U18" s="129">
        <f>SUM('3.4.4.1:3.4.4.3'!U18)</f>
        <v>0</v>
      </c>
      <c r="V18" s="129">
        <f>SUM('3.4.4.1:3.4.4.3'!V18)</f>
        <v>0</v>
      </c>
      <c r="W18" s="129">
        <f>SUM('3.4.4.1:3.4.4.3'!W18)</f>
        <v>0</v>
      </c>
      <c r="X18" s="129">
        <f>SUM('3.4.4.1:3.4.4.3'!X18)</f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>
        <f>IF(OR(R19="",R19=0),"",R19*M!$J$62)</f>
        <v>8785.0719979793903</v>
      </c>
      <c r="G19" s="33">
        <f>IF(OR(S19="",S19=0),"",S19*M!$J$63)</f>
        <v>10694.041026636662</v>
      </c>
      <c r="H19" s="33">
        <f>IF(OR(T19="",T19=0),"",T19*M!$J$64)</f>
        <v>381304.01280968008</v>
      </c>
      <c r="I19" s="33">
        <f>IF(OR(U19="",U19=0),"",U19*M!$J$65)</f>
        <v>1286120.7305231928</v>
      </c>
      <c r="J19" s="33">
        <f>IF(OR(V19="",V19=0),"",V19*M!$J$66)</f>
        <v>97910.698051079948</v>
      </c>
      <c r="K19" s="33">
        <f>IF(OR(W19="",W19=0),"",W19*M!$J$67)</f>
        <v>120843.18509663</v>
      </c>
      <c r="L19" s="33">
        <f>IF(OR(X19="",X19=0),"",X19*M!$J$68)</f>
        <v>166613.39380991235</v>
      </c>
      <c r="N19" s="46" t="str">
        <f>'3.3'!N19</f>
        <v>BBVA Seguros de Vida</v>
      </c>
      <c r="O19" s="129">
        <f>SUM('3.4.4.1:3.4.4.3'!O19)</f>
        <v>0</v>
      </c>
      <c r="P19" s="129">
        <f>SUM('3.4.4.1:3.4.4.3'!P19)</f>
        <v>0</v>
      </c>
      <c r="Q19" s="129">
        <f>SUM('3.4.4.1:3.4.4.3'!Q19)</f>
        <v>0</v>
      </c>
      <c r="R19" s="129">
        <f>SUM('3.4.4.1:3.4.4.3'!R19)</f>
        <v>196492.62018150429</v>
      </c>
      <c r="S19" s="129">
        <f>SUM('3.4.4.1:3.4.4.3'!S19)</f>
        <v>238927.64706868547</v>
      </c>
      <c r="T19" s="129">
        <f>SUM('3.4.4.1:3.4.4.3'!T19)</f>
        <v>8485705.3415845763</v>
      </c>
      <c r="U19" s="129">
        <f>SUM('3.4.4.1:3.4.4.3'!U19)</f>
        <v>28737051.066949446</v>
      </c>
      <c r="V19" s="129">
        <f>SUM('3.4.4.1:3.4.4.3'!V19)</f>
        <v>2185243.688960745</v>
      </c>
      <c r="W19" s="129">
        <f>SUM('3.4.4.1:3.4.4.3'!W19)</f>
        <v>2694592.6926233517</v>
      </c>
      <c r="X19" s="129">
        <f>SUM('3.4.4.1:3.4.4.3'!X19)</f>
        <v>3714484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>
        <f>IF(OR(R20="",R20=0),"",R20*M!$J$62)</f>
        <v>272343.01781214919</v>
      </c>
      <c r="G20" s="33">
        <f>IF(OR(S20="",S20=0),"",S20*M!$J$63)</f>
        <v>279903.55784511438</v>
      </c>
      <c r="H20" s="33">
        <f>IF(OR(T20="",T20=0),"",T20*M!$J$64)</f>
        <v>629757.38253631233</v>
      </c>
      <c r="I20" s="33">
        <f>IF(OR(U20="",U20=0),"",U20*M!$J$65)</f>
        <v>302235.39650494017</v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129">
        <f>SUM('3.4.4.1:3.4.4.3'!O20)</f>
        <v>0</v>
      </c>
      <c r="P20" s="129">
        <f>SUM('3.4.4.1:3.4.4.3'!P20)</f>
        <v>0</v>
      </c>
      <c r="Q20" s="129">
        <f>SUM('3.4.4.1:3.4.4.3'!Q20)</f>
        <v>0</v>
      </c>
      <c r="R20" s="129">
        <f>SUM('3.4.4.1:3.4.4.3'!R20)</f>
        <v>6091400.6362560978</v>
      </c>
      <c r="S20" s="129">
        <f>SUM('3.4.4.1:3.4.4.3'!S20)</f>
        <v>6253641.473369211</v>
      </c>
      <c r="T20" s="129">
        <f>SUM('3.4.4.1:3.4.4.3'!T20)</f>
        <v>14014894.69128147</v>
      </c>
      <c r="U20" s="129">
        <f>SUM('3.4.4.1:3.4.4.3'!U20)</f>
        <v>6753140.5236497391</v>
      </c>
      <c r="V20" s="129">
        <f>SUM('3.4.4.1:3.4.4.3'!V20)</f>
        <v>0</v>
      </c>
      <c r="W20" s="129">
        <f>SUM('3.4.4.1:3.4.4.3'!W20)</f>
        <v>0</v>
      </c>
      <c r="X20" s="129">
        <f>SUM('3.4.4.1:3.4.4.3'!X20)</f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2658309.6036101044</v>
      </c>
      <c r="D21" s="33">
        <f>IF(OR(P21="",P21=0),"",P21*M!$J$60)</f>
        <v>3579432.3877068553</v>
      </c>
      <c r="E21" s="33">
        <f>IF(OR(Q21="",Q21=0),"",Q21*M!$J$61)</f>
        <v>2147779.0963241425</v>
      </c>
      <c r="F21" s="33">
        <f>IF(OR(R21="",R21=0),"",R21*M!$J$62)</f>
        <v>1736275.2095849684</v>
      </c>
      <c r="G21" s="33">
        <f>IF(OR(S21="",S21=0),"",S21*M!$J$63)</f>
        <v>2728045.0666925525</v>
      </c>
      <c r="H21" s="33">
        <f>IF(OR(T21="",T21=0),"",T21*M!$J$64)</f>
        <v>3344274.9352024635</v>
      </c>
      <c r="I21" s="33">
        <f>IF(OR(U21="",U21=0),"",U21*M!$J$65)</f>
        <v>2605660.6737560984</v>
      </c>
      <c r="J21" s="33">
        <f>IF(OR(V21="",V21=0),"",V21*M!$J$66)</f>
        <v>2400063.9835590916</v>
      </c>
      <c r="K21" s="33">
        <f>IF(OR(W21="",W21=0),"",W21*M!$J$67)</f>
        <v>3268111.8405261105</v>
      </c>
      <c r="L21" s="33">
        <f>IF(OR(X21="",X21=0),"",X21*M!$J$68)</f>
        <v>4984311.4501954112</v>
      </c>
      <c r="N21" s="46" t="str">
        <f>'3.3'!N21</f>
        <v>BICE Vida</v>
      </c>
      <c r="O21" s="129">
        <f>SUM('3.4.4.1:3.4.4.3'!O21)</f>
        <v>59378101.864569329</v>
      </c>
      <c r="P21" s="129">
        <f>SUM('3.4.4.1:3.4.4.3'!P21)</f>
        <v>80030264.563047618</v>
      </c>
      <c r="Q21" s="129">
        <f>SUM('3.4.4.1:3.4.4.3'!Q21)</f>
        <v>47957441.562812738</v>
      </c>
      <c r="R21" s="129">
        <f>SUM('3.4.4.1:3.4.4.3'!R21)</f>
        <v>38834657.856647119</v>
      </c>
      <c r="S21" s="129">
        <f>SUM('3.4.4.1:3.4.4.3'!S21)</f>
        <v>60950335.542819902</v>
      </c>
      <c r="T21" s="129">
        <f>SUM('3.4.4.1:3.4.4.3'!T21)</f>
        <v>74424948.933174506</v>
      </c>
      <c r="U21" s="129">
        <f>SUM('3.4.4.1:3.4.4.3'!U21)</f>
        <v>58220820.229225434</v>
      </c>
      <c r="V21" s="129">
        <f>SUM('3.4.4.1:3.4.4.3'!V21)</f>
        <v>53566410.796482332</v>
      </c>
      <c r="W21" s="129">
        <f>SUM('3.4.4.1:3.4.4.3'!W21)</f>
        <v>72873205.693111882</v>
      </c>
      <c r="X21" s="129">
        <f>SUM('3.4.4.1:3.4.4.3'!X21)</f>
        <v>111120389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129">
        <f>SUM('3.4.4.1:3.4.4.3'!O22)</f>
        <v>0</v>
      </c>
      <c r="P22" s="129">
        <f>SUM('3.4.4.1:3.4.4.3'!P22)</f>
        <v>0</v>
      </c>
      <c r="Q22" s="129">
        <f>SUM('3.4.4.1:3.4.4.3'!Q22)</f>
        <v>0</v>
      </c>
      <c r="R22" s="129">
        <f>SUM('3.4.4.1:3.4.4.3'!R22)</f>
        <v>0</v>
      </c>
      <c r="S22" s="129">
        <f>SUM('3.4.4.1:3.4.4.3'!S22)</f>
        <v>0</v>
      </c>
      <c r="T22" s="129">
        <f>SUM('3.4.4.1:3.4.4.3'!T22)</f>
        <v>0</v>
      </c>
      <c r="U22" s="129">
        <f>SUM('3.4.4.1:3.4.4.3'!U22)</f>
        <v>0</v>
      </c>
      <c r="V22" s="129">
        <f>SUM('3.4.4.1:3.4.4.3'!V22)</f>
        <v>0</v>
      </c>
      <c r="W22" s="129">
        <f>SUM('3.4.4.1:3.4.4.3'!W22)</f>
        <v>0</v>
      </c>
      <c r="X22" s="129">
        <f>SUM('3.4.4.1:3.4.4.3'!X22)</f>
        <v>0</v>
      </c>
    </row>
    <row r="23" spans="2:24">
      <c r="B23" s="46" t="str">
        <f t="shared" si="2"/>
        <v>Chilena</v>
      </c>
      <c r="C23" s="33">
        <f>IF(OR(O23="",O23=0),"",O23*M!$J$59)</f>
        <v>2542907.7192471167</v>
      </c>
      <c r="D23" s="33">
        <f>IF(OR(P23="",P23=0),"",P23*M!$J$60)</f>
        <v>2054530.2009456262</v>
      </c>
      <c r="E23" s="33">
        <f>IF(OR(Q23="",Q23=0),"",Q23*M!$J$61)</f>
        <v>2669093.1192091033</v>
      </c>
      <c r="F23" s="33">
        <f>IF(OR(R23="",R23=0),"",R23*M!$J$62)</f>
        <v>2223503.1135238693</v>
      </c>
      <c r="G23" s="33">
        <f>IF(OR(S23="",S23=0),"",S23*M!$J$63)</f>
        <v>2318057.6536917314</v>
      </c>
      <c r="H23" s="33">
        <f>IF(OR(T23="",T23=0),"",T23*M!$J$64)</f>
        <v>2302673.0830580555</v>
      </c>
      <c r="I23" s="33">
        <f>IF(OR(U23="",U23=0),"",U23*M!$J$65)</f>
        <v>2364078.1966915797</v>
      </c>
      <c r="J23" s="33">
        <f>IF(OR(V23="",V23=0),"",V23*M!$J$66)</f>
        <v>2570257.1948079742</v>
      </c>
      <c r="K23" s="33">
        <f>IF(OR(W23="",W23=0),"",W23*M!$J$67)</f>
        <v>3413410.0966882692</v>
      </c>
      <c r="L23" s="33">
        <f>IF(OR(X23="",X23=0),"",X23*M!$J$68)</f>
        <v>4273949.752467365</v>
      </c>
      <c r="N23" s="46" t="str">
        <f>'3.3'!N23</f>
        <v>Chilena</v>
      </c>
      <c r="O23" s="129">
        <f>SUM('3.4.4.1:3.4.4.3'!O23)</f>
        <v>56800394.273338057</v>
      </c>
      <c r="P23" s="129">
        <f>SUM('3.4.4.1:3.4.4.3'!P23)</f>
        <v>45935941.156242266</v>
      </c>
      <c r="Q23" s="129">
        <f>SUM('3.4.4.1:3.4.4.3'!Q23)</f>
        <v>59597785.223465994</v>
      </c>
      <c r="R23" s="129">
        <f>SUM('3.4.4.1:3.4.4.3'!R23)</f>
        <v>49732313.276263125</v>
      </c>
      <c r="S23" s="129">
        <f>SUM('3.4.4.1:3.4.4.3'!S23)</f>
        <v>51790343.761221901</v>
      </c>
      <c r="T23" s="129">
        <f>SUM('3.4.4.1:3.4.4.3'!T23)</f>
        <v>51244688.291758552</v>
      </c>
      <c r="U23" s="129">
        <f>SUM('3.4.4.1:3.4.4.3'!U23)</f>
        <v>52822907.097493961</v>
      </c>
      <c r="V23" s="129">
        <f>SUM('3.4.4.1:3.4.4.3'!V23)</f>
        <v>57364909.307764076</v>
      </c>
      <c r="W23" s="129">
        <f>SUM('3.4.4.1:3.4.4.3'!W23)</f>
        <v>76113103.904934064</v>
      </c>
      <c r="X23" s="129">
        <f>SUM('3.4.4.1:3.4.4.3'!X23)</f>
        <v>95283564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129">
        <f>SUM('3.4.4.1:3.4.4.3'!O24)</f>
        <v>0</v>
      </c>
      <c r="P24" s="129">
        <f>SUM('3.4.4.1:3.4.4.3'!P24)</f>
        <v>0</v>
      </c>
      <c r="Q24" s="129">
        <f>SUM('3.4.4.1:3.4.4.3'!Q24)</f>
        <v>0</v>
      </c>
      <c r="R24" s="129">
        <f>SUM('3.4.4.1:3.4.4.3'!R24)</f>
        <v>0</v>
      </c>
      <c r="S24" s="129">
        <f>SUM('3.4.4.1:3.4.4.3'!S24)</f>
        <v>0</v>
      </c>
      <c r="T24" s="129">
        <f>SUM('3.4.4.1:3.4.4.3'!T24)</f>
        <v>0</v>
      </c>
      <c r="U24" s="129">
        <f>SUM('3.4.4.1:3.4.4.3'!U24)</f>
        <v>0</v>
      </c>
      <c r="V24" s="129">
        <f>SUM('3.4.4.1:3.4.4.3'!V24)</f>
        <v>0</v>
      </c>
      <c r="W24" s="129">
        <f>SUM('3.4.4.1:3.4.4.3'!W24)</f>
        <v>0</v>
      </c>
      <c r="X24" s="129">
        <f>SUM('3.4.4.1:3.4.4.3'!X24)</f>
        <v>0</v>
      </c>
    </row>
    <row r="25" spans="2:24">
      <c r="B25" s="46" t="str">
        <f t="shared" si="2"/>
        <v>CN Life</v>
      </c>
      <c r="C25" s="33">
        <f>IF(OR(O25="",O25=0),"",O25*M!$J$59)</f>
        <v>926240.31600346894</v>
      </c>
      <c r="D25" s="33">
        <f>IF(OR(P25="",P25=0),"",P25*M!$J$60)</f>
        <v>1006.0874704491723</v>
      </c>
      <c r="E25" s="33">
        <f>IF(OR(Q25="",Q25=0),"",Q25*M!$J$61)</f>
        <v>153.31710655105806</v>
      </c>
      <c r="F25" s="33">
        <f>IF(OR(R25="",R25=0),"",R25*M!$J$62)</f>
        <v>308.15346587808148</v>
      </c>
      <c r="G25" s="33">
        <f>IF(OR(S25="",S25=0),"",S25*M!$J$63)</f>
        <v>562.10658810517657</v>
      </c>
      <c r="H25" s="33">
        <f>IF(OR(T25="",T25=0),"",T25*M!$J$64)</f>
        <v>2601.8898559114814</v>
      </c>
      <c r="I25" s="33">
        <f>IF(OR(U25="",U25=0),"",U25*M!$J$65)</f>
        <v>5068.7633229957864</v>
      </c>
      <c r="J25" s="33">
        <f>IF(OR(V25="",V25=0),"",V25*M!$J$66)</f>
        <v>4026.0460834422029</v>
      </c>
      <c r="K25" s="33">
        <f>IF(OR(W25="",W25=0),"",W25*M!$J$67)</f>
        <v>794.57296596917786</v>
      </c>
      <c r="L25" s="33">
        <f>IF(OR(X25="",X25=0),"",X25*M!$J$68)</f>
        <v>1186866.9325375448</v>
      </c>
      <c r="N25" s="46" t="str">
        <f>'3.3'!N25</f>
        <v>CN Life</v>
      </c>
      <c r="O25" s="129">
        <f>SUM('3.4.4.1:3.4.4.3'!O25)</f>
        <v>20689234.903276339</v>
      </c>
      <c r="P25" s="129">
        <f>SUM('3.4.4.1:3.4.4.3'!P25)</f>
        <v>22494.473344472837</v>
      </c>
      <c r="Q25" s="129">
        <f>SUM('3.4.4.1:3.4.4.3'!Q25)</f>
        <v>3423.3949806969499</v>
      </c>
      <c r="R25" s="129">
        <f>SUM('3.4.4.1:3.4.4.3'!R25)</f>
        <v>6892.3603520065371</v>
      </c>
      <c r="S25" s="129">
        <f>SUM('3.4.4.1:3.4.4.3'!S25)</f>
        <v>12558.658056693055</v>
      </c>
      <c r="T25" s="129">
        <f>SUM('3.4.4.1:3.4.4.3'!T25)</f>
        <v>57903.588493161194</v>
      </c>
      <c r="U25" s="129">
        <f>SUM('3.4.4.1:3.4.4.3'!U25)</f>
        <v>113256.32734335554</v>
      </c>
      <c r="V25" s="129">
        <f>SUM('3.4.4.1:3.4.4.3'!V25)</f>
        <v>89856.287110907375</v>
      </c>
      <c r="W25" s="129">
        <f>SUM('3.4.4.1:3.4.4.3'!W25)</f>
        <v>17717.594137762579</v>
      </c>
      <c r="X25" s="129">
        <f>SUM('3.4.4.1:3.4.4.3'!X25)</f>
        <v>26460047</v>
      </c>
    </row>
    <row r="26" spans="2:24">
      <c r="B26" s="46" t="str">
        <f t="shared" si="2"/>
        <v>Consorcio Nacional</v>
      </c>
      <c r="C26" s="33">
        <f>IF(OR(O26="",O26=0),"",O26*M!$J$59)</f>
        <v>4117913.3331581498</v>
      </c>
      <c r="D26" s="33">
        <f>IF(OR(P26="",P26=0),"",P26*M!$J$60)</f>
        <v>5845778.42789598</v>
      </c>
      <c r="E26" s="33">
        <f>IF(OR(Q26="",Q26=0),"",Q26*M!$J$61)</f>
        <v>5422195.6973041026</v>
      </c>
      <c r="F26" s="33">
        <f>IF(OR(R26="",R26=0),"",R26*M!$J$62)</f>
        <v>5919533.1689180555</v>
      </c>
      <c r="G26" s="33">
        <f>IF(OR(S26="",S26=0),"",S26*M!$J$63)</f>
        <v>5421003.3278106134</v>
      </c>
      <c r="H26" s="33">
        <f>IF(OR(T26="",T26=0),"",T26*M!$J$64)</f>
        <v>7366569.8738091541</v>
      </c>
      <c r="I26" s="33">
        <f>IF(OR(U26="",U26=0),"",U26*M!$J$65)</f>
        <v>5501104.4830526002</v>
      </c>
      <c r="J26" s="33">
        <f>IF(OR(V26="",V26=0),"",V26*M!$J$66)</f>
        <v>5872265.3713338394</v>
      </c>
      <c r="K26" s="33">
        <f>IF(OR(W26="",W26=0),"",W26*M!$J$67)</f>
        <v>7090772.9235559087</v>
      </c>
      <c r="L26" s="33">
        <f>IF(OR(X26="",X26=0),"",X26*M!$J$68)</f>
        <v>8128290.5782400044</v>
      </c>
      <c r="N26" s="46" t="str">
        <f>'3.3'!N26</f>
        <v>Consorcio Nacional</v>
      </c>
      <c r="O26" s="129">
        <f>SUM('3.4.4.1:3.4.4.3'!O26)</f>
        <v>91980963.027659357</v>
      </c>
      <c r="P26" s="129">
        <f>SUM('3.4.4.1:3.4.4.3'!P26)</f>
        <v>130702062.08342172</v>
      </c>
      <c r="Q26" s="129">
        <f>SUM('3.4.4.1:3.4.4.3'!Q26)</f>
        <v>121071405.22069396</v>
      </c>
      <c r="R26" s="129">
        <f>SUM('3.4.4.1:3.4.4.3'!R26)</f>
        <v>132400119.52998915</v>
      </c>
      <c r="S26" s="129">
        <f>SUM('3.4.4.1:3.4.4.3'!S26)</f>
        <v>121116757.13971524</v>
      </c>
      <c r="T26" s="129">
        <f>SUM('3.4.4.1:3.4.4.3'!T26)</f>
        <v>163938849.91328216</v>
      </c>
      <c r="U26" s="129">
        <f>SUM('3.4.4.1:3.4.4.3'!U26)</f>
        <v>122916547.95875815</v>
      </c>
      <c r="V26" s="129">
        <f>SUM('3.4.4.1:3.4.4.3'!V26)</f>
        <v>131061580.58351684</v>
      </c>
      <c r="W26" s="129">
        <f>SUM('3.4.4.1:3.4.4.3'!W26)</f>
        <v>158111894.26682952</v>
      </c>
      <c r="X26" s="129">
        <f>SUM('3.4.4.1:3.4.4.3'!X26)</f>
        <v>181212354</v>
      </c>
    </row>
    <row r="27" spans="2:24">
      <c r="B27" s="46" t="str">
        <f t="shared" si="2"/>
        <v>CorpVida</v>
      </c>
      <c r="C27" s="33">
        <f>IF(OR(O27="",O27=0),"",O27*M!$J$59)</f>
        <v>2695188.2212979849</v>
      </c>
      <c r="D27" s="33">
        <f>IF(OR(P27="",P27=0),"",P27*M!$J$60)</f>
        <v>3603414.5981087466</v>
      </c>
      <c r="E27" s="33">
        <f>IF(OR(Q27="",Q27=0),"",Q27*M!$J$61)</f>
        <v>3335608.4321521278</v>
      </c>
      <c r="F27" s="33">
        <f>IF(OR(R27="",R27=0),"",R27*M!$J$62)</f>
        <v>3321663.483508308</v>
      </c>
      <c r="G27" s="33">
        <f>IF(OR(S27="",S27=0),"",S27*M!$J$63)</f>
        <v>3053159.5658466928</v>
      </c>
      <c r="H27" s="33">
        <f>IF(OR(T27="",T27=0),"",T27*M!$J$64)</f>
        <v>3922602.3892785162</v>
      </c>
      <c r="I27" s="33">
        <f>IF(OR(U27="",U27=0),"",U27*M!$J$65)</f>
        <v>5162073.1222412847</v>
      </c>
      <c r="J27" s="33">
        <f>IF(OR(V27="",V27=0),"",V27*M!$J$66)</f>
        <v>4861638.6093985187</v>
      </c>
      <c r="K27" s="33">
        <f>IF(OR(W27="",W27=0),"",W27*M!$J$67)</f>
        <v>7175765.6177539146</v>
      </c>
      <c r="L27" s="33">
        <f>IF(OR(X27="",X27=0),"",X27*M!$J$68)</f>
        <v>7786679.7523821397</v>
      </c>
      <c r="N27" s="46" t="str">
        <f>'3.3'!N27</f>
        <v>CorpVida</v>
      </c>
      <c r="O27" s="129">
        <f>SUM('3.4.4.1:3.4.4.3'!O27)</f>
        <v>60201851.78245762</v>
      </c>
      <c r="P27" s="129">
        <f>SUM('3.4.4.1:3.4.4.3'!P27)</f>
        <v>80566467.635317311</v>
      </c>
      <c r="Q27" s="129">
        <f>SUM('3.4.4.1:3.4.4.3'!Q27)</f>
        <v>74480306.999514088</v>
      </c>
      <c r="R27" s="129">
        <f>SUM('3.4.4.1:3.4.4.3'!R27)</f>
        <v>74294480.612781599</v>
      </c>
      <c r="S27" s="129">
        <f>SUM('3.4.4.1:3.4.4.3'!S27)</f>
        <v>68214085.71147278</v>
      </c>
      <c r="T27" s="129">
        <f>SUM('3.4.4.1:3.4.4.3'!T27)</f>
        <v>87295299.628087476</v>
      </c>
      <c r="U27" s="129">
        <f>SUM('3.4.4.1:3.4.4.3'!U27)</f>
        <v>115341239.28227894</v>
      </c>
      <c r="V27" s="129">
        <f>SUM('3.4.4.1:3.4.4.3'!V27)</f>
        <v>108505661.79860696</v>
      </c>
      <c r="W27" s="129">
        <f>SUM('3.4.4.1:3.4.4.3'!W27)</f>
        <v>160007083.41240844</v>
      </c>
      <c r="X27" s="129">
        <f>SUM('3.4.4.1:3.4.4.3'!X27)</f>
        <v>173596472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1591746.7416133797</v>
      </c>
      <c r="K28" s="33">
        <f>IF(OR(W28="",W28=0),"",W28*M!$J$67)</f>
        <v>1427914.828564171</v>
      </c>
      <c r="L28" s="33">
        <f>IF(OR(X28="",X28=0),"",X28*M!$J$68)</f>
        <v>1659058.5910219015</v>
      </c>
      <c r="N28" s="46" t="str">
        <f>'3.3'!N28</f>
        <v>CorpSeguros</v>
      </c>
      <c r="O28" s="129">
        <f>SUM('3.4.4.1:3.4.4.3'!O28)</f>
        <v>0</v>
      </c>
      <c r="P28" s="129">
        <f>SUM('3.4.4.1:3.4.4.3'!P28)</f>
        <v>0</v>
      </c>
      <c r="Q28" s="129">
        <f>SUM('3.4.4.1:3.4.4.3'!Q28)</f>
        <v>0</v>
      </c>
      <c r="R28" s="129">
        <f>SUM('3.4.4.1:3.4.4.3'!R28)</f>
        <v>0</v>
      </c>
      <c r="S28" s="129">
        <f>SUM('3.4.4.1:3.4.4.3'!S28)</f>
        <v>0</v>
      </c>
      <c r="T28" s="129">
        <f>SUM('3.4.4.1:3.4.4.3'!T28)</f>
        <v>0</v>
      </c>
      <c r="U28" s="129">
        <f>SUM('3.4.4.1:3.4.4.3'!U28)</f>
        <v>0</v>
      </c>
      <c r="V28" s="129">
        <f>SUM('3.4.4.1:3.4.4.3'!V28)</f>
        <v>35525786.157911085</v>
      </c>
      <c r="W28" s="129">
        <f>SUM('3.4.4.1:3.4.4.3'!W28)</f>
        <v>31840015.302979976</v>
      </c>
      <c r="X28" s="129">
        <f>SUM('3.4.4.1:3.4.4.3'!X28)</f>
        <v>36987102</v>
      </c>
    </row>
    <row r="29" spans="2:24">
      <c r="B29" s="46" t="str">
        <f t="shared" si="2"/>
        <v>Cruz del Sur</v>
      </c>
      <c r="C29" s="33">
        <f>IF(OR(O29="",O29=0),"",O29*M!$J$59)</f>
        <v>1276906.9977998254</v>
      </c>
      <c r="D29" s="33">
        <f>IF(OR(P29="",P29=0),"",P29*M!$J$60)</f>
        <v>614576.71394799044</v>
      </c>
      <c r="E29" s="33">
        <f>IF(OR(Q29="",Q29=0),"",Q29*M!$J$61)</f>
        <v>648156.8742944093</v>
      </c>
      <c r="F29" s="33">
        <f>IF(OR(R29="",R29=0),"",R29*M!$J$62)</f>
        <v>494305.36400662904</v>
      </c>
      <c r="G29" s="33">
        <f>IF(OR(S29="",S29=0),"",S29*M!$J$63)</f>
        <v>1445796.2258635561</v>
      </c>
      <c r="H29" s="33">
        <f>IF(OR(T29="",T29=0),"",T29*M!$J$64)</f>
        <v>1994748.9280250482</v>
      </c>
      <c r="I29" s="33">
        <f>IF(OR(U29="",U29=0),"",U29*M!$J$65)</f>
        <v>2440948.4737725998</v>
      </c>
      <c r="J29" s="33">
        <f>IF(OR(V29="",V29=0),"",V29*M!$J$66)</f>
        <v>1626416.1376085819</v>
      </c>
      <c r="K29" s="33">
        <f>IF(OR(W29="",W29=0),"",W29*M!$J$67)</f>
        <v>3765428.8983503105</v>
      </c>
      <c r="L29" s="33">
        <f>IF(OR(X29="",X29=0),"",X29*M!$J$68)</f>
        <v>5013804.727095101</v>
      </c>
      <c r="N29" s="46" t="str">
        <f>'3.3'!N29</f>
        <v>Cruz del Sur</v>
      </c>
      <c r="O29" s="129">
        <f>SUM('3.4.4.1:3.4.4.3'!O29)</f>
        <v>28522002.735863429</v>
      </c>
      <c r="P29" s="129">
        <f>SUM('3.4.4.1:3.4.4.3'!P29)</f>
        <v>13740931.992587814</v>
      </c>
      <c r="Q29" s="129">
        <f>SUM('3.4.4.1:3.4.4.3'!Q29)</f>
        <v>14472598.916577922</v>
      </c>
      <c r="R29" s="129">
        <f>SUM('3.4.4.1:3.4.4.3'!R29)</f>
        <v>11055954.483443568</v>
      </c>
      <c r="S29" s="129">
        <f>SUM('3.4.4.1:3.4.4.3'!S29)</f>
        <v>32302166.180767715</v>
      </c>
      <c r="T29" s="129">
        <f>SUM('3.4.4.1:3.4.4.3'!T29)</f>
        <v>44392010.220230602</v>
      </c>
      <c r="U29" s="129">
        <f>SUM('3.4.4.1:3.4.4.3'!U29)</f>
        <v>54540494.743491396</v>
      </c>
      <c r="V29" s="129">
        <f>SUM('3.4.4.1:3.4.4.3'!V29)</f>
        <v>36299563.490793258</v>
      </c>
      <c r="W29" s="129">
        <f>SUM('3.4.4.1:3.4.4.3'!W29)</f>
        <v>83962510.471519321</v>
      </c>
      <c r="X29" s="129">
        <f>SUM('3.4.4.1:3.4.4.3'!X29)</f>
        <v>111777913</v>
      </c>
    </row>
    <row r="30" spans="2:24">
      <c r="B30" s="46" t="str">
        <f t="shared" si="2"/>
        <v>EuroAmerica</v>
      </c>
      <c r="C30" s="33">
        <f>IF(OR(O30="",O30=0),"",O30*M!$J$59)</f>
        <v>2506205.1036423543</v>
      </c>
      <c r="D30" s="33">
        <f>IF(OR(P30="",P30=0),"",P30*M!$J$60)</f>
        <v>1549289.3026004727</v>
      </c>
      <c r="E30" s="33">
        <f>IF(OR(Q30="",Q30=0),"",Q30*M!$J$61)</f>
        <v>1271981.8906799946</v>
      </c>
      <c r="F30" s="33">
        <f>IF(OR(R30="",R30=0),"",R30*M!$J$62)</f>
        <v>1227364.4060771707</v>
      </c>
      <c r="G30" s="33">
        <f>IF(OR(S30="",S30=0),"",S30*M!$J$63)</f>
        <v>1597814.0723523395</v>
      </c>
      <c r="H30" s="33">
        <f>IF(OR(T30="",T30=0),"",T30*M!$J$64)</f>
        <v>1930017.4899835184</v>
      </c>
      <c r="I30" s="33">
        <f>IF(OR(U30="",U30=0),"",U30*M!$J$65)</f>
        <v>633381.3617669103</v>
      </c>
      <c r="J30" s="33">
        <f>IF(OR(V30="",V30=0),"",V30*M!$J$66)</f>
        <v>1338905.1553559019</v>
      </c>
      <c r="K30" s="33">
        <f>IF(OR(W30="",W30=0),"",W30*M!$J$67)</f>
        <v>1233724.6073859676</v>
      </c>
      <c r="L30" s="33">
        <f>IF(OR(X30="",X30=0),"",X30*M!$J$68)</f>
        <v>1406798.8156470589</v>
      </c>
      <c r="N30" s="46" t="str">
        <f>'3.3'!N30</f>
        <v>EuroAmerica</v>
      </c>
      <c r="O30" s="129">
        <f>SUM('3.4.4.1:3.4.4.3'!O30)</f>
        <v>55980575.67692022</v>
      </c>
      <c r="P30" s="129">
        <f>SUM('3.4.4.1:3.4.4.3'!P30)</f>
        <v>34639579.50362318</v>
      </c>
      <c r="Q30" s="129">
        <f>SUM('3.4.4.1:3.4.4.3'!Q30)</f>
        <v>28401895.379111946</v>
      </c>
      <c r="R30" s="129">
        <f>SUM('3.4.4.1:3.4.4.3'!R30)</f>
        <v>27452028.637111787</v>
      </c>
      <c r="S30" s="129">
        <f>SUM('3.4.4.1:3.4.4.3'!S30)</f>
        <v>35698568.558834605</v>
      </c>
      <c r="T30" s="129">
        <f>SUM('3.4.4.1:3.4.4.3'!T30)</f>
        <v>42951448.64441622</v>
      </c>
      <c r="U30" s="129">
        <f>SUM('3.4.4.1:3.4.4.3'!U30)</f>
        <v>14152258.109194245</v>
      </c>
      <c r="V30" s="129">
        <f>SUM('3.4.4.1:3.4.4.3'!V30)</f>
        <v>29882679.820463389</v>
      </c>
      <c r="W30" s="129">
        <f>SUM('3.4.4.1:3.4.4.3'!W30)</f>
        <v>27509911.370786522</v>
      </c>
      <c r="X30" s="129">
        <f>SUM('3.4.4.1:3.4.4.3'!X30)</f>
        <v>31363215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129">
        <f>SUM('3.4.4.1:3.4.4.3'!O31)</f>
        <v>0</v>
      </c>
      <c r="P31" s="129">
        <f>SUM('3.4.4.1:3.4.4.3'!P31)</f>
        <v>0</v>
      </c>
      <c r="Q31" s="129">
        <f>SUM('3.4.4.1:3.4.4.3'!Q31)</f>
        <v>0</v>
      </c>
      <c r="R31" s="129">
        <f>SUM('3.4.4.1:3.4.4.3'!R31)</f>
        <v>0</v>
      </c>
      <c r="S31" s="129">
        <f>SUM('3.4.4.1:3.4.4.3'!S31)</f>
        <v>0</v>
      </c>
      <c r="T31" s="129">
        <f>SUM('3.4.4.1:3.4.4.3'!T31)</f>
        <v>0</v>
      </c>
      <c r="U31" s="129">
        <f>SUM('3.4.4.1:3.4.4.3'!U31)</f>
        <v>0</v>
      </c>
      <c r="V31" s="129">
        <f>SUM('3.4.4.1:3.4.4.3'!V31)</f>
        <v>0</v>
      </c>
      <c r="W31" s="129">
        <f>SUM('3.4.4.1:3.4.4.3'!W31)</f>
        <v>0</v>
      </c>
      <c r="X31" s="129">
        <f>SUM('3.4.4.1:3.4.4.3'!X31)</f>
        <v>0</v>
      </c>
    </row>
    <row r="32" spans="2:24">
      <c r="B32" s="46" t="str">
        <f t="shared" si="2"/>
        <v>ISE - Las Américas</v>
      </c>
      <c r="C32" s="33">
        <f>IF(OR(O32="",O32=0),"",O32*M!$J$59)</f>
        <v>1335430.1091965425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129">
        <f>SUM('3.4.4.1:3.4.4.3'!O32)</f>
        <v>29829221.152118109</v>
      </c>
      <c r="P32" s="129">
        <f>SUM('3.4.4.1:3.4.4.3'!P32)</f>
        <v>0</v>
      </c>
      <c r="Q32" s="129">
        <f>SUM('3.4.4.1:3.4.4.3'!Q32)</f>
        <v>0</v>
      </c>
      <c r="R32" s="129">
        <f>SUM('3.4.4.1:3.4.4.3'!R32)</f>
        <v>0</v>
      </c>
      <c r="S32" s="129">
        <f>SUM('3.4.4.1:3.4.4.3'!S32)</f>
        <v>0</v>
      </c>
      <c r="T32" s="129">
        <f>SUM('3.4.4.1:3.4.4.3'!T32)</f>
        <v>0</v>
      </c>
      <c r="U32" s="129">
        <f>SUM('3.4.4.1:3.4.4.3'!U32)</f>
        <v>0</v>
      </c>
      <c r="V32" s="129">
        <f>SUM('3.4.4.1:3.4.4.3'!V32)</f>
        <v>0</v>
      </c>
      <c r="W32" s="129">
        <f>SUM('3.4.4.1:3.4.4.3'!W32)</f>
        <v>0</v>
      </c>
      <c r="X32" s="129">
        <f>SUM('3.4.4.1:3.4.4.3'!X32)</f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129">
        <f>SUM('3.4.4.1:3.4.4.3'!O33)</f>
        <v>0</v>
      </c>
      <c r="P33" s="129">
        <f>SUM('3.4.4.1:3.4.4.3'!P33)</f>
        <v>0</v>
      </c>
      <c r="Q33" s="129">
        <f>SUM('3.4.4.1:3.4.4.3'!Q33)</f>
        <v>0</v>
      </c>
      <c r="R33" s="129">
        <f>SUM('3.4.4.1:3.4.4.3'!R33)</f>
        <v>0</v>
      </c>
      <c r="S33" s="129">
        <f>SUM('3.4.4.1:3.4.4.3'!S33)</f>
        <v>0</v>
      </c>
      <c r="T33" s="129">
        <f>SUM('3.4.4.1:3.4.4.3'!T33)</f>
        <v>0</v>
      </c>
      <c r="U33" s="129">
        <f>SUM('3.4.4.1:3.4.4.3'!U33)</f>
        <v>0</v>
      </c>
      <c r="V33" s="129">
        <f>SUM('3.4.4.1:3.4.4.3'!V33)</f>
        <v>0</v>
      </c>
      <c r="W33" s="129">
        <f>SUM('3.4.4.1:3.4.4.3'!W33)</f>
        <v>0</v>
      </c>
      <c r="X33" s="129">
        <f>SUM('3.4.4.1:3.4.4.3'!X33)</f>
        <v>0</v>
      </c>
    </row>
    <row r="34" spans="2:24">
      <c r="B34" s="46" t="str">
        <f t="shared" si="2"/>
        <v>La Construcción</v>
      </c>
      <c r="C34" s="33">
        <f>IF(OR(O34="",O34=0),"",O34*M!$J$59)</f>
        <v>3725120.5796422889</v>
      </c>
      <c r="D34" s="33">
        <f>IF(OR(P34="",P34=0),"",P34*M!$J$60)</f>
        <v>3172627.8368794327</v>
      </c>
      <c r="E34" s="33">
        <f>IF(OR(Q34="",Q34=0),"",Q34*M!$J$61)</f>
        <v>2128216.5842334577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129">
        <f>SUM('3.4.4.1:3.4.4.3'!O34)</f>
        <v>83207234.001418248</v>
      </c>
      <c r="P34" s="129">
        <f>SUM('3.4.4.1:3.4.4.3'!P34)</f>
        <v>70934778.938013181</v>
      </c>
      <c r="Q34" s="129">
        <f>SUM('3.4.4.1:3.4.4.3'!Q34)</f>
        <v>47520633.125661783</v>
      </c>
      <c r="R34" s="129">
        <f>SUM('3.4.4.1:3.4.4.3'!R34)</f>
        <v>0</v>
      </c>
      <c r="S34" s="129">
        <f>SUM('3.4.4.1:3.4.4.3'!S34)</f>
        <v>0</v>
      </c>
      <c r="T34" s="129">
        <f>SUM('3.4.4.1:3.4.4.3'!T34)</f>
        <v>0</v>
      </c>
      <c r="U34" s="129">
        <f>SUM('3.4.4.1:3.4.4.3'!U34)</f>
        <v>0</v>
      </c>
      <c r="V34" s="129">
        <f>SUM('3.4.4.1:3.4.4.3'!V34)</f>
        <v>0</v>
      </c>
      <c r="W34" s="129">
        <f>SUM('3.4.4.1:3.4.4.3'!W34)</f>
        <v>0</v>
      </c>
      <c r="X34" s="129">
        <f>SUM('3.4.4.1:3.4.4.3'!X34)</f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129">
        <f>SUM('3.4.4.1:3.4.4.3'!O35)</f>
        <v>0</v>
      </c>
      <c r="P35" s="129">
        <f>SUM('3.4.4.1:3.4.4.3'!P35)</f>
        <v>0</v>
      </c>
      <c r="Q35" s="129">
        <f>SUM('3.4.4.1:3.4.4.3'!Q35)</f>
        <v>0</v>
      </c>
      <c r="R35" s="129">
        <f>SUM('3.4.4.1:3.4.4.3'!R35)</f>
        <v>0</v>
      </c>
      <c r="S35" s="129">
        <f>SUM('3.4.4.1:3.4.4.3'!S35)</f>
        <v>0</v>
      </c>
      <c r="T35" s="129">
        <f>SUM('3.4.4.1:3.4.4.3'!T35)</f>
        <v>0</v>
      </c>
      <c r="U35" s="129">
        <f>SUM('3.4.4.1:3.4.4.3'!U35)</f>
        <v>0</v>
      </c>
      <c r="V35" s="129">
        <f>SUM('3.4.4.1:3.4.4.3'!V35)</f>
        <v>0</v>
      </c>
      <c r="W35" s="129">
        <f>SUM('3.4.4.1:3.4.4.3'!W35)</f>
        <v>0</v>
      </c>
      <c r="X35" s="129">
        <f>SUM('3.4.4.1:3.4.4.3'!X35)</f>
        <v>0</v>
      </c>
    </row>
    <row r="36" spans="2:24">
      <c r="B36" s="46" t="str">
        <f t="shared" si="2"/>
        <v>Mapfre Vida</v>
      </c>
      <c r="C36" s="33">
        <f>IF(OR(O36="",O36=0),"",O36*M!$J$59)</f>
        <v>158811.09308820058</v>
      </c>
      <c r="D36" s="33">
        <f>IF(OR(P36="",P36=0),"",P36*M!$J$60)</f>
        <v>225507.38770685578</v>
      </c>
      <c r="E36" s="33">
        <f>IF(OR(Q36="",Q36=0),"",Q36*M!$J$61)</f>
        <v>168276.75614495541</v>
      </c>
      <c r="F36" s="33">
        <f>IF(OR(R36="",R36=0),"",R36*M!$J$62)</f>
        <v>276990.02103499277</v>
      </c>
      <c r="G36" s="33">
        <f>IF(OR(S36="",S36=0),"",S36*M!$J$63)</f>
        <v>387033.53660864348</v>
      </c>
      <c r="H36" s="33">
        <f>IF(OR(T36="",T36=0),"",T36*M!$J$64)</f>
        <v>144469.45521147485</v>
      </c>
      <c r="I36" s="33">
        <f>IF(OR(U36="",U36=0),"",U36*M!$J$65)</f>
        <v>10434.087850546552</v>
      </c>
      <c r="J36" s="33">
        <f>IF(OR(V36="",V36=0),"",V36*M!$J$66)</f>
        <v>5.2523817163637503</v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129">
        <f>SUM('3.4.4.1:3.4.4.3'!O36)</f>
        <v>3547329.9459959609</v>
      </c>
      <c r="P36" s="129">
        <f>SUM('3.4.4.1:3.4.4.3'!P36)</f>
        <v>5041977.0355442874</v>
      </c>
      <c r="Q36" s="129">
        <f>SUM('3.4.4.1:3.4.4.3'!Q36)</f>
        <v>3757426.7823972926</v>
      </c>
      <c r="R36" s="129">
        <f>SUM('3.4.4.1:3.4.4.3'!R36)</f>
        <v>6195338.525377376</v>
      </c>
      <c r="S36" s="129">
        <f>SUM('3.4.4.1:3.4.4.3'!S36)</f>
        <v>8647153.3079257719</v>
      </c>
      <c r="T36" s="129">
        <f>SUM('3.4.4.1:3.4.4.3'!T36)</f>
        <v>3215086.0903625498</v>
      </c>
      <c r="U36" s="129">
        <f>SUM('3.4.4.1:3.4.4.3'!U36)</f>
        <v>233139.011200151</v>
      </c>
      <c r="V36" s="129">
        <f>SUM('3.4.4.1:3.4.4.3'!V36)</f>
        <v>117.22655671098133</v>
      </c>
      <c r="W36" s="129">
        <f>SUM('3.4.4.1:3.4.4.3'!W36)</f>
        <v>0</v>
      </c>
      <c r="X36" s="129">
        <f>SUM('3.4.4.1:3.4.4.3'!X36)</f>
        <v>0</v>
      </c>
    </row>
    <row r="37" spans="2:24">
      <c r="B37" s="46" t="str">
        <f t="shared" si="2"/>
        <v>Metlife Chile</v>
      </c>
      <c r="C37" s="33">
        <f>IF(OR(O37="",O37=0),"",O37*M!$J$59)</f>
        <v>4435287.9697469948</v>
      </c>
      <c r="D37" s="33">
        <f>IF(OR(P37="",P37=0),"",P37*M!$J$60)</f>
        <v>7064658.2151300218</v>
      </c>
      <c r="E37" s="33">
        <f>IF(OR(Q37="",Q37=0),"",Q37*M!$J$61)</f>
        <v>6382175.0240370035</v>
      </c>
      <c r="F37" s="33">
        <f>IF(OR(R37="",R37=0),"",R37*M!$J$62)</f>
        <v>6018518.1929600341</v>
      </c>
      <c r="G37" s="33">
        <f>IF(OR(S37="",S37=0),"",S37*M!$J$63)</f>
        <v>5094900.1929497523</v>
      </c>
      <c r="H37" s="33">
        <f>IF(OR(T37="",T37=0),"",T37*M!$J$64)</f>
        <v>6741068.3872624794</v>
      </c>
      <c r="I37" s="33">
        <f>IF(OR(U37="",U37=0),"",U37*M!$J$65)</f>
        <v>8963281.8818444367</v>
      </c>
      <c r="J37" s="33">
        <f>IF(OR(V37="",V37=0),"",V37*M!$J$66)</f>
        <v>6242916.8290130142</v>
      </c>
      <c r="K37" s="33">
        <f>IF(OR(W37="",W37=0),"",W37*M!$J$67)</f>
        <v>9114284.6489602905</v>
      </c>
      <c r="L37" s="33">
        <f>IF(OR(X37="",X37=0),"",X37*M!$J$68)</f>
        <v>9588763.045532817</v>
      </c>
      <c r="N37" s="46" t="str">
        <f>'3.3'!N37</f>
        <v>Metlife Chile</v>
      </c>
      <c r="O37" s="129">
        <f>SUM('3.4.4.1:3.4.4.3'!O37)</f>
        <v>99070093.456639707</v>
      </c>
      <c r="P37" s="129">
        <f>SUM('3.4.4.1:3.4.4.3'!P37)</f>
        <v>157954224.23569658</v>
      </c>
      <c r="Q37" s="129">
        <f>SUM('3.4.4.1:3.4.4.3'!Q37)</f>
        <v>142506641.52692968</v>
      </c>
      <c r="R37" s="129">
        <f>SUM('3.4.4.1:3.4.4.3'!R37)</f>
        <v>134614082.80054757</v>
      </c>
      <c r="S37" s="129">
        <f>SUM('3.4.4.1:3.4.4.3'!S37)</f>
        <v>113830918.74429883</v>
      </c>
      <c r="T37" s="129">
        <f>SUM('3.4.4.1:3.4.4.3'!T37)</f>
        <v>150018667.78237051</v>
      </c>
      <c r="U37" s="129">
        <f>SUM('3.4.4.1:3.4.4.3'!U37)</f>
        <v>200275357.55624101</v>
      </c>
      <c r="V37" s="129">
        <f>SUM('3.4.4.1:3.4.4.3'!V37)</f>
        <v>139334055.14268053</v>
      </c>
      <c r="W37" s="129">
        <f>SUM('3.4.4.1:3.4.4.3'!W37)</f>
        <v>203232683.69614071</v>
      </c>
      <c r="X37" s="129">
        <f>SUM('3.4.4.1:3.4.4.3'!X37)</f>
        <v>213772171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129">
        <f>SUM('3.4.4.1:3.4.4.3'!O38)</f>
        <v>0</v>
      </c>
      <c r="P38" s="129">
        <f>SUM('3.4.4.1:3.4.4.3'!P38)</f>
        <v>0</v>
      </c>
      <c r="Q38" s="129">
        <f>SUM('3.4.4.1:3.4.4.3'!Q38)</f>
        <v>0</v>
      </c>
      <c r="R38" s="129">
        <f>SUM('3.4.4.1:3.4.4.3'!R38)</f>
        <v>0</v>
      </c>
      <c r="S38" s="129">
        <f>SUM('3.4.4.1:3.4.4.3'!S38)</f>
        <v>0</v>
      </c>
      <c r="T38" s="129">
        <f>SUM('3.4.4.1:3.4.4.3'!T38)</f>
        <v>0</v>
      </c>
      <c r="U38" s="129">
        <f>SUM('3.4.4.1:3.4.4.3'!U38)</f>
        <v>0</v>
      </c>
      <c r="V38" s="129">
        <f>SUM('3.4.4.1:3.4.4.3'!V38)</f>
        <v>0</v>
      </c>
      <c r="W38" s="129">
        <f>SUM('3.4.4.1:3.4.4.3'!W38)</f>
        <v>0</v>
      </c>
      <c r="X38" s="129">
        <f>SUM('3.4.4.1:3.4.4.3'!X38)</f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129">
        <f>SUM('3.4.4.1:3.4.4.3'!O39)</f>
        <v>0</v>
      </c>
      <c r="P39" s="129">
        <f>SUM('3.4.4.1:3.4.4.3'!P39)</f>
        <v>0</v>
      </c>
      <c r="Q39" s="129">
        <f>SUM('3.4.4.1:3.4.4.3'!Q39)</f>
        <v>0</v>
      </c>
      <c r="R39" s="129">
        <f>SUM('3.4.4.1:3.4.4.3'!R39)</f>
        <v>0</v>
      </c>
      <c r="S39" s="129">
        <f>SUM('3.4.4.1:3.4.4.3'!S39)</f>
        <v>0</v>
      </c>
      <c r="T39" s="129">
        <f>SUM('3.4.4.1:3.4.4.3'!T39)</f>
        <v>0</v>
      </c>
      <c r="U39" s="129">
        <f>SUM('3.4.4.1:3.4.4.3'!U39)</f>
        <v>0</v>
      </c>
      <c r="V39" s="129">
        <f>SUM('3.4.4.1:3.4.4.3'!V39)</f>
        <v>0</v>
      </c>
      <c r="W39" s="129">
        <f>SUM('3.4.4.1:3.4.4.3'!W39)</f>
        <v>0</v>
      </c>
      <c r="X39" s="129">
        <f>SUM('3.4.4.1:3.4.4.3'!X39)</f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129">
        <f>SUM('3.4.4.1:3.4.4.3'!O40)</f>
        <v>0</v>
      </c>
      <c r="P40" s="129">
        <f>SUM('3.4.4.1:3.4.4.3'!P40)</f>
        <v>0</v>
      </c>
      <c r="Q40" s="129">
        <f>SUM('3.4.4.1:3.4.4.3'!Q40)</f>
        <v>0</v>
      </c>
      <c r="R40" s="129">
        <f>SUM('3.4.4.1:3.4.4.3'!R40)</f>
        <v>0</v>
      </c>
      <c r="S40" s="129">
        <f>SUM('3.4.4.1:3.4.4.3'!S40)</f>
        <v>0</v>
      </c>
      <c r="T40" s="129">
        <f>SUM('3.4.4.1:3.4.4.3'!T40)</f>
        <v>0</v>
      </c>
      <c r="U40" s="129">
        <f>SUM('3.4.4.1:3.4.4.3'!U40)</f>
        <v>0</v>
      </c>
      <c r="V40" s="129">
        <f>SUM('3.4.4.1:3.4.4.3'!V40)</f>
        <v>0</v>
      </c>
      <c r="W40" s="129">
        <f>SUM('3.4.4.1:3.4.4.3'!W40)</f>
        <v>0</v>
      </c>
      <c r="X40" s="129">
        <f>SUM('3.4.4.1:3.4.4.3'!X40)</f>
        <v>0</v>
      </c>
    </row>
    <row r="41" spans="2:24">
      <c r="B41" s="46" t="str">
        <f t="shared" si="2"/>
        <v>Ohio National</v>
      </c>
      <c r="C41" s="33">
        <f>IF(OR(O41="",O41=0),"",O41*M!$J$59)</f>
        <v>2130147.0605800734</v>
      </c>
      <c r="D41" s="33">
        <f>IF(OR(P41="",P41=0),"",P41*M!$J$60)</f>
        <v>2092249.2907801415</v>
      </c>
      <c r="E41" s="33">
        <f>IF(OR(Q41="",Q41=0),"",Q41*M!$J$61)</f>
        <v>2057097.7735815281</v>
      </c>
      <c r="F41" s="33">
        <f>IF(OR(R41="",R41=0),"",R41*M!$J$62)</f>
        <v>1617352.895524347</v>
      </c>
      <c r="G41" s="33">
        <f>IF(OR(S41="",S41=0),"",S41*M!$J$63)</f>
        <v>1514229.1444658102</v>
      </c>
      <c r="H41" s="33">
        <f>IF(OR(T41="",T41=0),"",T41*M!$J$64)</f>
        <v>1523437.9538757738</v>
      </c>
      <c r="I41" s="33">
        <f>IF(OR(U41="",U41=0),"",U41*M!$J$65)</f>
        <v>1274545.0078941558</v>
      </c>
      <c r="J41" s="33">
        <f>IF(OR(V41="",V41=0),"",V41*M!$J$66)</f>
        <v>1051117.6590803179</v>
      </c>
      <c r="K41" s="33">
        <f>IF(OR(W41="",W41=0),"",W41*M!$J$67)</f>
        <v>1152735.5392893679</v>
      </c>
      <c r="L41" s="33">
        <f>IF(OR(X41="",X41=0),"",X41*M!$J$68)</f>
        <v>1472712.2911380311</v>
      </c>
      <c r="N41" s="46" t="str">
        <f>'3.3'!N41</f>
        <v>Ohio National</v>
      </c>
      <c r="O41" s="129">
        <f>SUM('3.4.4.1:3.4.4.3'!O41)</f>
        <v>47580646.354309298</v>
      </c>
      <c r="P41" s="129">
        <f>SUM('3.4.4.1:3.4.4.3'!P41)</f>
        <v>46779278.426391825</v>
      </c>
      <c r="Q41" s="129">
        <f>SUM('3.4.4.1:3.4.4.3'!Q41)</f>
        <v>45932631.728453882</v>
      </c>
      <c r="R41" s="129">
        <f>SUM('3.4.4.1:3.4.4.3'!R41)</f>
        <v>36174764.221945681</v>
      </c>
      <c r="S41" s="129">
        <f>SUM('3.4.4.1:3.4.4.3'!S41)</f>
        <v>33831103.294713102</v>
      </c>
      <c r="T41" s="129">
        <f>SUM('3.4.4.1:3.4.4.3'!T41)</f>
        <v>33903250.814275578</v>
      </c>
      <c r="U41" s="129">
        <f>SUM('3.4.4.1:3.4.4.3'!U41)</f>
        <v>28478403.395364091</v>
      </c>
      <c r="V41" s="129">
        <f>SUM('3.4.4.1:3.4.4.3'!V41)</f>
        <v>23459624.704770673</v>
      </c>
      <c r="W41" s="129">
        <f>SUM('3.4.4.1:3.4.4.3'!W41)</f>
        <v>25703996.118710313</v>
      </c>
      <c r="X41" s="129">
        <f>SUM('3.4.4.1:3.4.4.3'!X41)</f>
        <v>32832692</v>
      </c>
    </row>
    <row r="42" spans="2:24">
      <c r="B42" s="46" t="str">
        <f t="shared" si="2"/>
        <v>Penta Vida</v>
      </c>
      <c r="C42" s="33">
        <f>IF(OR(O42="",O42=0),"",O42*M!$J$59)</f>
        <v>1422850.2901317009</v>
      </c>
      <c r="D42" s="33">
        <f>IF(OR(P42="",P42=0),"",P42*M!$J$60)</f>
        <v>3107365.7210401888</v>
      </c>
      <c r="E42" s="33">
        <f>IF(OR(Q42="",Q42=0),"",Q42*M!$J$61)</f>
        <v>3034432.5390294539</v>
      </c>
      <c r="F42" s="33">
        <f>IF(OR(R42="",R42=0),"",R42*M!$J$62)</f>
        <v>2332405.2382194847</v>
      </c>
      <c r="G42" s="33">
        <f>IF(OR(S42="",S42=0),"",S42*M!$J$63)</f>
        <v>2740118.4966716436</v>
      </c>
      <c r="H42" s="33">
        <f>IF(OR(T42="",T42=0),"",T42*M!$J$64)</f>
        <v>3074194.1204709238</v>
      </c>
      <c r="I42" s="33">
        <f>IF(OR(U42="",U42=0),"",U42*M!$J$65)</f>
        <v>2437784.1908918079</v>
      </c>
      <c r="J42" s="33">
        <f>IF(OR(V42="",V42=0),"",V42*M!$J$66)</f>
        <v>830512.42236024898</v>
      </c>
      <c r="K42" s="33">
        <f>IF(OR(W42="",W42=0),"",W42*M!$J$67)</f>
        <v>2984056.5727748759</v>
      </c>
      <c r="L42" s="33">
        <f>IF(OR(X42="",X42=0),"",X42*M!$J$68)</f>
        <v>4548112.8804437779</v>
      </c>
      <c r="N42" s="46" t="str">
        <f>'3.3'!N42</f>
        <v>Penta Vida</v>
      </c>
      <c r="O42" s="129">
        <f>SUM('3.4.4.1:3.4.4.3'!O42)</f>
        <v>31781907.325894676</v>
      </c>
      <c r="P42" s="129">
        <f>SUM('3.4.4.1:3.4.4.3'!P42)</f>
        <v>69475624.571947619</v>
      </c>
      <c r="Q42" s="129">
        <f>SUM('3.4.4.1:3.4.4.3'!Q42)</f>
        <v>67755395.057090223</v>
      </c>
      <c r="R42" s="129">
        <f>SUM('3.4.4.1:3.4.4.3'!R42)</f>
        <v>52168088.854391128</v>
      </c>
      <c r="S42" s="129">
        <f>SUM('3.4.4.1:3.4.4.3'!S42)</f>
        <v>61220081.676182166</v>
      </c>
      <c r="T42" s="129">
        <f>SUM('3.4.4.1:3.4.4.3'!T42)</f>
        <v>68414453.015915811</v>
      </c>
      <c r="U42" s="129">
        <f>SUM('3.4.4.1:3.4.4.3'!U42)</f>
        <v>54469792.081931308</v>
      </c>
      <c r="V42" s="129">
        <f>SUM('3.4.4.1:3.4.4.3'!V42)</f>
        <v>18535993.16204872</v>
      </c>
      <c r="W42" s="129">
        <f>SUM('3.4.4.1:3.4.4.3'!W42)</f>
        <v>66539267.638006844</v>
      </c>
      <c r="X42" s="129">
        <f>SUM('3.4.4.1:3.4.4.3'!X42)</f>
        <v>101395765</v>
      </c>
    </row>
    <row r="43" spans="2:24">
      <c r="B43" s="46" t="str">
        <f t="shared" si="2"/>
        <v>Principal</v>
      </c>
      <c r="C43" s="33">
        <f>IF(OR(O43="",O43=0),"",O43*M!$J$59)</f>
        <v>4504850.120519923</v>
      </c>
      <c r="D43" s="33">
        <f>IF(OR(P43="",P43=0),"",P43*M!$J$60)</f>
        <v>6287536.2884160746</v>
      </c>
      <c r="E43" s="33">
        <f>IF(OR(Q43="",Q43=0),"",Q43*M!$J$61)</f>
        <v>7068904.8654360874</v>
      </c>
      <c r="F43" s="33">
        <f>IF(OR(R43="",R43=0),"",R43*M!$J$62)</f>
        <v>6620037.3188923802</v>
      </c>
      <c r="G43" s="33">
        <f>IF(OR(S43="",S43=0),"",S43*M!$J$63)</f>
        <v>5891959.9179336363</v>
      </c>
      <c r="H43" s="33">
        <f>IF(OR(T43="",T43=0),"",T43*M!$J$64)</f>
        <v>6496227.7795161279</v>
      </c>
      <c r="I43" s="33">
        <f>IF(OR(U43="",U43=0),"",U43*M!$J$65)</f>
        <v>5114148.1416911697</v>
      </c>
      <c r="J43" s="33">
        <f>IF(OR(V43="",V43=0),"",V43*M!$J$66)</f>
        <v>6286576.5357964169</v>
      </c>
      <c r="K43" s="33">
        <f>IF(OR(W43="",W43=0),"",W43*M!$J$67)</f>
        <v>5999191.9107177388</v>
      </c>
      <c r="L43" s="33">
        <f>IF(OR(X43="",X43=0),"",X43*M!$J$68)</f>
        <v>5568080.5578892641</v>
      </c>
      <c r="N43" s="46" t="str">
        <f>'3.3'!N43</f>
        <v>Principal</v>
      </c>
      <c r="O43" s="129">
        <f>SUM('3.4.4.1:3.4.4.3'!O43)</f>
        <v>100623888.57098761</v>
      </c>
      <c r="P43" s="129">
        <f>SUM('3.4.4.1:3.4.4.3'!P43)</f>
        <v>140579046.64992681</v>
      </c>
      <c r="Q43" s="129">
        <f>SUM('3.4.4.1:3.4.4.3'!Q43)</f>
        <v>157840530.51705042</v>
      </c>
      <c r="R43" s="129">
        <f>SUM('3.4.4.1:3.4.4.3'!R43)</f>
        <v>148068049.84497476</v>
      </c>
      <c r="S43" s="129">
        <f>SUM('3.4.4.1:3.4.4.3'!S43)</f>
        <v>131638930.15825048</v>
      </c>
      <c r="T43" s="129">
        <f>SUM('3.4.4.1:3.4.4.3'!T43)</f>
        <v>144569878.40908101</v>
      </c>
      <c r="U43" s="129">
        <f>SUM('3.4.4.1:3.4.4.3'!U43)</f>
        <v>114270404.6547312</v>
      </c>
      <c r="V43" s="129">
        <f>SUM('3.4.4.1:3.4.4.3'!V43)</f>
        <v>140308484.90990099</v>
      </c>
      <c r="W43" s="129">
        <f>SUM('3.4.4.1:3.4.4.3'!W43)</f>
        <v>133771537.64474842</v>
      </c>
      <c r="X43" s="129">
        <f>SUM('3.4.4.1:3.4.4.3'!X43)</f>
        <v>124134955</v>
      </c>
    </row>
    <row r="44" spans="2:24">
      <c r="B44" s="46" t="str">
        <f t="shared" si="2"/>
        <v>Renta Nacional</v>
      </c>
      <c r="C44" s="33">
        <f>IF(OR(O44="",O44=0),"",O44*M!$J$59)</f>
        <v>2174773.1741052987</v>
      </c>
      <c r="D44" s="33">
        <f>IF(OR(P44="",P44=0),"",P44*M!$J$60)</f>
        <v>1048396.867612293</v>
      </c>
      <c r="E44" s="33">
        <f>IF(OR(Q44="",Q44=0),"",Q44*M!$J$61)</f>
        <v>1433706.4338325525</v>
      </c>
      <c r="F44" s="33" t="str">
        <f>IF(OR(R44="",R44=0),"",R44*M!$J$62)</f>
        <v/>
      </c>
      <c r="G44" s="33">
        <f>IF(OR(S44="",S44=0),"",S44*M!$J$63)</f>
        <v>169.44456866622525</v>
      </c>
      <c r="H44" s="33">
        <f>IF(OR(T44="",T44=0),"",T44*M!$J$64)</f>
        <v>5.8096099101752756</v>
      </c>
      <c r="I44" s="33">
        <f>IF(OR(U44="",U44=0),"",U44*M!$J$65)</f>
        <v>726830.8645537555</v>
      </c>
      <c r="J44" s="33">
        <f>IF(OR(V44="",V44=0),"",V44*M!$J$66)</f>
        <v>2336237.6616778602</v>
      </c>
      <c r="K44" s="33">
        <f>IF(OR(W44="",W44=0),"",W44*M!$J$67)</f>
        <v>3016286.8348748917</v>
      </c>
      <c r="L44" s="33">
        <f>IF(OR(X44="",X44=0),"",X44*M!$J$68)</f>
        <v>2644501.7343208026</v>
      </c>
      <c r="N44" s="46" t="str">
        <f>'3.3'!N44</f>
        <v>Renta Nacional</v>
      </c>
      <c r="O44" s="129">
        <f>SUM('3.4.4.1:3.4.4.3'!O44)</f>
        <v>48577450.455352351</v>
      </c>
      <c r="P44" s="129">
        <f>SUM('3.4.4.1:3.4.4.3'!P44)</f>
        <v>23440442.392553348</v>
      </c>
      <c r="Q44" s="129">
        <f>SUM('3.4.4.1:3.4.4.3'!Q44)</f>
        <v>32013018.767353017</v>
      </c>
      <c r="R44" s="129">
        <f>SUM('3.4.4.1:3.4.4.3'!R44)</f>
        <v>0</v>
      </c>
      <c r="S44" s="129">
        <f>SUM('3.4.4.1:3.4.4.3'!S44)</f>
        <v>3785.7524577612617</v>
      </c>
      <c r="T44" s="129">
        <f>SUM('3.4.4.1:3.4.4.3'!T44)</f>
        <v>129.2895857141252</v>
      </c>
      <c r="U44" s="129">
        <f>SUM('3.4.4.1:3.4.4.3'!U44)</f>
        <v>16240291.580728572</v>
      </c>
      <c r="V44" s="129">
        <f>SUM('3.4.4.1:3.4.4.3'!V44)</f>
        <v>52141887.533378094</v>
      </c>
      <c r="W44" s="129">
        <f>SUM('3.4.4.1:3.4.4.3'!W44)</f>
        <v>67257946.384074256</v>
      </c>
      <c r="X44" s="129">
        <f>SUM('3.4.4.1:3.4.4.3'!X44)</f>
        <v>58956601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129">
        <f>SUM('3.4.4.1:3.4.4.3'!O45)</f>
        <v>0</v>
      </c>
      <c r="P45" s="129">
        <f>SUM('3.4.4.1:3.4.4.3'!P45)</f>
        <v>0</v>
      </c>
      <c r="Q45" s="129">
        <f>SUM('3.4.4.1:3.4.4.3'!Q45)</f>
        <v>0</v>
      </c>
      <c r="R45" s="129">
        <f>SUM('3.4.4.1:3.4.4.3'!R45)</f>
        <v>0</v>
      </c>
      <c r="S45" s="129">
        <f>SUM('3.4.4.1:3.4.4.3'!S45)</f>
        <v>0</v>
      </c>
      <c r="T45" s="129">
        <f>SUM('3.4.4.1:3.4.4.3'!T45)</f>
        <v>0</v>
      </c>
      <c r="U45" s="129">
        <f>SUM('3.4.4.1:3.4.4.3'!U45)</f>
        <v>0</v>
      </c>
      <c r="V45" s="129">
        <f>SUM('3.4.4.1:3.4.4.3'!V45)</f>
        <v>0</v>
      </c>
      <c r="W45" s="129">
        <f>SUM('3.4.4.1:3.4.4.3'!W45)</f>
        <v>0</v>
      </c>
      <c r="X45" s="129">
        <f>SUM('3.4.4.1:3.4.4.3'!X45)</f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129">
        <f>SUM('3.4.4.1:3.4.4.3'!O46)</f>
        <v>0</v>
      </c>
      <c r="P46" s="129">
        <f>SUM('3.4.4.1:3.4.4.3'!P46)</f>
        <v>0</v>
      </c>
      <c r="Q46" s="129">
        <f>SUM('3.4.4.1:3.4.4.3'!Q46)</f>
        <v>0</v>
      </c>
      <c r="R46" s="129">
        <f>SUM('3.4.4.1:3.4.4.3'!R46)</f>
        <v>0</v>
      </c>
      <c r="S46" s="129">
        <f>SUM('3.4.4.1:3.4.4.3'!S46)</f>
        <v>0</v>
      </c>
      <c r="T46" s="129">
        <f>SUM('3.4.4.1:3.4.4.3'!T46)</f>
        <v>0</v>
      </c>
      <c r="U46" s="129">
        <f>SUM('3.4.4.1:3.4.4.3'!U46)</f>
        <v>0</v>
      </c>
      <c r="V46" s="129">
        <f>SUM('3.4.4.1:3.4.4.3'!V46)</f>
        <v>0</v>
      </c>
      <c r="W46" s="129">
        <f>SUM('3.4.4.1:3.4.4.3'!W46)</f>
        <v>0</v>
      </c>
      <c r="X46" s="129">
        <f>SUM('3.4.4.1:3.4.4.3'!X46)</f>
        <v>0</v>
      </c>
    </row>
    <row r="47" spans="2:24">
      <c r="B47" s="46" t="str">
        <f t="shared" si="2"/>
        <v>Security Rentas</v>
      </c>
      <c r="C47" s="33">
        <f>IF(OR(O47="",O47=0),"",O47*M!$J$59)</f>
        <v>2604593.7320086109</v>
      </c>
      <c r="D47" s="33">
        <f>IF(OR(P47="",P47=0),"",P47*M!$J$60)</f>
        <v>3298166.3711583917</v>
      </c>
      <c r="E47" s="33">
        <f>IF(OR(Q47="",Q47=0),"",Q47*M!$J$61)</f>
        <v>3977208.8202089854</v>
      </c>
      <c r="F47" s="33">
        <f>IF(OR(R47="",R47=0),"",R47*M!$J$62)</f>
        <v>2162423.3580215857</v>
      </c>
      <c r="G47" s="33">
        <f>IF(OR(S47="",S47=0),"",S47*M!$J$63)</f>
        <v>10870.193571468302</v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129">
        <f>SUM('3.4.4.1:3.4.4.3'!O47)</f>
        <v>58178261.751376316</v>
      </c>
      <c r="P47" s="129">
        <f>SUM('3.4.4.1:3.4.4.3'!P47)</f>
        <v>73741615.615724206</v>
      </c>
      <c r="Q47" s="129">
        <f>SUM('3.4.4.1:3.4.4.3'!Q47)</f>
        <v>88806507.105277196</v>
      </c>
      <c r="R47" s="129">
        <f>SUM('3.4.4.1:3.4.4.3'!R47)</f>
        <v>48366163.835319467</v>
      </c>
      <c r="S47" s="129">
        <f>SUM('3.4.4.1:3.4.4.3'!S47)</f>
        <v>242863.26999709517</v>
      </c>
      <c r="T47" s="129">
        <f>SUM('3.4.4.1:3.4.4.3'!T47)</f>
        <v>0</v>
      </c>
      <c r="U47" s="129">
        <f>SUM('3.4.4.1:3.4.4.3'!U47)</f>
        <v>0</v>
      </c>
      <c r="V47" s="129">
        <f>SUM('3.4.4.1:3.4.4.3'!V47)</f>
        <v>0</v>
      </c>
      <c r="W47" s="129">
        <f>SUM('3.4.4.1:3.4.4.3'!W47)</f>
        <v>0</v>
      </c>
      <c r="X47" s="129">
        <f>SUM('3.4.4.1:3.4.4.3'!X47)</f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>
        <f>IF(OR(T48="",T48=0),"",T48*M!$J$64)</f>
        <v>1995.8048501069677</v>
      </c>
      <c r="I48" s="33">
        <f>IF(OR(U48="",U48=0),"",U48*M!$J$65)</f>
        <v>4186.6778665679576</v>
      </c>
      <c r="J48" s="33">
        <f>IF(OR(V48="",V48=0),"",V48*M!$J$66)</f>
        <v>4446.3321186006906</v>
      </c>
      <c r="K48" s="33">
        <f>IF(OR(W48="",W48=0),"",W48*M!$J$67)</f>
        <v>6579.6961625313716</v>
      </c>
      <c r="L48" s="33">
        <f>IF(OR(X48="",X48=0),"",X48*M!$J$68)</f>
        <v>527547.46450058604</v>
      </c>
      <c r="N48" s="46" t="str">
        <f>'3.3'!N48</f>
        <v>Security Vida</v>
      </c>
      <c r="O48" s="129">
        <f>SUM('3.4.4.1:3.4.4.3'!O48)</f>
        <v>0</v>
      </c>
      <c r="P48" s="129">
        <f>SUM('3.4.4.1:3.4.4.3'!P48)</f>
        <v>0</v>
      </c>
      <c r="Q48" s="129">
        <f>SUM('3.4.4.1:3.4.4.3'!Q48)</f>
        <v>0</v>
      </c>
      <c r="R48" s="129">
        <f>SUM('3.4.4.1:3.4.4.3'!R48)</f>
        <v>0</v>
      </c>
      <c r="S48" s="129">
        <f>SUM('3.4.4.1:3.4.4.3'!S48)</f>
        <v>0</v>
      </c>
      <c r="T48" s="129">
        <f>SUM('3.4.4.1:3.4.4.3'!T48)</f>
        <v>44415.509169493729</v>
      </c>
      <c r="U48" s="129">
        <f>SUM('3.4.4.1:3.4.4.3'!U48)</f>
        <v>93547.030847941642</v>
      </c>
      <c r="V48" s="129">
        <f>SUM('3.4.4.1:3.4.4.3'!V48)</f>
        <v>99236.543039726079</v>
      </c>
      <c r="W48" s="129">
        <f>SUM('3.4.4.1:3.4.4.3'!W48)</f>
        <v>146715.7720566683</v>
      </c>
      <c r="X48" s="129">
        <f>SUM('3.4.4.1:3.4.4.3'!X48)</f>
        <v>11761159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129">
        <f>SUM('3.4.4.1:3.4.4.3'!O49)</f>
        <v>0</v>
      </c>
      <c r="P49" s="129">
        <f>SUM('3.4.4.1:3.4.4.3'!P49)</f>
        <v>0</v>
      </c>
      <c r="Q49" s="129">
        <f>SUM('3.4.4.1:3.4.4.3'!Q49)</f>
        <v>0</v>
      </c>
      <c r="R49" s="129">
        <f>SUM('3.4.4.1:3.4.4.3'!R49)</f>
        <v>0</v>
      </c>
      <c r="S49" s="129">
        <f>SUM('3.4.4.1:3.4.4.3'!S49)</f>
        <v>0</v>
      </c>
      <c r="T49" s="129">
        <f>SUM('3.4.4.1:3.4.4.3'!T49)</f>
        <v>0</v>
      </c>
      <c r="U49" s="129">
        <f>SUM('3.4.4.1:3.4.4.3'!U49)</f>
        <v>0</v>
      </c>
      <c r="V49" s="129">
        <f>SUM('3.4.4.1:3.4.4.3'!V49)</f>
        <v>0</v>
      </c>
      <c r="W49" s="129">
        <f>SUM('3.4.4.1:3.4.4.3'!W49)</f>
        <v>0</v>
      </c>
      <c r="X49" s="129">
        <f>SUM('3.4.4.1:3.4.4.3'!X49)</f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129">
        <f>SUM('3.4.4.1:3.4.4.3'!O50)</f>
        <v>0</v>
      </c>
      <c r="P50" s="129">
        <f>SUM('3.4.4.1:3.4.4.3'!P50)</f>
        <v>0</v>
      </c>
      <c r="Q50" s="129">
        <f>SUM('3.4.4.1:3.4.4.3'!Q50)</f>
        <v>0</v>
      </c>
      <c r="R50" s="129">
        <f>SUM('3.4.4.1:3.4.4.3'!R50)</f>
        <v>0</v>
      </c>
      <c r="S50" s="129">
        <f>SUM('3.4.4.1:3.4.4.3'!S50)</f>
        <v>0</v>
      </c>
      <c r="T50" s="129">
        <f>SUM('3.4.4.1:3.4.4.3'!T50)</f>
        <v>0</v>
      </c>
      <c r="U50" s="129">
        <f>SUM('3.4.4.1:3.4.4.3'!U50)</f>
        <v>0</v>
      </c>
      <c r="V50" s="129">
        <f>SUM('3.4.4.1:3.4.4.3'!V50)</f>
        <v>0</v>
      </c>
      <c r="W50" s="129">
        <f>SUM('3.4.4.1:3.4.4.3'!W50)</f>
        <v>0</v>
      </c>
      <c r="X50" s="129">
        <f>SUM('3.4.4.1:3.4.4.3'!X50)</f>
        <v>0</v>
      </c>
    </row>
    <row r="51" spans="2:24">
      <c r="B51" s="46" t="str">
        <f t="shared" si="2"/>
        <v>Sura</v>
      </c>
      <c r="C51" s="33">
        <f>IF(OR(O51="",O51=0),"",O51*M!$J$59)</f>
        <v>4026279.3147684103</v>
      </c>
      <c r="D51" s="33">
        <f>IF(OR(P51="",P51=0),"",P51*M!$J$60)</f>
        <v>3074435.2836879427</v>
      </c>
      <c r="E51" s="33">
        <f>IF(OR(Q51="",Q51=0),"",Q51*M!$J$61)</f>
        <v>7568712.5116575863</v>
      </c>
      <c r="F51" s="33">
        <f>IF(OR(R51="",R51=0),"",R51*M!$J$62)</f>
        <v>7849285.0272130789</v>
      </c>
      <c r="G51" s="33">
        <f>IF(OR(S51="",S51=0),"",S51*M!$J$63)</f>
        <v>6441513.1558137415</v>
      </c>
      <c r="H51" s="33">
        <f>IF(OR(T51="",T51=0),"",T51*M!$J$64)</f>
        <v>6652745.3464514995</v>
      </c>
      <c r="I51" s="33">
        <f>IF(OR(U51="",U51=0),"",U51*M!$J$65)</f>
        <v>8073448.5891433787</v>
      </c>
      <c r="J51" s="33">
        <f>IF(OR(V51="",V51=0),"",V51*M!$J$66)</f>
        <v>1477942.7662289052</v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129">
        <f>SUM('3.4.4.1:3.4.4.3'!O51)</f>
        <v>89934153.253953323</v>
      </c>
      <c r="P51" s="129">
        <f>SUM('3.4.4.1:3.4.4.3'!P51)</f>
        <v>68739353.753555238</v>
      </c>
      <c r="Q51" s="129">
        <f>SUM('3.4.4.1:3.4.4.3'!Q51)</f>
        <v>169000661.47620612</v>
      </c>
      <c r="R51" s="129">
        <f>SUM('3.4.4.1:3.4.4.3'!R51)</f>
        <v>175562201.64197752</v>
      </c>
      <c r="S51" s="129">
        <f>SUM('3.4.4.1:3.4.4.3'!S51)</f>
        <v>143917119.64140481</v>
      </c>
      <c r="T51" s="129">
        <f>SUM('3.4.4.1:3.4.4.3'!T51)</f>
        <v>148053088.41783124</v>
      </c>
      <c r="U51" s="129">
        <f>SUM('3.4.4.1:3.4.4.3'!U51)</f>
        <v>180392943.5910919</v>
      </c>
      <c r="V51" s="129">
        <f>SUM('3.4.4.1:3.4.4.3'!V51)</f>
        <v>32985824.499606639</v>
      </c>
      <c r="W51" s="129">
        <f>SUM('3.4.4.1:3.4.4.3'!W51)</f>
        <v>0</v>
      </c>
      <c r="X51" s="129">
        <f>SUM('3.4.4.1:3.4.4.3'!X51)</f>
        <v>0</v>
      </c>
    </row>
    <row r="52" spans="2:24">
      <c r="B52" s="46" t="str">
        <f t="shared" si="2"/>
        <v>Vitalis</v>
      </c>
      <c r="C52" s="33">
        <f>IF(OR(O52="",O52=0),"",O52*M!$J$59)</f>
        <v>115085.53450405282</v>
      </c>
      <c r="D52" s="33">
        <f>IF(OR(P52="",P52=0),"",P52*M!$J$60)</f>
        <v>536.17021276595733</v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129">
        <f>SUM('3.4.4.1:3.4.4.3'!O52)</f>
        <v>2570641.3510449543</v>
      </c>
      <c r="P52" s="129">
        <f>SUM('3.4.4.1:3.4.4.3'!P52)</f>
        <v>11987.890629210926</v>
      </c>
      <c r="Q52" s="129">
        <f>SUM('3.4.4.1:3.4.4.3'!Q52)</f>
        <v>0</v>
      </c>
      <c r="R52" s="129">
        <f>SUM('3.4.4.1:3.4.4.3'!R52)</f>
        <v>0</v>
      </c>
      <c r="S52" s="129">
        <f>SUM('3.4.4.1:3.4.4.3'!S52)</f>
        <v>0</v>
      </c>
      <c r="T52" s="129">
        <f>SUM('3.4.4.1:3.4.4.3'!T52)</f>
        <v>0</v>
      </c>
      <c r="U52" s="129">
        <f>SUM('3.4.4.1:3.4.4.3'!U52)</f>
        <v>0</v>
      </c>
      <c r="V52" s="129">
        <f>SUM('3.4.4.1:3.4.4.3'!V52)</f>
        <v>0</v>
      </c>
      <c r="W52" s="129">
        <f>SUM('3.4.4.1:3.4.4.3'!W52)</f>
        <v>0</v>
      </c>
      <c r="X52" s="129">
        <f>SUM('3.4.4.1:3.4.4.3'!X52)</f>
        <v>0</v>
      </c>
    </row>
    <row r="53" spans="2:24">
      <c r="B53" s="51" t="s">
        <v>29</v>
      </c>
      <c r="C53" s="51">
        <f t="shared" ref="C53:L53" si="3">SUM(C17:C52)</f>
        <v>43356900.273051113</v>
      </c>
      <c r="D53" s="51">
        <f t="shared" si="3"/>
        <v>46619507.151300229</v>
      </c>
      <c r="E53" s="51">
        <f t="shared" si="3"/>
        <v>49313699.735232048</v>
      </c>
      <c r="F53" s="51">
        <f t="shared" si="3"/>
        <v>42081093.040760912</v>
      </c>
      <c r="G53" s="51">
        <f t="shared" si="3"/>
        <v>38935829.700300701</v>
      </c>
      <c r="H53" s="51">
        <f t="shared" si="3"/>
        <v>46508694.641806953</v>
      </c>
      <c r="I53" s="51">
        <f t="shared" si="3"/>
        <v>46905330.643368028</v>
      </c>
      <c r="J53" s="51">
        <f t="shared" si="3"/>
        <v>38592985.396468893</v>
      </c>
      <c r="K53" s="51">
        <f t="shared" si="3"/>
        <v>49769901.773666948</v>
      </c>
      <c r="L53" s="51">
        <f t="shared" si="3"/>
        <v>58956091.967221715</v>
      </c>
    </row>
    <row r="55" spans="2:24">
      <c r="B55" s="14" t="s">
        <v>283</v>
      </c>
    </row>
    <row r="56" spans="2:24">
      <c r="B56" s="14" t="s">
        <v>695</v>
      </c>
    </row>
  </sheetData>
  <mergeCells count="2">
    <mergeCell ref="B15:L15"/>
    <mergeCell ref="N15:X15"/>
  </mergeCells>
  <conditionalFormatting sqref="C17:L53">
    <cfRule type="cellIs" dxfId="3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>
  <sheetPr codeName="Hoja152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260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>
        <f>IF(OR(T19="",T19=0),"",T19*M!$J$64)</f>
        <v>250500.23799016027</v>
      </c>
      <c r="I19" s="33">
        <f>IF(OR(U19="",U19=0),"",U19*M!$J$65)</f>
        <v>1099687.1237338902</v>
      </c>
      <c r="J19" s="33">
        <f>IF(OR(V19="",V19=0),"",V19*M!$J$66)</f>
        <v>211.05024714843435</v>
      </c>
      <c r="K19" s="33">
        <f>IF(OR(W19="",W19=0),"",W19*M!$J$67)</f>
        <v>267.48323860259927</v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5574741.2462776648</v>
      </c>
      <c r="U19" s="33">
        <v>24571382.983269375</v>
      </c>
      <c r="V19" s="33">
        <v>4710.3761878412497</v>
      </c>
      <c r="W19" s="33">
        <v>5964.4106497313151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>
        <f>IF(OR(R20="",R20=0),"",R20*M!$J$62)</f>
        <v>88631.256742073994</v>
      </c>
      <c r="G20" s="33">
        <f>IF(OR(S20="",S20=0),"",S20*M!$J$63)</f>
        <v>71382.57387772284</v>
      </c>
      <c r="H20" s="33">
        <f>IF(OR(T20="",T20=0),"",T20*M!$J$64)</f>
        <v>340068.98147345963</v>
      </c>
      <c r="I20" s="33">
        <f>IF(OR(U20="",U20=0),"",U20*M!$J$65)</f>
        <v>122023.42190236384</v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1982384.1934631113</v>
      </c>
      <c r="S20" s="33">
        <v>1594838.6934209203</v>
      </c>
      <c r="T20" s="33">
        <v>7568043.0198800769</v>
      </c>
      <c r="U20" s="33">
        <v>2726488.4418321038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2260176.4679182912</v>
      </c>
      <c r="D21" s="33">
        <f>IF(OR(P21="",P21=0),"",P21*M!$J$60)</f>
        <v>3168987.6477541365</v>
      </c>
      <c r="E21" s="33">
        <f>IF(OR(Q21="",Q21=0),"",Q21*M!$J$61)</f>
        <v>1857083.8566614983</v>
      </c>
      <c r="F21" s="33">
        <f>IF(OR(R21="",R21=0),"",R21*M!$J$62)</f>
        <v>1230698.0713565256</v>
      </c>
      <c r="G21" s="33">
        <f>IF(OR(S21="",S21=0),"",S21*M!$J$63)</f>
        <v>1411212.1367467295</v>
      </c>
      <c r="H21" s="33">
        <f>IF(OR(T21="",T21=0),"",T21*M!$J$64)</f>
        <v>1838842.6951289983</v>
      </c>
      <c r="I21" s="33">
        <f>IF(OR(U21="",U21=0),"",U21*M!$J$65)</f>
        <v>1164259.1074169639</v>
      </c>
      <c r="J21" s="33">
        <f>IF(OR(V21="",V21=0),"",V21*M!$J$66)</f>
        <v>1004377.4304202675</v>
      </c>
      <c r="K21" s="33">
        <f>IF(OR(W21="",W21=0),"",W21*M!$J$67)</f>
        <v>1819067.9334717586</v>
      </c>
      <c r="L21" s="33">
        <f>IF(OR(X21="",X21=0),"",X21*M!$J$68)</f>
        <v>2596775.1007781005</v>
      </c>
      <c r="N21" s="46" t="str">
        <f>'3.3'!N21</f>
        <v>BICE Vida</v>
      </c>
      <c r="O21" s="33">
        <v>50485085.846170202</v>
      </c>
      <c r="P21" s="33">
        <v>70853390.251986459</v>
      </c>
      <c r="Q21" s="33">
        <v>41466550.580323569</v>
      </c>
      <c r="R21" s="33">
        <v>27526591.557677403</v>
      </c>
      <c r="S21" s="33">
        <v>31529483.99092802</v>
      </c>
      <c r="T21" s="33">
        <v>40922405.105078891</v>
      </c>
      <c r="U21" s="33">
        <v>26014177.853576656</v>
      </c>
      <c r="V21" s="33">
        <v>22416441.562039204</v>
      </c>
      <c r="W21" s="33">
        <v>40562048.716267712</v>
      </c>
      <c r="X21" s="33">
        <v>57892582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2057086.5473969381</v>
      </c>
      <c r="D23" s="33">
        <f>IF(OR(P23="",P23=0),"",P23*M!$J$60)</f>
        <v>1764275.2955082739</v>
      </c>
      <c r="E23" s="33">
        <f>IF(OR(Q23="",Q23=0),"",Q23*M!$J$61)</f>
        <v>2234747.2577604153</v>
      </c>
      <c r="F23" s="33">
        <f>IF(OR(R23="",R23=0),"",R23*M!$J$62)</f>
        <v>1422011.0254294754</v>
      </c>
      <c r="G23" s="33">
        <f>IF(OR(S23="",S23=0),"",S23*M!$J$63)</f>
        <v>1541649.6604018891</v>
      </c>
      <c r="H23" s="33">
        <f>IF(OR(T23="",T23=0),"",T23*M!$J$64)</f>
        <v>1828147.7638607603</v>
      </c>
      <c r="I23" s="33">
        <f>IF(OR(U23="",U23=0),"",U23*M!$J$65)</f>
        <v>1615611.1831822442</v>
      </c>
      <c r="J23" s="33">
        <f>IF(OR(V23="",V23=0),"",V23*M!$J$66)</f>
        <v>1910968.7397339821</v>
      </c>
      <c r="K23" s="33">
        <f>IF(OR(W23="",W23=0),"",W23*M!$J$67)</f>
        <v>2476375.8095224774</v>
      </c>
      <c r="L23" s="33">
        <f>IF(OR(X23="",X23=0),"",X23*M!$J$68)</f>
        <v>3314574.7538690851</v>
      </c>
      <c r="N23" s="46" t="str">
        <f>'3.3'!N23</f>
        <v>Chilena</v>
      </c>
      <c r="O23" s="50">
        <v>45948709.055442967</v>
      </c>
      <c r="P23" s="50">
        <v>39446315.328233451</v>
      </c>
      <c r="Q23" s="50">
        <v>49899340.767923474</v>
      </c>
      <c r="R23" s="50">
        <v>31805621.214930519</v>
      </c>
      <c r="S23" s="50">
        <v>34443736.006491393</v>
      </c>
      <c r="T23" s="50">
        <v>40684395.453090087</v>
      </c>
      <c r="U23" s="50">
        <v>36099177.918200523</v>
      </c>
      <c r="V23" s="50">
        <v>42650419.835903652</v>
      </c>
      <c r="W23" s="50">
        <v>55218870.267220326</v>
      </c>
      <c r="X23" s="50">
        <v>73895229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>
        <f>IF(OR(O25="",O25=0),"",O25*M!$J$59)</f>
        <v>847453.91217932058</v>
      </c>
      <c r="D25" s="33">
        <f>IF(OR(P25="",P25=0),"",P25*M!$J$60)</f>
        <v>963.88888888888869</v>
      </c>
      <c r="E25" s="33">
        <f>IF(OR(Q25="",Q25=0),"",Q25*M!$J$61)</f>
        <v>153.31710655105806</v>
      </c>
      <c r="F25" s="33">
        <f>IF(OR(R25="",R25=0),"",R25*M!$J$62)</f>
        <v>308.15346587808148</v>
      </c>
      <c r="G25" s="33">
        <f>IF(OR(S25="",S25=0),"",S25*M!$J$63)</f>
        <v>562.10658810517657</v>
      </c>
      <c r="H25" s="33">
        <f>IF(OR(T25="",T25=0),"",T25*M!$J$64)</f>
        <v>2601.8898559114814</v>
      </c>
      <c r="I25" s="33">
        <f>IF(OR(U25="",U25=0),"",U25*M!$J$65)</f>
        <v>5068.7633229957864</v>
      </c>
      <c r="J25" s="33">
        <f>IF(OR(V25="",V25=0),"",V25*M!$J$66)</f>
        <v>4024.8046114001531</v>
      </c>
      <c r="K25" s="33">
        <f>IF(OR(W25="",W25=0),"",W25*M!$J$67)</f>
        <v>794.57296596917786</v>
      </c>
      <c r="L25" s="33">
        <f>IF(OR(X25="",X25=0),"",X25*M!$J$68)</f>
        <v>884254.21514190116</v>
      </c>
      <c r="N25" s="46" t="str">
        <f>'3.3'!N25</f>
        <v>CN Life</v>
      </c>
      <c r="O25" s="50">
        <v>18929399.590843134</v>
      </c>
      <c r="P25" s="50">
        <v>21550.981952359016</v>
      </c>
      <c r="Q25" s="50">
        <v>3423.3949806969499</v>
      </c>
      <c r="R25" s="50">
        <v>6892.3603520065371</v>
      </c>
      <c r="S25" s="50">
        <v>12558.658056693055</v>
      </c>
      <c r="T25" s="50">
        <v>57903.588493161194</v>
      </c>
      <c r="U25" s="50">
        <v>113256.32734335554</v>
      </c>
      <c r="V25" s="50">
        <v>89828.57901568478</v>
      </c>
      <c r="W25" s="50">
        <v>17717.594137762579</v>
      </c>
      <c r="X25" s="50">
        <v>19713590</v>
      </c>
    </row>
    <row r="26" spans="2:24">
      <c r="B26" s="46" t="str">
        <f t="shared" si="2"/>
        <v>Consorcio Nacional</v>
      </c>
      <c r="C26" s="33">
        <f>IF(OR(O26="",O26=0),"",O26*M!$J$59)</f>
        <v>3203994.2379772738</v>
      </c>
      <c r="D26" s="33">
        <f>IF(OR(P26="",P26=0),"",P26*M!$J$60)</f>
        <v>4642553.3096926706</v>
      </c>
      <c r="E26" s="33">
        <f>IF(OR(Q26="",Q26=0),"",Q26*M!$J$61)</f>
        <v>4388653.3214375433</v>
      </c>
      <c r="F26" s="33">
        <f>IF(OR(R26="",R26=0),"",R26*M!$J$62)</f>
        <v>5272579.4598106993</v>
      </c>
      <c r="G26" s="33">
        <f>IF(OR(S26="",S26=0),"",S26*M!$J$63)</f>
        <v>4157168.2087740316</v>
      </c>
      <c r="H26" s="33">
        <f>IF(OR(T26="",T26=0),"",T26*M!$J$64)</f>
        <v>6431291.1705140872</v>
      </c>
      <c r="I26" s="33">
        <f>IF(OR(U26="",U26=0),"",U26*M!$J$65)</f>
        <v>4030904.3158931439</v>
      </c>
      <c r="J26" s="33">
        <f>IF(OR(V26="",V26=0),"",V26*M!$J$66)</f>
        <v>4270877.0713483552</v>
      </c>
      <c r="K26" s="33">
        <f>IF(OR(W26="",W26=0),"",W26*M!$J$67)</f>
        <v>5695522.3240606729</v>
      </c>
      <c r="L26" s="33">
        <f>IF(OR(X26="",X26=0),"",X26*M!$J$68)</f>
        <v>5660301.5246682623</v>
      </c>
      <c r="N26" s="46" t="str">
        <f>'3.3'!N26</f>
        <v>Consorcio Nacional</v>
      </c>
      <c r="O26" s="50">
        <v>71566944.639459446</v>
      </c>
      <c r="P26" s="50">
        <v>103799912.77354033</v>
      </c>
      <c r="Q26" s="50">
        <v>97993590.477947876</v>
      </c>
      <c r="R26" s="50">
        <v>117929933.11969158</v>
      </c>
      <c r="S26" s="50">
        <v>92879989.53034763</v>
      </c>
      <c r="T26" s="50">
        <v>143124750.86947644</v>
      </c>
      <c r="U26" s="50">
        <v>90066430.330134004</v>
      </c>
      <c r="V26" s="50">
        <v>95320606.963931262</v>
      </c>
      <c r="W26" s="50">
        <v>127000234.41797754</v>
      </c>
      <c r="X26" s="50">
        <v>126190931.99999999</v>
      </c>
    </row>
    <row r="27" spans="2:24">
      <c r="B27" s="46" t="str">
        <f t="shared" si="2"/>
        <v>CorpVida</v>
      </c>
      <c r="C27" s="33">
        <f>IF(OR(O27="",O27=0),"",O27*M!$J$59)</f>
        <v>2329611.1709662867</v>
      </c>
      <c r="D27" s="33">
        <f>IF(OR(P27="",P27=0),"",P27*M!$J$60)</f>
        <v>3301147.222222222</v>
      </c>
      <c r="E27" s="33">
        <f>IF(OR(Q27="",Q27=0),"",Q27*M!$J$61)</f>
        <v>2948452.4789152886</v>
      </c>
      <c r="F27" s="33">
        <f>IF(OR(R27="",R27=0),"",R27*M!$J$62)</f>
        <v>2758181.4216673207</v>
      </c>
      <c r="G27" s="33">
        <f>IF(OR(S27="",S27=0),"",S27*M!$J$63)</f>
        <v>1855441.1503252001</v>
      </c>
      <c r="H27" s="33">
        <f>IF(OR(T27="",T27=0),"",T27*M!$J$64)</f>
        <v>3234772.9614639389</v>
      </c>
      <c r="I27" s="33">
        <f>IF(OR(U27="",U27=0),"",U27*M!$J$65)</f>
        <v>4599147.5613411237</v>
      </c>
      <c r="J27" s="33">
        <f>IF(OR(V27="",V27=0),"",V27*M!$J$66)</f>
        <v>3405939.5842405646</v>
      </c>
      <c r="K27" s="33">
        <f>IF(OR(W27="",W27=0),"",W27*M!$J$67)</f>
        <v>5418726.3435334908</v>
      </c>
      <c r="L27" s="33">
        <f>IF(OR(X27="",X27=0),"",X27*M!$J$68)</f>
        <v>5639511.2054662164</v>
      </c>
      <c r="N27" s="46" t="str">
        <f>'3.3'!N27</f>
        <v>CorpVida</v>
      </c>
      <c r="O27" s="50">
        <v>52036034.187522501</v>
      </c>
      <c r="P27" s="50">
        <v>73808262.579103276</v>
      </c>
      <c r="Q27" s="50">
        <v>65835559.020158276</v>
      </c>
      <c r="R27" s="50">
        <v>61691275.222788423</v>
      </c>
      <c r="S27" s="50">
        <v>41454506.03914886</v>
      </c>
      <c r="T27" s="50">
        <v>71988044.383914381</v>
      </c>
      <c r="U27" s="50">
        <v>102763243.91484685</v>
      </c>
      <c r="V27" s="50">
        <v>76016289.635279387</v>
      </c>
      <c r="W27" s="50">
        <v>120828165.83273084</v>
      </c>
      <c r="X27" s="50">
        <v>125727432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1202485.8090195814</v>
      </c>
      <c r="K28" s="33">
        <f>IF(OR(W28="",W28=0),"",W28*M!$J$67)</f>
        <v>1193361.7642055317</v>
      </c>
      <c r="L28" s="33">
        <f>IF(OR(X28="",X28=0),"",X28*M!$J$68)</f>
        <v>1316801.2243636528</v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26837971.514144596</v>
      </c>
      <c r="W28" s="50">
        <v>26609890.221885689</v>
      </c>
      <c r="X28" s="50">
        <v>29356806.000000004</v>
      </c>
    </row>
    <row r="29" spans="2:24">
      <c r="B29" s="46" t="str">
        <f t="shared" si="2"/>
        <v>Cruz del Sur</v>
      </c>
      <c r="C29" s="33">
        <f>IF(OR(O29="",O29=0),"",O29*M!$J$59)</f>
        <v>1144802.5336655499</v>
      </c>
      <c r="D29" s="33">
        <f>IF(OR(P29="",P29=0),"",P29*M!$J$60)</f>
        <v>565433.51063829777</v>
      </c>
      <c r="E29" s="33">
        <f>IF(OR(Q29="",Q29=0),"",Q29*M!$J$61)</f>
        <v>602696.41769238992</v>
      </c>
      <c r="F29" s="33">
        <f>IF(OR(R29="",R29=0),"",R29*M!$J$62)</f>
        <v>465792.40615060722</v>
      </c>
      <c r="G29" s="33">
        <f>IF(OR(S29="",S29=0),"",S29*M!$J$63)</f>
        <v>1263868.9315993667</v>
      </c>
      <c r="H29" s="33">
        <f>IF(OR(T29="",T29=0),"",T29*M!$J$64)</f>
        <v>1780916.0939444494</v>
      </c>
      <c r="I29" s="33">
        <f>IF(OR(U29="",U29=0),"",U29*M!$J$65)</f>
        <v>2110565.4007888045</v>
      </c>
      <c r="J29" s="33">
        <f>IF(OR(V29="",V29=0),"",V29*M!$J$66)</f>
        <v>1176598.3475052149</v>
      </c>
      <c r="K29" s="33">
        <f>IF(OR(W29="",W29=0),"",W29*M!$J$67)</f>
        <v>3171817.5017652772</v>
      </c>
      <c r="L29" s="33">
        <f>IF(OR(X29="",X29=0),"",X29*M!$J$68)</f>
        <v>3581498.410112483</v>
      </c>
      <c r="N29" s="46" t="str">
        <f>'3.3'!N29</f>
        <v>Cruz del Sur</v>
      </c>
      <c r="O29" s="50">
        <v>25571213.137286693</v>
      </c>
      <c r="P29" s="50">
        <v>12642170.195645489</v>
      </c>
      <c r="Q29" s="50">
        <v>13457519.109422047</v>
      </c>
      <c r="R29" s="50">
        <v>10418215.168439301</v>
      </c>
      <c r="S29" s="50">
        <v>28237523.054016411</v>
      </c>
      <c r="T29" s="50">
        <v>39633281.328306809</v>
      </c>
      <c r="U29" s="50">
        <v>47158423.204897374</v>
      </c>
      <c r="V29" s="50">
        <v>26260195.918387212</v>
      </c>
      <c r="W29" s="50">
        <v>70726009.544992685</v>
      </c>
      <c r="X29" s="50">
        <v>79846033</v>
      </c>
    </row>
    <row r="30" spans="2:24">
      <c r="B30" s="46" t="str">
        <f t="shared" si="2"/>
        <v>EuroAmerica</v>
      </c>
      <c r="C30" s="33">
        <f>IF(OR(O30="",O30=0),"",O30*M!$J$59)</f>
        <v>2283583.6102464637</v>
      </c>
      <c r="D30" s="33">
        <f>IF(OR(P30="",P30=0),"",P30*M!$J$60)</f>
        <v>1474421.1583924347</v>
      </c>
      <c r="E30" s="33">
        <f>IF(OR(Q30="",Q30=0),"",Q30*M!$J$61)</f>
        <v>1199865.8547500873</v>
      </c>
      <c r="F30" s="33">
        <f>IF(OR(R30="",R30=0),"",R30*M!$J$62)</f>
        <v>1227364.4060771707</v>
      </c>
      <c r="G30" s="33">
        <f>IF(OR(S30="",S30=0),"",S30*M!$J$63)</f>
        <v>1597814.0723523395</v>
      </c>
      <c r="H30" s="33">
        <f>IF(OR(T30="",T30=0),"",T30*M!$J$64)</f>
        <v>1930017.4899835184</v>
      </c>
      <c r="I30" s="33">
        <f>IF(OR(U30="",U30=0),"",U30*M!$J$65)</f>
        <v>553327.82971923507</v>
      </c>
      <c r="J30" s="33">
        <f>IF(OR(V30="",V30=0),"",V30*M!$J$66)</f>
        <v>1077521.7162109513</v>
      </c>
      <c r="K30" s="33">
        <f>IF(OR(W30="",W30=0),"",W30*M!$J$67)</f>
        <v>840249.91202742397</v>
      </c>
      <c r="L30" s="33">
        <f>IF(OR(X30="",X30=0),"",X30*M!$J$68)</f>
        <v>1034863.0104113074</v>
      </c>
      <c r="N30" s="46" t="str">
        <f>'3.3'!N30</f>
        <v>EuroAmerica</v>
      </c>
      <c r="O30" s="50">
        <v>51007926.255591735</v>
      </c>
      <c r="P30" s="50">
        <v>32965650.025616687</v>
      </c>
      <c r="Q30" s="50">
        <v>26791627.086265001</v>
      </c>
      <c r="R30" s="50">
        <v>27452028.637111787</v>
      </c>
      <c r="S30" s="50">
        <v>35698568.558834605</v>
      </c>
      <c r="T30" s="50">
        <v>42951448.64441622</v>
      </c>
      <c r="U30" s="50">
        <v>12363543.889800647</v>
      </c>
      <c r="V30" s="50">
        <v>24048930.065228567</v>
      </c>
      <c r="W30" s="50">
        <v>18736110.53131412</v>
      </c>
      <c r="X30" s="50">
        <v>23071267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991171.76656641287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22139595.042104706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2979879.3248017826</v>
      </c>
      <c r="D34" s="33">
        <f>IF(OR(P34="",P34=0),"",P34*M!$J$60)</f>
        <v>2651108.4515366429</v>
      </c>
      <c r="E34" s="33">
        <f>IF(OR(Q34="",Q34=0),"",Q34*M!$J$61)</f>
        <v>1655996.7777421675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66560937.014978386</v>
      </c>
      <c r="P34" s="50">
        <v>59274456.891678832</v>
      </c>
      <c r="Q34" s="50">
        <v>36976506.956742689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138579.63273077362</v>
      </c>
      <c r="D36" s="33">
        <f>IF(OR(P36="",P36=0),"",P36*M!$J$60)</f>
        <v>203414.06619385342</v>
      </c>
      <c r="E36" s="33">
        <f>IF(OR(Q36="",Q36=0),"",Q36*M!$J$61)</f>
        <v>140208.92704011363</v>
      </c>
      <c r="F36" s="33">
        <f>IF(OR(R36="",R36=0),"",R36*M!$J$62)</f>
        <v>249951.96054923517</v>
      </c>
      <c r="G36" s="33">
        <f>IF(OR(S36="",S36=0),"",S36*M!$J$63)</f>
        <v>229566.19572674643</v>
      </c>
      <c r="H36" s="33">
        <f>IF(OR(T36="",T36=0),"",T36*M!$J$64)</f>
        <v>138310.75909178465</v>
      </c>
      <c r="I36" s="33">
        <f>IF(OR(U36="",U36=0),"",U36*M!$J$65)</f>
        <v>4455.6433098691559</v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3095424.0760623505</v>
      </c>
      <c r="P36" s="50">
        <v>4548006.4351120787</v>
      </c>
      <c r="Q36" s="50">
        <v>3130704.3804546506</v>
      </c>
      <c r="R36" s="50">
        <v>5590587.7218899978</v>
      </c>
      <c r="S36" s="50">
        <v>5128997.6216550386</v>
      </c>
      <c r="T36" s="50">
        <v>3078027.7883138475</v>
      </c>
      <c r="U36" s="50">
        <v>99556.788327122442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4114525.8753520665</v>
      </c>
      <c r="D37" s="33">
        <f>IF(OR(P37="",P37=0),"",P37*M!$J$60)</f>
        <v>6710205.0827423157</v>
      </c>
      <c r="E37" s="33">
        <f>IF(OR(Q37="",Q37=0),"",Q37*M!$J$61)</f>
        <v>6142978.5096191326</v>
      </c>
      <c r="F37" s="33">
        <f>IF(OR(R37="",R37=0),"",R37*M!$J$62)</f>
        <v>5779946.547418301</v>
      </c>
      <c r="G37" s="33">
        <f>IF(OR(S37="",S37=0),"",S37*M!$J$63)</f>
        <v>4834505.6657857206</v>
      </c>
      <c r="H37" s="33">
        <f>IF(OR(T37="",T37=0),"",T37*M!$J$64)</f>
        <v>5881961.8237282792</v>
      </c>
      <c r="I37" s="33">
        <f>IF(OR(U37="",U37=0),"",U37*M!$J$65)</f>
        <v>7397875.2662268253</v>
      </c>
      <c r="J37" s="33">
        <f>IF(OR(V37="",V37=0),"",V37*M!$J$66)</f>
        <v>4936199.7012827294</v>
      </c>
      <c r="K37" s="33">
        <f>IF(OR(W37="",W37=0),"",W37*M!$J$67)</f>
        <v>6821180.0676281881</v>
      </c>
      <c r="L37" s="33">
        <f>IF(OR(X37="",X37=0),"",X37*M!$J$68)</f>
        <v>5751414.3023939589</v>
      </c>
      <c r="N37" s="46" t="str">
        <f>'3.3'!N37</f>
        <v>Metlife Chile</v>
      </c>
      <c r="O37" s="50">
        <v>91905298.095930412</v>
      </c>
      <c r="P37" s="50">
        <v>150029230.86031893</v>
      </c>
      <c r="Q37" s="50">
        <v>137165657.95843503</v>
      </c>
      <c r="R37" s="50">
        <v>129278034.58781917</v>
      </c>
      <c r="S37" s="50">
        <v>108013150.55639876</v>
      </c>
      <c r="T37" s="50">
        <v>130899736.66634461</v>
      </c>
      <c r="U37" s="50">
        <v>165297949.30371723</v>
      </c>
      <c r="V37" s="50">
        <v>110169771.63262112</v>
      </c>
      <c r="W37" s="50">
        <v>152100442.82266733</v>
      </c>
      <c r="X37" s="50">
        <v>128222203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>
        <f>IF(OR(O41="",O41=0),"",O41*M!$J$59)</f>
        <v>1941915.1319985772</v>
      </c>
      <c r="D41" s="33">
        <f>IF(OR(P41="",P41=0),"",P41*M!$J$60)</f>
        <v>1985764.0070921984</v>
      </c>
      <c r="E41" s="33">
        <f>IF(OR(Q41="",Q41=0),"",Q41*M!$J$61)</f>
        <v>1967114.0292370813</v>
      </c>
      <c r="F41" s="33">
        <f>IF(OR(R41="",R41=0),"",R41*M!$J$62)</f>
        <v>1583876.7141349469</v>
      </c>
      <c r="G41" s="33">
        <f>IF(OR(S41="",S41=0),"",S41*M!$J$63)</f>
        <v>1483555.2600895048</v>
      </c>
      <c r="H41" s="33">
        <f>IF(OR(T41="",T41=0),"",T41*M!$J$64)</f>
        <v>1514723.8447794535</v>
      </c>
      <c r="I41" s="33">
        <f>IF(OR(U41="",U41=0),"",U41*M!$J$65)</f>
        <v>1166632.1098124811</v>
      </c>
      <c r="J41" s="33">
        <f>IF(OR(V41="",V41=0),"",V41*M!$J$66)</f>
        <v>676459.39813435427</v>
      </c>
      <c r="K41" s="33">
        <f>IF(OR(W41="",W41=0),"",W41*M!$J$67)</f>
        <v>570548.08662560489</v>
      </c>
      <c r="L41" s="33">
        <f>IF(OR(X41="",X41=0),"",X41*M!$J$68)</f>
        <v>518009.12621002126</v>
      </c>
      <c r="N41" s="46" t="str">
        <f>'3.3'!N41</f>
        <v>Ohio National</v>
      </c>
      <c r="O41" s="50">
        <v>43376149.4009455</v>
      </c>
      <c r="P41" s="50">
        <v>44398441.326385342</v>
      </c>
      <c r="Q41" s="50">
        <v>43923398.018903613</v>
      </c>
      <c r="R41" s="50">
        <v>35426014.229186662</v>
      </c>
      <c r="S41" s="50">
        <v>33145783.404670324</v>
      </c>
      <c r="T41" s="50">
        <v>33709323.240419425</v>
      </c>
      <c r="U41" s="50">
        <v>26067200.162760824</v>
      </c>
      <c r="V41" s="50">
        <v>15097723.333972054</v>
      </c>
      <c r="W41" s="50">
        <v>12722229.257547632</v>
      </c>
      <c r="X41" s="50">
        <v>11548511</v>
      </c>
    </row>
    <row r="42" spans="2:24">
      <c r="B42" s="46" t="str">
        <f t="shared" si="2"/>
        <v>Penta Vida</v>
      </c>
      <c r="C42" s="33">
        <f>IF(OR(O42="",O42=0),"",O42*M!$J$59)</f>
        <v>1260119.7913058442</v>
      </c>
      <c r="D42" s="33">
        <f>IF(OR(P42="",P42=0),"",P42*M!$J$60)</f>
        <v>2711984.8108747043</v>
      </c>
      <c r="E42" s="33">
        <f>IF(OR(Q42="",Q42=0),"",Q42*M!$J$61)</f>
        <v>2152639.7394475383</v>
      </c>
      <c r="F42" s="33">
        <f>IF(OR(R42="",R42=0),"",R42*M!$J$62)</f>
        <v>1242371.2406417641</v>
      </c>
      <c r="G42" s="33">
        <f>IF(OR(S42="",S42=0),"",S42*M!$J$63)</f>
        <v>1801496.2604396283</v>
      </c>
      <c r="H42" s="33">
        <f>IF(OR(T42="",T42=0),"",T42*M!$J$64)</f>
        <v>2359045.5116686518</v>
      </c>
      <c r="I42" s="33">
        <f>IF(OR(U42="",U42=0),"",U42*M!$J$65)</f>
        <v>1836050.4126079022</v>
      </c>
      <c r="J42" s="33">
        <f>IF(OR(V42="",V42=0),"",V42*M!$J$66)</f>
        <v>343394.65250242577</v>
      </c>
      <c r="K42" s="33">
        <f>IF(OR(W42="",W42=0),"",W42*M!$J$67)</f>
        <v>1701517.92892748</v>
      </c>
      <c r="L42" s="33">
        <f>IF(OR(X42="",X42=0),"",X42*M!$J$68)</f>
        <v>3024376.2567826454</v>
      </c>
      <c r="N42" s="46" t="str">
        <f>'3.3'!N42</f>
        <v>Penta Vida</v>
      </c>
      <c r="O42" s="50">
        <v>28147030.439232714</v>
      </c>
      <c r="P42" s="50">
        <v>60635552.902373813</v>
      </c>
      <c r="Q42" s="50">
        <v>48065974.14372243</v>
      </c>
      <c r="R42" s="50">
        <v>27787681.235622711</v>
      </c>
      <c r="S42" s="50">
        <v>40249262.335703611</v>
      </c>
      <c r="T42" s="50">
        <v>52499224.836113766</v>
      </c>
      <c r="U42" s="50">
        <v>41024666.826685138</v>
      </c>
      <c r="V42" s="50">
        <v>7664136.9343757555</v>
      </c>
      <c r="W42" s="50">
        <v>37940888.217977531</v>
      </c>
      <c r="X42" s="50">
        <v>67425535</v>
      </c>
    </row>
    <row r="43" spans="2:24">
      <c r="B43" s="46" t="str">
        <f t="shared" si="2"/>
        <v>Principal</v>
      </c>
      <c r="C43" s="33">
        <f>IF(OR(O43="",O43=0),"",O43*M!$J$59)</f>
        <v>3722346.2325879196</v>
      </c>
      <c r="D43" s="33">
        <f>IF(OR(P43="",P43=0),"",P43*M!$J$60)</f>
        <v>4760871.9267139472</v>
      </c>
      <c r="E43" s="33">
        <f>IF(OR(Q43="",Q43=0),"",Q43*M!$J$61)</f>
        <v>6046794.4597954052</v>
      </c>
      <c r="F43" s="33">
        <f>IF(OR(R43="",R43=0),"",R43*M!$J$62)</f>
        <v>5126647.3470373238</v>
      </c>
      <c r="G43" s="33">
        <f>IF(OR(S43="",S43=0),"",S43*M!$J$63)</f>
        <v>3970094.3152356124</v>
      </c>
      <c r="H43" s="33">
        <f>IF(OR(T43="",T43=0),"",T43*M!$J$64)</f>
        <v>5282298.1186036943</v>
      </c>
      <c r="I43" s="33">
        <f>IF(OR(U43="",U43=0),"",U43*M!$J$65)</f>
        <v>4600137.0931314873</v>
      </c>
      <c r="J43" s="33">
        <f>IF(OR(V43="",V43=0),"",V43*M!$J$66)</f>
        <v>5190523.1754180919</v>
      </c>
      <c r="K43" s="33">
        <f>IF(OR(W43="",W43=0),"",W43*M!$J$67)</f>
        <v>4216887.565222051</v>
      </c>
      <c r="L43" s="33">
        <f>IF(OR(X43="",X43=0),"",X43*M!$J$68)</f>
        <v>4106941.2304549692</v>
      </c>
      <c r="N43" s="46" t="str">
        <f>'3.3'!N43</f>
        <v>Principal</v>
      </c>
      <c r="O43" s="50">
        <v>83145263.995449692</v>
      </c>
      <c r="P43" s="50">
        <v>106445323.88829336</v>
      </c>
      <c r="Q43" s="50">
        <v>135017978.54550534</v>
      </c>
      <c r="R43" s="50">
        <v>114665920.80265437</v>
      </c>
      <c r="S43" s="50">
        <v>88700360.41729477</v>
      </c>
      <c r="T43" s="50">
        <v>117554559.76082397</v>
      </c>
      <c r="U43" s="50">
        <v>102785353.98967667</v>
      </c>
      <c r="V43" s="50">
        <v>115845951.84450085</v>
      </c>
      <c r="W43" s="50">
        <v>94029252.951050326</v>
      </c>
      <c r="X43" s="50">
        <v>91560271</v>
      </c>
    </row>
    <row r="44" spans="2:24">
      <c r="B44" s="46" t="str">
        <f t="shared" si="2"/>
        <v>Renta Nacional</v>
      </c>
      <c r="C44" s="33">
        <f>IF(OR(O44="",O44=0),"",O44*M!$J$59)</f>
        <v>1719996.1538737188</v>
      </c>
      <c r="D44" s="33">
        <f>IF(OR(P44="",P44=0),"",P44*M!$J$60)</f>
        <v>909961.82033096917</v>
      </c>
      <c r="E44" s="33">
        <f>IF(OR(Q44="",Q44=0),"",Q44*M!$J$61)</f>
        <v>1201223.9382573823</v>
      </c>
      <c r="F44" s="33" t="str">
        <f>IF(OR(R44="",R44=0),"",R44*M!$J$62)</f>
        <v/>
      </c>
      <c r="G44" s="33">
        <f>IF(OR(S44="",S44=0),"",S44*M!$J$63)</f>
        <v>169.44456866622525</v>
      </c>
      <c r="H44" s="33">
        <f>IF(OR(T44="",T44=0),"",T44*M!$J$64)</f>
        <v>5.8096099101752756</v>
      </c>
      <c r="I44" s="33">
        <f>IF(OR(U44="",U44=0),"",U44*M!$J$65)</f>
        <v>456748.11922301038</v>
      </c>
      <c r="J44" s="33">
        <f>IF(OR(V44="",V44=0),"",V44*M!$J$66)</f>
        <v>1530729.775465457</v>
      </c>
      <c r="K44" s="33">
        <f>IF(OR(W44="",W44=0),"",W44*M!$J$67)</f>
        <v>1949959.8006110303</v>
      </c>
      <c r="L44" s="33">
        <f>IF(OR(X44="",X44=0),"",X44*M!$J$68)</f>
        <v>1692671.5806877445</v>
      </c>
      <c r="N44" s="46" t="str">
        <f>'3.3'!N44</f>
        <v>Renta Nacional</v>
      </c>
      <c r="O44" s="50">
        <v>38419191.915299796</v>
      </c>
      <c r="P44" s="50">
        <v>20345260.738397267</v>
      </c>
      <c r="Q44" s="50">
        <v>26821951.53189816</v>
      </c>
      <c r="R44" s="50">
        <v>0</v>
      </c>
      <c r="S44" s="50">
        <v>3785.7524577612617</v>
      </c>
      <c r="T44" s="50">
        <v>129.2895857141252</v>
      </c>
      <c r="U44" s="50">
        <v>10205569.131527241</v>
      </c>
      <c r="V44" s="50">
        <v>34163964.18290364</v>
      </c>
      <c r="W44" s="50">
        <v>43480709.528089888</v>
      </c>
      <c r="X44" s="50">
        <v>37736471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>
        <f>IF(OR(O47="",O47=0),"",O47*M!$J$59)</f>
        <v>2539008.3802552791</v>
      </c>
      <c r="D47" s="33">
        <f>IF(OR(P47="",P47=0),"",P47*M!$J$60)</f>
        <v>2870622.044917257</v>
      </c>
      <c r="E47" s="33">
        <f>IF(OR(Q47="",Q47=0),"",Q47*M!$J$61)</f>
        <v>3132771.2283558687</v>
      </c>
      <c r="F47" s="33">
        <f>IF(OR(R47="",R47=0),"",R47*M!$J$62)</f>
        <v>1712837.3540526985</v>
      </c>
      <c r="G47" s="33">
        <f>IF(OR(S47="",S47=0),"",S47*M!$J$63)</f>
        <v>5555.4586019705075</v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56713295.559348017</v>
      </c>
      <c r="P47" s="50">
        <v>64182422.471297033</v>
      </c>
      <c r="Q47" s="50">
        <v>69951185.096581042</v>
      </c>
      <c r="R47" s="50">
        <v>38310431.573011592</v>
      </c>
      <c r="S47" s="50">
        <v>124120.77425644237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>
        <f>IF(OR(T48="",T48=0),"",T48*M!$J$64)</f>
        <v>1487.9226363805922</v>
      </c>
      <c r="I48" s="33">
        <f>IF(OR(U48="",U48=0),"",U48*M!$J$65)</f>
        <v>4173.2995160952642</v>
      </c>
      <c r="J48" s="33">
        <f>IF(OR(V48="",V48=0),"",V48*M!$J$66)</f>
        <v>4445.2338933327246</v>
      </c>
      <c r="K48" s="33">
        <f>IF(OR(W48="",W48=0),"",W48*M!$J$67)</f>
        <v>6579.6961625313716</v>
      </c>
      <c r="L48" s="33">
        <f>IF(OR(X48="",X48=0),"",X48*M!$J$68)</f>
        <v>397999.50928566977</v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33112.877492064152</v>
      </c>
      <c r="U48" s="50">
        <v>93248.105302616706</v>
      </c>
      <c r="V48" s="50">
        <v>99212.032032413787</v>
      </c>
      <c r="W48" s="50">
        <v>146715.7720566683</v>
      </c>
      <c r="X48" s="50">
        <v>8873013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3031567.7384060808</v>
      </c>
      <c r="D51" s="33">
        <f>IF(OR(P51="",P51=0),"",P51*M!$J$60)</f>
        <v>2309080.7328605196</v>
      </c>
      <c r="E51" s="33">
        <f>IF(OR(Q51="",Q51=0),"",Q51*M!$J$61)</f>
        <v>6512820.0241958071</v>
      </c>
      <c r="F51" s="33">
        <f>IF(OR(R51="",R51=0),"",R51*M!$J$62)</f>
        <v>6764885.303377335</v>
      </c>
      <c r="G51" s="33">
        <f>IF(OR(S51="",S51=0),"",S51*M!$J$63)</f>
        <v>4968475.9478152161</v>
      </c>
      <c r="H51" s="33">
        <f>IF(OR(T51="",T51=0),"",T51*M!$J$64)</f>
        <v>5323664.4777007801</v>
      </c>
      <c r="I51" s="33">
        <f>IF(OR(U51="",U51=0),"",U51*M!$J$65)</f>
        <v>7006200.0963054616</v>
      </c>
      <c r="J51" s="33">
        <f>IF(OR(V51="",V51=0),"",V51*M!$J$66)</f>
        <v>1135107.0148900251</v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67715490.225803018</v>
      </c>
      <c r="P51" s="50">
        <v>51627275.481700629</v>
      </c>
      <c r="Q51" s="50">
        <v>145423794.39954704</v>
      </c>
      <c r="R51" s="50">
        <v>151307813.8453159</v>
      </c>
      <c r="S51" s="50">
        <v>111006331.91625209</v>
      </c>
      <c r="T51" s="50">
        <v>118475144.70763713</v>
      </c>
      <c r="U51" s="50">
        <v>156546368.60638443</v>
      </c>
      <c r="V51" s="50">
        <v>25334161.536560901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>
        <f>IF(OR(O52="",O52=0),"",O52*M!$J$59)</f>
        <v>89765.840187480775</v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2005080.6705781501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36655584.34841606</v>
      </c>
      <c r="D53" s="51">
        <f t="shared" si="3"/>
        <v>40030794.97635933</v>
      </c>
      <c r="E53" s="51">
        <f t="shared" si="3"/>
        <v>42184200.138014264</v>
      </c>
      <c r="F53" s="51">
        <f t="shared" si="3"/>
        <v>34926082.667911358</v>
      </c>
      <c r="G53" s="51">
        <f t="shared" si="3"/>
        <v>29192517.388928451</v>
      </c>
      <c r="H53" s="51">
        <f t="shared" si="3"/>
        <v>38138657.552034214</v>
      </c>
      <c r="I53" s="51">
        <f t="shared" si="3"/>
        <v>37772866.747433893</v>
      </c>
      <c r="J53" s="51">
        <f t="shared" si="3"/>
        <v>27869863.504923888</v>
      </c>
      <c r="K53" s="51">
        <f t="shared" si="3"/>
        <v>35882856.789968096</v>
      </c>
      <c r="L53" s="51">
        <f t="shared" si="3"/>
        <v>39519991.450626016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3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>
  <sheetPr codeName="Hoja153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261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>
        <f>IF(OR(T19="",T19=0),"",T19*M!$J$64)</f>
        <v>78436.868396027829</v>
      </c>
      <c r="I19" s="33">
        <f>IF(OR(U19="",U19=0),"",U19*M!$J$65)</f>
        <v>107945.29513247104</v>
      </c>
      <c r="J19" s="33">
        <f>IF(OR(V19="",V19=0),"",V19*M!$J$66)</f>
        <v>76371.396866142604</v>
      </c>
      <c r="K19" s="33">
        <f>IF(OR(W19="",W19=0),"",W19*M!$J$67)</f>
        <v>117279.72482644349</v>
      </c>
      <c r="L19" s="33">
        <f>IF(OR(X19="",X19=0),"",X19*M!$J$68)</f>
        <v>162088.59501848702</v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1745568.1838249003</v>
      </c>
      <c r="U19" s="33">
        <v>2411927.1115370691</v>
      </c>
      <c r="V19" s="33">
        <v>1704513.5653285619</v>
      </c>
      <c r="W19" s="33">
        <v>2615133.7310210066</v>
      </c>
      <c r="X19" s="33">
        <v>3613608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>
        <f>IF(OR(R20="",R20=0),"",R20*M!$J$62)</f>
        <v>98595.367628364314</v>
      </c>
      <c r="G20" s="33">
        <f>IF(OR(S20="",S20=0),"",S20*M!$J$63)</f>
        <v>104315.628275592</v>
      </c>
      <c r="H20" s="33">
        <f>IF(OR(T20="",T20=0),"",T20*M!$J$64)</f>
        <v>132249.04268840203</v>
      </c>
      <c r="I20" s="33">
        <f>IF(OR(U20="",U20=0),"",U20*M!$J$65)</f>
        <v>89805.184180729644</v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2205247.9623971116</v>
      </c>
      <c r="S20" s="33">
        <v>2330633.2521353285</v>
      </c>
      <c r="T20" s="33">
        <v>2943127.7150512328</v>
      </c>
      <c r="U20" s="33">
        <v>2006604.9031249089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220292.91476649727</v>
      </c>
      <c r="D21" s="33">
        <f>IF(OR(P21="",P21=0),"",P21*M!$J$60)</f>
        <v>217124.23167848698</v>
      </c>
      <c r="E21" s="33">
        <f>IF(OR(Q21="",Q21=0),"",Q21*M!$J$61)</f>
        <v>122279.48755706081</v>
      </c>
      <c r="F21" s="33">
        <f>IF(OR(R21="",R21=0),"",R21*M!$J$62)</f>
        <v>305678.66920429183</v>
      </c>
      <c r="G21" s="33">
        <f>IF(OR(S21="",S21=0),"",S21*M!$J$63)</f>
        <v>726445.78700921324</v>
      </c>
      <c r="H21" s="33">
        <f>IF(OR(T21="",T21=0),"",T21*M!$J$64)</f>
        <v>894998.02779031964</v>
      </c>
      <c r="I21" s="33">
        <f>IF(OR(U21="",U21=0),"",U21*M!$J$65)</f>
        <v>985711.64200839098</v>
      </c>
      <c r="J21" s="33">
        <f>IF(OR(V21="",V21=0),"",V21*M!$J$66)</f>
        <v>925284.39259547903</v>
      </c>
      <c r="K21" s="33">
        <f>IF(OR(W21="",W21=0),"",W21*M!$J$67)</f>
        <v>1105221.3995912478</v>
      </c>
      <c r="L21" s="33">
        <f>IF(OR(X21="",X21=0),"",X21*M!$J$68)</f>
        <v>1944157.0232030728</v>
      </c>
      <c r="N21" s="46" t="str">
        <f>'3.3'!N21</f>
        <v>BICE Vida</v>
      </c>
      <c r="O21" s="33">
        <v>4920636.4508046582</v>
      </c>
      <c r="P21" s="33">
        <v>4854543.3527269186</v>
      </c>
      <c r="Q21" s="33">
        <v>2730360.5798589098</v>
      </c>
      <c r="R21" s="33">
        <v>6837007.4439186761</v>
      </c>
      <c r="S21" s="33">
        <v>16230345.68324065</v>
      </c>
      <c r="T21" s="33">
        <v>19917675.371852715</v>
      </c>
      <c r="U21" s="33">
        <v>22024717.52567004</v>
      </c>
      <c r="V21" s="33">
        <v>20651184.392110918</v>
      </c>
      <c r="W21" s="33">
        <v>24644513.504738644</v>
      </c>
      <c r="X21" s="33">
        <v>43343095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266260.57386115257</v>
      </c>
      <c r="D23" s="33">
        <f>IF(OR(P23="",P23=0),"",P23*M!$J$60)</f>
        <v>127609.988179669</v>
      </c>
      <c r="E23" s="33">
        <f>IF(OR(Q23="",Q23=0),"",Q23*M!$J$61)</f>
        <v>201790.60521278164</v>
      </c>
      <c r="F23" s="33">
        <f>IF(OR(R23="",R23=0),"",R23*M!$J$62)</f>
        <v>486563.19593920582</v>
      </c>
      <c r="G23" s="33">
        <f>IF(OR(S23="",S23=0),"",S23*M!$J$63)</f>
        <v>549983.20279139047</v>
      </c>
      <c r="H23" s="33">
        <f>IF(OR(T23="",T23=0),"",T23*M!$J$64)</f>
        <v>337087.47947525961</v>
      </c>
      <c r="I23" s="33">
        <f>IF(OR(U23="",U23=0),"",U23*M!$J$65)</f>
        <v>475617.79311289859</v>
      </c>
      <c r="J23" s="33">
        <f>IF(OR(V23="",V23=0),"",V23*M!$J$66)</f>
        <v>324798.69053348928</v>
      </c>
      <c r="K23" s="33">
        <f>IF(OR(W23="",W23=0),"",W23*M!$J$67)</f>
        <v>707755.0097760252</v>
      </c>
      <c r="L23" s="33">
        <f>IF(OR(X23="",X23=0),"",X23*M!$J$68)</f>
        <v>735695.92397606</v>
      </c>
      <c r="N23" s="46" t="str">
        <f>'3.3'!N23</f>
        <v>Chilena</v>
      </c>
      <c r="O23" s="50">
        <v>5947406.3727473449</v>
      </c>
      <c r="P23" s="50">
        <v>2853151.0051650894</v>
      </c>
      <c r="Q23" s="50">
        <v>4505752.5580629287</v>
      </c>
      <c r="R23" s="50">
        <v>10882788.129223196</v>
      </c>
      <c r="S23" s="50">
        <v>12287795.814785145</v>
      </c>
      <c r="T23" s="50">
        <v>7501691.377667754</v>
      </c>
      <c r="U23" s="50">
        <v>10627192.676907627</v>
      </c>
      <c r="V23" s="50">
        <v>7249098.4417324653</v>
      </c>
      <c r="W23" s="50">
        <v>15781704.826673182</v>
      </c>
      <c r="X23" s="50">
        <v>16401627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>
        <f>IF(OR(O25="",O25=0),"",O25*M!$J$59)</f>
        <v>72602.621099227705</v>
      </c>
      <c r="D25" s="33">
        <f>IF(OR(P25="",P25=0),"",P25*M!$J$60)</f>
        <v>42.198581560283678</v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>
        <f>IF(OR(X25="",X25=0),"",X25*M!$J$68)</f>
        <v>196157.76062021987</v>
      </c>
      <c r="N25" s="46" t="str">
        <f>'3.3'!N25</f>
        <v>CN Life</v>
      </c>
      <c r="O25" s="50">
        <v>1621709.4598048821</v>
      </c>
      <c r="P25" s="50">
        <v>943.49139211382283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4373147</v>
      </c>
    </row>
    <row r="26" spans="2:24">
      <c r="B26" s="46" t="str">
        <f t="shared" si="2"/>
        <v>Consorcio Nacional</v>
      </c>
      <c r="C26" s="33">
        <f>IF(OR(O26="",O26=0),"",O26*M!$J$59)</f>
        <v>478842.54293447512</v>
      </c>
      <c r="D26" s="33">
        <f>IF(OR(P26="",P26=0),"",P26*M!$J$60)</f>
        <v>607582.50591016538</v>
      </c>
      <c r="E26" s="33">
        <f>IF(OR(Q26="",Q26=0),"",Q26*M!$J$61)</f>
        <v>648663.60032453574</v>
      </c>
      <c r="F26" s="33">
        <f>IF(OR(R26="",R26=0),"",R26*M!$J$62)</f>
        <v>252204.83554485402</v>
      </c>
      <c r="G26" s="33">
        <f>IF(OR(S26="",S26=0),"",S26*M!$J$63)</f>
        <v>765331.54308538523</v>
      </c>
      <c r="H26" s="33">
        <f>IF(OR(T26="",T26=0),"",T26*M!$J$64)</f>
        <v>415664.18620105524</v>
      </c>
      <c r="I26" s="33">
        <f>IF(OR(U26="",U26=0),"",U26*M!$J$65)</f>
        <v>602654.74020128907</v>
      </c>
      <c r="J26" s="33">
        <f>IF(OR(V26="",V26=0),"",V26*M!$J$66)</f>
        <v>712310.15027541609</v>
      </c>
      <c r="K26" s="33">
        <f>IF(OR(W26="",W26=0),"",W26*M!$J$67)</f>
        <v>909423.29607024731</v>
      </c>
      <c r="L26" s="33">
        <f>IF(OR(X26="",X26=0),"",X26*M!$J$68)</f>
        <v>1710464.3709549147</v>
      </c>
      <c r="N26" s="46" t="str">
        <f>'3.3'!N26</f>
        <v>Consorcio Nacional</v>
      </c>
      <c r="O26" s="50">
        <v>10695805.053271335</v>
      </c>
      <c r="P26" s="50">
        <v>13584552.919302752</v>
      </c>
      <c r="Q26" s="50">
        <v>14483913.527107345</v>
      </c>
      <c r="R26" s="50">
        <v>5640976.9857380753</v>
      </c>
      <c r="S26" s="50">
        <v>17099136.272375751</v>
      </c>
      <c r="T26" s="50">
        <v>9250371.5845031776</v>
      </c>
      <c r="U26" s="50">
        <v>13465703.206462147</v>
      </c>
      <c r="V26" s="50">
        <v>15897867.050850468</v>
      </c>
      <c r="W26" s="50">
        <v>20278556.594919395</v>
      </c>
      <c r="X26" s="50">
        <v>38133144</v>
      </c>
    </row>
    <row r="27" spans="2:24">
      <c r="B27" s="46" t="str">
        <f t="shared" si="2"/>
        <v>CorpVida</v>
      </c>
      <c r="C27" s="33">
        <f>IF(OR(O27="",O27=0),"",O27*M!$J$59)</f>
        <v>300422.17805414693</v>
      </c>
      <c r="D27" s="33">
        <f>IF(OR(P27="",P27=0),"",P27*M!$J$60)</f>
        <v>212935.16548463356</v>
      </c>
      <c r="E27" s="33">
        <f>IF(OR(Q27="",Q27=0),"",Q27*M!$J$61)</f>
        <v>318668.82638786628</v>
      </c>
      <c r="F27" s="33">
        <f>IF(OR(R27="",R27=0),"",R27*M!$J$62)</f>
        <v>441610.8988078314</v>
      </c>
      <c r="G27" s="33">
        <f>IF(OR(S27="",S27=0),"",S27*M!$J$63)</f>
        <v>1056858.2239242422</v>
      </c>
      <c r="H27" s="33">
        <f>IF(OR(T27="",T27=0),"",T27*M!$J$64)</f>
        <v>414562.80646966299</v>
      </c>
      <c r="I27" s="33">
        <f>IF(OR(U27="",U27=0),"",U27*M!$J$65)</f>
        <v>332248.72357950505</v>
      </c>
      <c r="J27" s="33">
        <f>IF(OR(V27="",V27=0),"",V27*M!$J$66)</f>
        <v>943301.54209927237</v>
      </c>
      <c r="K27" s="33">
        <f>IF(OR(W27="",W27=0),"",W27*M!$J$67)</f>
        <v>1122859.1669754444</v>
      </c>
      <c r="L27" s="33">
        <f>IF(OR(X27="",X27=0),"",X27*M!$J$68)</f>
        <v>1555928.1116962703</v>
      </c>
      <c r="N27" s="46" t="str">
        <f>'3.3'!N27</f>
        <v>CorpVida</v>
      </c>
      <c r="O27" s="50">
        <v>6710466.9323127121</v>
      </c>
      <c r="P27" s="50">
        <v>4760882.6715201465</v>
      </c>
      <c r="Q27" s="50">
        <v>7115509.0602854881</v>
      </c>
      <c r="R27" s="50">
        <v>9877355.8859185465</v>
      </c>
      <c r="S27" s="50">
        <v>23612463.062228009</v>
      </c>
      <c r="T27" s="50">
        <v>9225861.0009377934</v>
      </c>
      <c r="U27" s="50">
        <v>7423757.5912091471</v>
      </c>
      <c r="V27" s="50">
        <v>21053304.518204659</v>
      </c>
      <c r="W27" s="50">
        <v>25037805.017782122</v>
      </c>
      <c r="X27" s="50">
        <v>34687908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185835.94997440669</v>
      </c>
      <c r="K28" s="33">
        <f>IF(OR(W28="",W28=0),"",W28*M!$J$67)</f>
        <v>228072.17712899458</v>
      </c>
      <c r="L28" s="33">
        <f>IF(OR(X28="",X28=0),"",X28*M!$J$68)</f>
        <v>341048.11916015187</v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4147624.7738703331</v>
      </c>
      <c r="W28" s="50">
        <v>5085612.5762579395</v>
      </c>
      <c r="X28" s="50">
        <v>7603337</v>
      </c>
    </row>
    <row r="29" spans="2:24">
      <c r="B29" s="46" t="str">
        <f t="shared" si="2"/>
        <v>Cruz del Sur</v>
      </c>
      <c r="C29" s="33">
        <f>IF(OR(O29="",O29=0),"",O29*M!$J$59)</f>
        <v>60837.834415902449</v>
      </c>
      <c r="D29" s="33">
        <f>IF(OR(P29="",P29=0),"",P29*M!$J$60)</f>
        <v>19427.304964539002</v>
      </c>
      <c r="E29" s="33">
        <f>IF(OR(Q29="",Q29=0),"",Q29*M!$J$61)</f>
        <v>13713.940884850479</v>
      </c>
      <c r="F29" s="33">
        <f>IF(OR(R29="",R29=0),"",R29*M!$J$62)</f>
        <v>4555.7644281080002</v>
      </c>
      <c r="G29" s="33">
        <f>IF(OR(S29="",S29=0),"",S29*M!$J$63)</f>
        <v>165794.01168605793</v>
      </c>
      <c r="H29" s="33">
        <f>IF(OR(T29="",T29=0),"",T29*M!$J$64)</f>
        <v>148930.87889205638</v>
      </c>
      <c r="I29" s="33">
        <f>IF(OR(U29="",U29=0),"",U29*M!$J$65)</f>
        <v>158186.82796513385</v>
      </c>
      <c r="J29" s="33">
        <f>IF(OR(V29="",V29=0),"",V29*M!$J$66)</f>
        <v>276353.15677690954</v>
      </c>
      <c r="K29" s="33">
        <f>IF(OR(W29="",W29=0),"",W29*M!$J$67)</f>
        <v>420679.1715896352</v>
      </c>
      <c r="L29" s="33">
        <f>IF(OR(X29="",X29=0),"",X29*M!$J$68)</f>
        <v>1073801.5065019648</v>
      </c>
      <c r="N29" s="46" t="str">
        <f>'3.3'!N29</f>
        <v>Cruz del Sur</v>
      </c>
      <c r="O29" s="50">
        <v>1358921.8969308191</v>
      </c>
      <c r="P29" s="50">
        <v>434362.82283156121</v>
      </c>
      <c r="Q29" s="50">
        <v>306216.55630539177</v>
      </c>
      <c r="R29" s="50">
        <v>101897.1830412463</v>
      </c>
      <c r="S29" s="50">
        <v>3704191.2417916367</v>
      </c>
      <c r="T29" s="50">
        <v>3314372.5533567872</v>
      </c>
      <c r="U29" s="50">
        <v>3534522.7282850505</v>
      </c>
      <c r="V29" s="50">
        <v>6167855.0331248501</v>
      </c>
      <c r="W29" s="50">
        <v>9380413.3083536886</v>
      </c>
      <c r="X29" s="50">
        <v>23939363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>
        <f>IF(OR(U30="",U30=0),"",U30*M!$J$65)</f>
        <v>48706.938143075509</v>
      </c>
      <c r="J30" s="33">
        <f>IF(OR(V30="",V30=0),"",V30*M!$J$66)</f>
        <v>215431.01999342986</v>
      </c>
      <c r="K30" s="33">
        <f>IF(OR(W30="",W30=0),"",W30*M!$J$67)</f>
        <v>354591.79559601127</v>
      </c>
      <c r="L30" s="33">
        <f>IF(OR(X30="",X30=0),"",X30*M!$J$68)</f>
        <v>351042.99222706706</v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1088306.6694391237</v>
      </c>
      <c r="V30" s="50">
        <v>4808149.5303140283</v>
      </c>
      <c r="W30" s="50">
        <v>7906779.8528578421</v>
      </c>
      <c r="X30" s="50">
        <v>7826163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205426.74084992235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4588573.8543501263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521527.91547122237</v>
      </c>
      <c r="D34" s="33">
        <f>IF(OR(P34="",P34=0),"",P34*M!$J$60)</f>
        <v>327343.32151300233</v>
      </c>
      <c r="E34" s="33">
        <f>IF(OR(Q34="",Q34=0),"",Q34*M!$J$61)</f>
        <v>307520.50724574912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11649259.231510017</v>
      </c>
      <c r="P34" s="50">
        <v>7318862.2625207743</v>
      </c>
      <c r="Q34" s="50">
        <v>6866579.89215237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4321.8753807306703</v>
      </c>
      <c r="D36" s="33">
        <f>IF(OR(P36="",P36=0),"",P36*M!$J$60)</f>
        <v>6203.2505910165482</v>
      </c>
      <c r="E36" s="33">
        <f>IF(OR(Q36="",Q36=0),"",Q36*M!$J$61)</f>
        <v>12263.347394619754</v>
      </c>
      <c r="F36" s="33">
        <f>IF(OR(R36="",R36=0),"",R36*M!$J$62)</f>
        <v>10092.735333502826</v>
      </c>
      <c r="G36" s="33">
        <f>IF(OR(S36="",S36=0),"",S36*M!$J$63)</f>
        <v>86420.711176360841</v>
      </c>
      <c r="H36" s="33">
        <f>IF(OR(T36="",T36=0),"",T36*M!$J$64)</f>
        <v>4576.2399185431523</v>
      </c>
      <c r="I36" s="33">
        <f>IF(OR(U36="",U36=0),"",U36*M!$J$65)</f>
        <v>5978.4445406773948</v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96536.82033668767</v>
      </c>
      <c r="P36" s="50">
        <v>138694.55605724754</v>
      </c>
      <c r="Q36" s="50">
        <v>273826.46895506885</v>
      </c>
      <c r="R36" s="50">
        <v>225740.66677365336</v>
      </c>
      <c r="S36" s="50">
        <v>1930822.7009733433</v>
      </c>
      <c r="T36" s="50">
        <v>101841.633490851</v>
      </c>
      <c r="U36" s="50">
        <v>133582.22287302854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150500.95197597731</v>
      </c>
      <c r="D37" s="33">
        <f>IF(OR(P37="",P37=0),"",P37*M!$J$60)</f>
        <v>196435.3427895981</v>
      </c>
      <c r="E37" s="33">
        <f>IF(OR(Q37="",Q37=0),"",Q37*M!$J$61)</f>
        <v>111033.3457488429</v>
      </c>
      <c r="F37" s="33">
        <f>IF(OR(R37="",R37=0),"",R37*M!$J$62)</f>
        <v>97459.611534141353</v>
      </c>
      <c r="G37" s="33">
        <f>IF(OR(S37="",S37=0),"",S37*M!$J$63)</f>
        <v>139479.33016222389</v>
      </c>
      <c r="H37" s="33">
        <f>IF(OR(T37="",T37=0),"",T37*M!$J$64)</f>
        <v>288592.47421093768</v>
      </c>
      <c r="I37" s="33">
        <f>IF(OR(U37="",U37=0),"",U37*M!$J$65)</f>
        <v>1160399.8961429766</v>
      </c>
      <c r="J37" s="33">
        <f>IF(OR(V37="",V37=0),"",V37*M!$J$66)</f>
        <v>712502.05320376216</v>
      </c>
      <c r="K37" s="33">
        <f>IF(OR(W37="",W37=0),"",W37*M!$J$67)</f>
        <v>1217568.927387086</v>
      </c>
      <c r="L37" s="33">
        <f>IF(OR(X37="",X37=0),"",X37*M!$J$68)</f>
        <v>2602250.6473706188</v>
      </c>
      <c r="N37" s="46" t="str">
        <f>'3.3'!N37</f>
        <v>Metlife Chile</v>
      </c>
      <c r="O37" s="50">
        <v>3361708.0738105597</v>
      </c>
      <c r="P37" s="50">
        <v>4391973.572954095</v>
      </c>
      <c r="Q37" s="50">
        <v>2479247.1438925327</v>
      </c>
      <c r="R37" s="50">
        <v>2179844.9046996548</v>
      </c>
      <c r="S37" s="50">
        <v>3116265.2254063347</v>
      </c>
      <c r="T37" s="50">
        <v>6422462.4385875147</v>
      </c>
      <c r="U37" s="50">
        <v>25927947.728498425</v>
      </c>
      <c r="V37" s="50">
        <v>15902150.082954299</v>
      </c>
      <c r="W37" s="50">
        <v>27149667.826770883</v>
      </c>
      <c r="X37" s="50">
        <v>58014654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>
        <f>IF(OR(O41="",O41=0),"",O41*M!$J$59)</f>
        <v>106695.12640855421</v>
      </c>
      <c r="D41" s="33">
        <f>IF(OR(P41="",P41=0),"",P41*M!$J$60)</f>
        <v>53063.475177304957</v>
      </c>
      <c r="E41" s="33">
        <f>IF(OR(Q41="",Q41=0),"",Q41*M!$J$61)</f>
        <v>59752.151781048153</v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>
        <f>IF(OR(U41="",U41=0),"",U41*M!$J$65)</f>
        <v>32875.08209972037</v>
      </c>
      <c r="J41" s="33">
        <f>IF(OR(V41="",V41=0),"",V41*M!$J$66)</f>
        <v>249126.52892056882</v>
      </c>
      <c r="K41" s="33">
        <f>IF(OR(W41="",W41=0),"",W41*M!$J$67)</f>
        <v>516175.81464935635</v>
      </c>
      <c r="L41" s="33">
        <f>IF(OR(X41="",X41=0),"",X41*M!$J$68)</f>
        <v>820557.61116316787</v>
      </c>
      <c r="N41" s="46" t="str">
        <f>'3.3'!N41</f>
        <v>Ohio National</v>
      </c>
      <c r="O41" s="50">
        <v>2383226.5721556796</v>
      </c>
      <c r="P41" s="50">
        <v>1186412.6758363054</v>
      </c>
      <c r="Q41" s="50">
        <v>1334196.9535862657</v>
      </c>
      <c r="R41" s="50">
        <v>0</v>
      </c>
      <c r="S41" s="50">
        <v>0</v>
      </c>
      <c r="T41" s="50">
        <v>0</v>
      </c>
      <c r="U41" s="50">
        <v>734560.05389595369</v>
      </c>
      <c r="V41" s="50">
        <v>5560190.928190046</v>
      </c>
      <c r="W41" s="50">
        <v>11509822.230776748</v>
      </c>
      <c r="X41" s="50">
        <v>18293536</v>
      </c>
    </row>
    <row r="42" spans="2:24">
      <c r="B42" s="46" t="str">
        <f t="shared" si="2"/>
        <v>Penta Vida</v>
      </c>
      <c r="C42" s="33">
        <f>IF(OR(O42="",O42=0),"",O42*M!$J$59)</f>
        <v>132429.29458221755</v>
      </c>
      <c r="D42" s="33">
        <f>IF(OR(P42="",P42=0),"",P42*M!$J$60)</f>
        <v>212490.42553191487</v>
      </c>
      <c r="E42" s="33">
        <f>IF(OR(Q42="",Q42=0),"",Q42*M!$J$61)</f>
        <v>512684.37753543473</v>
      </c>
      <c r="F42" s="33">
        <f>IF(OR(R42="",R42=0),"",R42*M!$J$62)</f>
        <v>807256.48838569038</v>
      </c>
      <c r="G42" s="33">
        <f>IF(OR(S42="",S42=0),"",S42*M!$J$63)</f>
        <v>665387.06113202265</v>
      </c>
      <c r="H42" s="33">
        <f>IF(OR(T42="",T42=0),"",T42*M!$J$64)</f>
        <v>443430.14657543867</v>
      </c>
      <c r="I42" s="33">
        <f>IF(OR(U42="",U42=0),"",U42*M!$J$65)</f>
        <v>217308.78864397079</v>
      </c>
      <c r="J42" s="33">
        <f>IF(OR(V42="",V42=0),"",V42*M!$J$66)</f>
        <v>277487.38473409589</v>
      </c>
      <c r="K42" s="33">
        <f>IF(OR(W42="",W42=0),"",W42*M!$J$67)</f>
        <v>1025123.8490740156</v>
      </c>
      <c r="L42" s="33">
        <f>IF(OR(X42="",X42=0),"",X42*M!$J$68)</f>
        <v>1291985.3431613753</v>
      </c>
      <c r="N42" s="46" t="str">
        <f>'3.3'!N42</f>
        <v>Penta Vida</v>
      </c>
      <c r="O42" s="50">
        <v>2958045.2678939733</v>
      </c>
      <c r="P42" s="50">
        <v>4750939.0122405151</v>
      </c>
      <c r="Q42" s="50">
        <v>11447653.586862158</v>
      </c>
      <c r="R42" s="50">
        <v>18055622.378269382</v>
      </c>
      <c r="S42" s="50">
        <v>14866163.736443199</v>
      </c>
      <c r="T42" s="50">
        <v>9868287.3429212067</v>
      </c>
      <c r="U42" s="50">
        <v>4855542.413983427</v>
      </c>
      <c r="V42" s="50">
        <v>6193169.575198601</v>
      </c>
      <c r="W42" s="50">
        <v>22858477.542940892</v>
      </c>
      <c r="X42" s="50">
        <v>28803559.999999996</v>
      </c>
    </row>
    <row r="43" spans="2:24">
      <c r="B43" s="46" t="str">
        <f t="shared" si="2"/>
        <v>Principal</v>
      </c>
      <c r="C43" s="33">
        <f>IF(OR(O43="",O43=0),"",O43*M!$J$59)</f>
        <v>480976.4263514597</v>
      </c>
      <c r="D43" s="33">
        <f>IF(OR(P43="",P43=0),"",P43*M!$J$60)</f>
        <v>980809.21985815582</v>
      </c>
      <c r="E43" s="33">
        <f>IF(OR(Q43="",Q43=0),"",Q43*M!$J$61)</f>
        <v>476440.84875888209</v>
      </c>
      <c r="F43" s="33">
        <f>IF(OR(R43="",R43=0),"",R43*M!$J$62)</f>
        <v>737640.45350131614</v>
      </c>
      <c r="G43" s="33">
        <f>IF(OR(S43="",S43=0),"",S43*M!$J$63)</f>
        <v>1097860.4282851901</v>
      </c>
      <c r="H43" s="33">
        <f>IF(OR(T43="",T43=0),"",T43*M!$J$64)</f>
        <v>789300.07450569875</v>
      </c>
      <c r="I43" s="33">
        <f>IF(OR(U43="",U43=0),"",U43*M!$J$65)</f>
        <v>325695.61595650233</v>
      </c>
      <c r="J43" s="33">
        <f>IF(OR(V43="",V43=0),"",V43*M!$J$66)</f>
        <v>850342.2165432839</v>
      </c>
      <c r="K43" s="33">
        <f>IF(OR(W43="",W43=0),"",W43*M!$J$67)</f>
        <v>1495794.7477459209</v>
      </c>
      <c r="L43" s="33">
        <f>IF(OR(X43="",X43=0),"",X43*M!$J$68)</f>
        <v>1184324.6375823482</v>
      </c>
      <c r="N43" s="46" t="str">
        <f>'3.3'!N43</f>
        <v>Principal</v>
      </c>
      <c r="O43" s="50">
        <v>10743469.1578319</v>
      </c>
      <c r="P43" s="50">
        <v>21929292.929433316</v>
      </c>
      <c r="Q43" s="50">
        <v>10638377.196982756</v>
      </c>
      <c r="R43" s="50">
        <v>16498544.974211231</v>
      </c>
      <c r="S43" s="50">
        <v>24528539.612541355</v>
      </c>
      <c r="T43" s="50">
        <v>17565427.148256011</v>
      </c>
      <c r="U43" s="50">
        <v>7277335.1100686425</v>
      </c>
      <c r="V43" s="50">
        <v>18978569.238559388</v>
      </c>
      <c r="W43" s="50">
        <v>33353619.351538841</v>
      </c>
      <c r="X43" s="50">
        <v>26403369</v>
      </c>
    </row>
    <row r="44" spans="2:24">
      <c r="B44" s="46" t="str">
        <f t="shared" si="2"/>
        <v>Renta Nacional</v>
      </c>
      <c r="C44" s="33">
        <f>IF(OR(O44="",O44=0),"",O44*M!$J$59)</f>
        <v>279296.73222599947</v>
      </c>
      <c r="D44" s="33">
        <f>IF(OR(P44="",P44=0),"",P44*M!$J$60)</f>
        <v>84326.418439716304</v>
      </c>
      <c r="E44" s="33">
        <f>IF(OR(Q44="",Q44=0),"",Q44*M!$J$61)</f>
        <v>151288.18130108766</v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>
        <f>IF(OR(U44="",U44=0),"",U44*M!$J$65)</f>
        <v>173811.85564247039</v>
      </c>
      <c r="J44" s="33">
        <f>IF(OR(V44="",V44=0),"",V44*M!$J$66)</f>
        <v>507423.047832963</v>
      </c>
      <c r="K44" s="33">
        <f>IF(OR(W44="",W44=0),"",W44*M!$J$67)</f>
        <v>802154.78046472813</v>
      </c>
      <c r="L44" s="33">
        <f>IF(OR(X44="",X44=0),"",X44*M!$J$68)</f>
        <v>751186.25928107207</v>
      </c>
      <c r="N44" s="46" t="str">
        <f>'3.3'!N44</f>
        <v>Renta Nacional</v>
      </c>
      <c r="O44" s="50">
        <v>6238592.2971631177</v>
      </c>
      <c r="P44" s="50">
        <v>1885401.0486585139</v>
      </c>
      <c r="Q44" s="50">
        <v>3378091.4090785743</v>
      </c>
      <c r="R44" s="50">
        <v>0</v>
      </c>
      <c r="S44" s="50">
        <v>0</v>
      </c>
      <c r="T44" s="50">
        <v>0</v>
      </c>
      <c r="U44" s="50">
        <v>3883647.9757285458</v>
      </c>
      <c r="V44" s="50">
        <v>11325044.504653884</v>
      </c>
      <c r="W44" s="50">
        <v>17886655.404396679</v>
      </c>
      <c r="X44" s="50">
        <v>16746969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>
        <f>IF(OR(O47="",O47=0),"",O47*M!$J$59)</f>
        <v>24520.368941455279</v>
      </c>
      <c r="D47" s="33">
        <f>IF(OR(P47="",P47=0),"",P47*M!$J$60)</f>
        <v>380262.29314420797</v>
      </c>
      <c r="E47" s="33">
        <f>IF(OR(Q47="",Q47=0),"",Q47*M!$J$61)</f>
        <v>803359.52139654267</v>
      </c>
      <c r="F47" s="33">
        <f>IF(OR(R47="",R47=0),"",R47*M!$J$62)</f>
        <v>415922.28234957677</v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547706.3178740642</v>
      </c>
      <c r="P47" s="50">
        <v>8502044.0749765225</v>
      </c>
      <c r="Q47" s="50">
        <v>17938095.85317307</v>
      </c>
      <c r="R47" s="50">
        <v>9302787.6230880152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>
        <f>IF(OR(T48="",T48=0),"",T48*M!$J$64)</f>
        <v>507.88221372637537</v>
      </c>
      <c r="I48" s="33">
        <f>IF(OR(U48="",U48=0),"",U48*M!$J$65)</f>
        <v>13.378350472693914</v>
      </c>
      <c r="J48" s="33" t="str">
        <f>IF(OR(V48="",V48=0),"",V48*M!$J$66)</f>
        <v/>
      </c>
      <c r="K48" s="33" t="str">
        <f>IF(OR(W48="",W48=0),"",W48*M!$J$67)</f>
        <v/>
      </c>
      <c r="L48" s="33">
        <f>IF(OR(X48="",X48=0),"",X48*M!$J$68)</f>
        <v>84515.764982822744</v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11302.631677429576</v>
      </c>
      <c r="U48" s="50">
        <v>298.92554532493739</v>
      </c>
      <c r="V48" s="50">
        <v>0</v>
      </c>
      <c r="W48" s="50">
        <v>0</v>
      </c>
      <c r="X48" s="50">
        <v>1884196.9999999998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480602.86237795738</v>
      </c>
      <c r="D51" s="33">
        <f>IF(OR(P51="",P51=0),"",P51*M!$J$60)</f>
        <v>297955.08274231676</v>
      </c>
      <c r="E51" s="33">
        <f>IF(OR(Q51="",Q51=0),"",Q51*M!$J$61)</f>
        <v>385093.70822397579</v>
      </c>
      <c r="F51" s="33">
        <f>IF(OR(R51="",R51=0),"",R51*M!$J$62)</f>
        <v>367847.05930132204</v>
      </c>
      <c r="G51" s="33">
        <f>IF(OR(S51="",S51=0),"",S51*M!$J$63)</f>
        <v>447593.25450279703</v>
      </c>
      <c r="H51" s="33">
        <f>IF(OR(T51="",T51=0),"",T51*M!$J$64)</f>
        <v>307253.34893434419</v>
      </c>
      <c r="I51" s="33">
        <f>IF(OR(U51="",U51=0),"",U51*M!$J$65)</f>
        <v>398904.23385170073</v>
      </c>
      <c r="J51" s="33">
        <f>IF(OR(V51="",V51=0),"",V51*M!$J$66)</f>
        <v>120808.79038604056</v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10735124.938015882</v>
      </c>
      <c r="P51" s="50">
        <v>6661789.2215723069</v>
      </c>
      <c r="Q51" s="50">
        <v>8598700.4156832397</v>
      </c>
      <c r="R51" s="50">
        <v>8227505.9925294332</v>
      </c>
      <c r="S51" s="50">
        <v>10000186.353857912</v>
      </c>
      <c r="T51" s="50">
        <v>6837749.6608546684</v>
      </c>
      <c r="U51" s="50">
        <v>8913106.730155414</v>
      </c>
      <c r="V51" s="50">
        <v>2696300.3228140585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>
        <f>IF(OR(O52="",O52=0),"",O52*M!$J$59)</f>
        <v>13431.939092648649</v>
      </c>
      <c r="D52" s="33">
        <f>IF(OR(P52="",P52=0),"",P52*M!$J$60)</f>
        <v>536.17021276595733</v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300026.39519447082</v>
      </c>
      <c r="P52" s="50">
        <v>11987.890629210926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3798988.8987895469</v>
      </c>
      <c r="D53" s="51">
        <f t="shared" si="3"/>
        <v>3724146.3947990537</v>
      </c>
      <c r="E53" s="51">
        <f t="shared" si="3"/>
        <v>4124552.4497532775</v>
      </c>
      <c r="F53" s="51">
        <f t="shared" si="3"/>
        <v>4025427.3619582048</v>
      </c>
      <c r="G53" s="51">
        <f t="shared" si="3"/>
        <v>5805469.1820304748</v>
      </c>
      <c r="H53" s="51">
        <f t="shared" si="3"/>
        <v>4255589.4562714724</v>
      </c>
      <c r="I53" s="51">
        <f t="shared" si="3"/>
        <v>5115864.4395519858</v>
      </c>
      <c r="J53" s="51">
        <f t="shared" si="3"/>
        <v>6377376.3207352608</v>
      </c>
      <c r="K53" s="51">
        <f t="shared" si="3"/>
        <v>10022699.860875156</v>
      </c>
      <c r="L53" s="51">
        <f t="shared" si="3"/>
        <v>14805204.666899616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3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>
  <sheetPr codeName="Hoja154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262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>
        <f>IF(OR(R19="",R19=0),"",R19*M!$J$62)</f>
        <v>8785.0719979793903</v>
      </c>
      <c r="G19" s="33">
        <f>IF(OR(S19="",S19=0),"",S19*M!$J$63)</f>
        <v>10694.041026636662</v>
      </c>
      <c r="H19" s="33">
        <f>IF(OR(T19="",T19=0),"",T19*M!$J$64)</f>
        <v>52366.906423492008</v>
      </c>
      <c r="I19" s="33">
        <f>IF(OR(U19="",U19=0),"",U19*M!$J$65)</f>
        <v>78488.311656831604</v>
      </c>
      <c r="J19" s="33">
        <f>IF(OR(V19="",V19=0),"",V19*M!$J$66)</f>
        <v>21328.250937788893</v>
      </c>
      <c r="K19" s="33">
        <f>IF(OR(W19="",W19=0),"",W19*M!$J$67)</f>
        <v>3295.9770315839019</v>
      </c>
      <c r="L19" s="33">
        <f>IF(OR(X19="",X19=0),"",X19*M!$J$68)</f>
        <v>4524.7987914253281</v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196492.62018150429</v>
      </c>
      <c r="S19" s="33">
        <v>238927.64706868547</v>
      </c>
      <c r="T19" s="33">
        <v>1165395.9114820117</v>
      </c>
      <c r="U19" s="33">
        <v>1753740.9721430028</v>
      </c>
      <c r="V19" s="33">
        <v>476019.74744434166</v>
      </c>
      <c r="W19" s="33">
        <v>73494.550952613587</v>
      </c>
      <c r="X19" s="33">
        <v>100876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>
        <f>IF(OR(R20="",R20=0),"",R20*M!$J$62)</f>
        <v>85116.393441710883</v>
      </c>
      <c r="G20" s="33">
        <f>IF(OR(S20="",S20=0),"",S20*M!$J$63)</f>
        <v>104205.35569179956</v>
      </c>
      <c r="H20" s="33">
        <f>IF(OR(T20="",T20=0),"",T20*M!$J$64)</f>
        <v>157439.35837445071</v>
      </c>
      <c r="I20" s="33">
        <f>IF(OR(U20="",U20=0),"",U20*M!$J$65)</f>
        <v>90406.790421846672</v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1903768.4803958752</v>
      </c>
      <c r="S20" s="33">
        <v>2328169.527812962</v>
      </c>
      <c r="T20" s="33">
        <v>3503723.9563501608</v>
      </c>
      <c r="U20" s="33">
        <v>2020047.1786927262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>
        <f>IF(OR(O21="",O21=0),"",O21*M!$J$59)</f>
        <v>177840.22092531595</v>
      </c>
      <c r="D21" s="33">
        <f>IF(OR(P21="",P21=0),"",P21*M!$J$60)</f>
        <v>193320.50827423166</v>
      </c>
      <c r="E21" s="33">
        <f>IF(OR(Q21="",Q21=0),"",Q21*M!$J$61)</f>
        <v>168415.75210558382</v>
      </c>
      <c r="F21" s="33">
        <f>IF(OR(R21="",R21=0),"",R21*M!$J$62)</f>
        <v>199898.46902415095</v>
      </c>
      <c r="G21" s="33">
        <f>IF(OR(S21="",S21=0),"",S21*M!$J$63)</f>
        <v>590387.14293660992</v>
      </c>
      <c r="H21" s="33">
        <f>IF(OR(T21="",T21=0),"",T21*M!$J$64)</f>
        <v>610434.21228314587</v>
      </c>
      <c r="I21" s="33">
        <f>IF(OR(U21="",U21=0),"",U21*M!$J$65)</f>
        <v>455689.92433074344</v>
      </c>
      <c r="J21" s="33">
        <f>IF(OR(V21="",V21=0),"",V21*M!$J$66)</f>
        <v>470402.1605433448</v>
      </c>
      <c r="K21" s="33">
        <f>IF(OR(W21="",W21=0),"",W21*M!$J$67)</f>
        <v>343822.50746310386</v>
      </c>
      <c r="L21" s="33">
        <f>IF(OR(X21="",X21=0),"",X21*M!$J$68)</f>
        <v>443379.3262142376</v>
      </c>
      <c r="N21" s="46" t="str">
        <f>'3.3'!N21</f>
        <v>BICE Vida</v>
      </c>
      <c r="O21" s="33">
        <v>3972379.5675944663</v>
      </c>
      <c r="P21" s="33">
        <v>4322330.958334242</v>
      </c>
      <c r="Q21" s="33">
        <v>3760530.4026302635</v>
      </c>
      <c r="R21" s="33">
        <v>4471058.8550510406</v>
      </c>
      <c r="S21" s="33">
        <v>13190505.86865123</v>
      </c>
      <c r="T21" s="33">
        <v>13584868.456242908</v>
      </c>
      <c r="U21" s="33">
        <v>10181924.849978736</v>
      </c>
      <c r="V21" s="33">
        <v>10498784.842332205</v>
      </c>
      <c r="W21" s="33">
        <v>7666643.4721055208</v>
      </c>
      <c r="X21" s="33">
        <v>9884712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219560.59798902553</v>
      </c>
      <c r="D23" s="33">
        <f>IF(OR(P23="",P23=0),"",P23*M!$J$60)</f>
        <v>162644.91725768318</v>
      </c>
      <c r="E23" s="33">
        <f>IF(OR(Q23="",Q23=0),"",Q23*M!$J$61)</f>
        <v>232555.25623590621</v>
      </c>
      <c r="F23" s="33">
        <f>IF(OR(R23="",R23=0),"",R23*M!$J$62)</f>
        <v>314928.89215518814</v>
      </c>
      <c r="G23" s="33">
        <f>IF(OR(S23="",S23=0),"",S23*M!$J$63)</f>
        <v>226424.79049845162</v>
      </c>
      <c r="H23" s="33">
        <f>IF(OR(T23="",T23=0),"",T23*M!$J$64)</f>
        <v>137437.8397220356</v>
      </c>
      <c r="I23" s="33">
        <f>IF(OR(U23="",U23=0),"",U23*M!$J$65)</f>
        <v>272849.22039643669</v>
      </c>
      <c r="J23" s="33">
        <f>IF(OR(V23="",V23=0),"",V23*M!$J$66)</f>
        <v>334489.76454050269</v>
      </c>
      <c r="K23" s="33">
        <f>IF(OR(W23="",W23=0),"",W23*M!$J$67)</f>
        <v>229279.27738976624</v>
      </c>
      <c r="L23" s="33">
        <f>IF(OR(X23="",X23=0),"",X23*M!$J$68)</f>
        <v>223679.07462221949</v>
      </c>
      <c r="N23" s="46" t="str">
        <f>'3.3'!N23</f>
        <v>Chilena</v>
      </c>
      <c r="O23" s="50">
        <v>4904278.845147741</v>
      </c>
      <c r="P23" s="50">
        <v>3636474.8228437239</v>
      </c>
      <c r="Q23" s="50">
        <v>5192691.8974795919</v>
      </c>
      <c r="R23" s="50">
        <v>7043903.9321094109</v>
      </c>
      <c r="S23" s="50">
        <v>5058811.9399453616</v>
      </c>
      <c r="T23" s="50">
        <v>3058601.4610007135</v>
      </c>
      <c r="U23" s="50">
        <v>6096536.5023858072</v>
      </c>
      <c r="V23" s="50">
        <v>7465391.0301279575</v>
      </c>
      <c r="W23" s="50">
        <v>5112528.8110405477</v>
      </c>
      <c r="X23" s="50">
        <v>4986708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>
        <f>IF(OR(O25="",O25=0),"",O25*M!$J$59)</f>
        <v>6183.7827249207503</v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>
        <f>IF(OR(V25="",V25=0),"",V25*M!$J$66)</f>
        <v>1.2414720420496135</v>
      </c>
      <c r="K25" s="33" t="str">
        <f>IF(OR(W25="",W25=0),"",W25*M!$J$67)</f>
        <v/>
      </c>
      <c r="L25" s="33">
        <f>IF(OR(X25="",X25=0),"",X25*M!$J$68)</f>
        <v>106454.95677542374</v>
      </c>
      <c r="N25" s="46" t="str">
        <f>'3.3'!N25</f>
        <v>CN Life</v>
      </c>
      <c r="O25" s="50">
        <v>138125.85262832427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27.708095222595581</v>
      </c>
      <c r="W25" s="50">
        <v>0</v>
      </c>
      <c r="X25" s="50">
        <v>2373310</v>
      </c>
    </row>
    <row r="26" spans="2:24">
      <c r="B26" s="46" t="str">
        <f t="shared" si="2"/>
        <v>Consorcio Nacional</v>
      </c>
      <c r="C26" s="33">
        <f>IF(OR(O26="",O26=0),"",O26*M!$J$59)</f>
        <v>435076.5522464008</v>
      </c>
      <c r="D26" s="33">
        <f>IF(OR(P26="",P26=0),"",P26*M!$J$60)</f>
        <v>595642.61229314411</v>
      </c>
      <c r="E26" s="33">
        <f>IF(OR(Q26="",Q26=0),"",Q26*M!$J$61)</f>
        <v>384878.77554202359</v>
      </c>
      <c r="F26" s="33">
        <f>IF(OR(R26="",R26=0),"",R26*M!$J$62)</f>
        <v>394748.87356250203</v>
      </c>
      <c r="G26" s="33">
        <f>IF(OR(S26="",S26=0),"",S26*M!$J$63)</f>
        <v>498503.57595119637</v>
      </c>
      <c r="H26" s="33">
        <f>IF(OR(T26="",T26=0),"",T26*M!$J$64)</f>
        <v>519614.51709401252</v>
      </c>
      <c r="I26" s="33">
        <f>IF(OR(U26="",U26=0),"",U26*M!$J$65)</f>
        <v>867545.42695816653</v>
      </c>
      <c r="J26" s="33">
        <f>IF(OR(V26="",V26=0),"",V26*M!$J$66)</f>
        <v>889078.14971006883</v>
      </c>
      <c r="K26" s="33">
        <f>IF(OR(W26="",W26=0),"",W26*M!$J$67)</f>
        <v>485827.30342498788</v>
      </c>
      <c r="L26" s="33">
        <f>IF(OR(X26="",X26=0),"",X26*M!$J$68)</f>
        <v>757524.68261682615</v>
      </c>
      <c r="N26" s="46" t="str">
        <f>'3.3'!N26</f>
        <v>Consorcio Nacional</v>
      </c>
      <c r="O26" s="50">
        <v>9718213.3349285722</v>
      </c>
      <c r="P26" s="50">
        <v>13317596.390578646</v>
      </c>
      <c r="Q26" s="50">
        <v>8593901.2156387363</v>
      </c>
      <c r="R26" s="50">
        <v>8829209.4245594982</v>
      </c>
      <c r="S26" s="50">
        <v>11137631.33699186</v>
      </c>
      <c r="T26" s="50">
        <v>11563727.459302559</v>
      </c>
      <c r="U26" s="50">
        <v>19384414.422161989</v>
      </c>
      <c r="V26" s="50">
        <v>19843106.568735112</v>
      </c>
      <c r="W26" s="50">
        <v>10833103.253932586</v>
      </c>
      <c r="X26" s="50">
        <v>16888278</v>
      </c>
    </row>
    <row r="27" spans="2:24">
      <c r="B27" s="46" t="str">
        <f t="shared" si="2"/>
        <v>CorpVida</v>
      </c>
      <c r="C27" s="33">
        <f>IF(OR(O27="",O27=0),"",O27*M!$J$59)</f>
        <v>65154.872277551796</v>
      </c>
      <c r="D27" s="33">
        <f>IF(OR(P27="",P27=0),"",P27*M!$J$60)</f>
        <v>89332.210401891236</v>
      </c>
      <c r="E27" s="33">
        <f>IF(OR(Q27="",Q27=0),"",Q27*M!$J$61)</f>
        <v>68487.126848972548</v>
      </c>
      <c r="F27" s="33">
        <f>IF(OR(R27="",R27=0),"",R27*M!$J$62)</f>
        <v>121871.16303315578</v>
      </c>
      <c r="G27" s="33">
        <f>IF(OR(S27="",S27=0),"",S27*M!$J$63)</f>
        <v>140860.19159725087</v>
      </c>
      <c r="H27" s="33">
        <f>IF(OR(T27="",T27=0),"",T27*M!$J$64)</f>
        <v>273266.62134491443</v>
      </c>
      <c r="I27" s="33">
        <f>IF(OR(U27="",U27=0),"",U27*M!$J$65)</f>
        <v>230676.83732065611</v>
      </c>
      <c r="J27" s="33">
        <f>IF(OR(V27="",V27=0),"",V27*M!$J$66)</f>
        <v>512397.48305868177</v>
      </c>
      <c r="K27" s="33">
        <f>IF(OR(W27="",W27=0),"",W27*M!$J$67)</f>
        <v>634180.10724497843</v>
      </c>
      <c r="L27" s="33">
        <f>IF(OR(X27="",X27=0),"",X27*M!$J$68)</f>
        <v>591240.43521965295</v>
      </c>
      <c r="N27" s="46" t="str">
        <f>'3.3'!N27</f>
        <v>CorpVida</v>
      </c>
      <c r="O27" s="50">
        <v>1455350.6626224073</v>
      </c>
      <c r="P27" s="50">
        <v>1997322.3846938871</v>
      </c>
      <c r="Q27" s="50">
        <v>1529238.9190703123</v>
      </c>
      <c r="R27" s="50">
        <v>2725849.5040746327</v>
      </c>
      <c r="S27" s="50">
        <v>3147116.6100959117</v>
      </c>
      <c r="T27" s="50">
        <v>6081394.2432353068</v>
      </c>
      <c r="U27" s="50">
        <v>5154237.7762229396</v>
      </c>
      <c r="V27" s="50">
        <v>11436067.645122916</v>
      </c>
      <c r="W27" s="50">
        <v>14141112.561895458</v>
      </c>
      <c r="X27" s="50">
        <v>13181132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203424.98261939149</v>
      </c>
      <c r="K28" s="33">
        <f>IF(OR(W28="",W28=0),"",W28*M!$J$67)</f>
        <v>6480.8872296445425</v>
      </c>
      <c r="L28" s="33">
        <f>IF(OR(X28="",X28=0),"",X28*M!$J$68)</f>
        <v>1209.2474980970242</v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4540189.8698961567</v>
      </c>
      <c r="W28" s="50">
        <v>144512.50483634588</v>
      </c>
      <c r="X28" s="50">
        <v>26959</v>
      </c>
    </row>
    <row r="29" spans="2:24">
      <c r="B29" s="46" t="str">
        <f t="shared" si="2"/>
        <v>Cruz del Sur</v>
      </c>
      <c r="C29" s="33">
        <f>IF(OR(O29="",O29=0),"",O29*M!$J$59)</f>
        <v>71266.629718372817</v>
      </c>
      <c r="D29" s="33">
        <f>IF(OR(P29="",P29=0),"",P29*M!$J$60)</f>
        <v>29715.898345153659</v>
      </c>
      <c r="E29" s="33">
        <f>IF(OR(Q29="",Q29=0),"",Q29*M!$J$61)</f>
        <v>31746.515717168921</v>
      </c>
      <c r="F29" s="33">
        <f>IF(OR(R29="",R29=0),"",R29*M!$J$62)</f>
        <v>23957.19342791383</v>
      </c>
      <c r="G29" s="33">
        <f>IF(OR(S29="",S29=0),"",S29*M!$J$63)</f>
        <v>16133.282578131555</v>
      </c>
      <c r="H29" s="33">
        <f>IF(OR(T29="",T29=0),"",T29*M!$J$64)</f>
        <v>64901.955188542212</v>
      </c>
      <c r="I29" s="33">
        <f>IF(OR(U29="",U29=0),"",U29*M!$J$65)</f>
        <v>172196.24501866166</v>
      </c>
      <c r="J29" s="33">
        <f>IF(OR(V29="",V29=0),"",V29*M!$J$66)</f>
        <v>173464.63332645758</v>
      </c>
      <c r="K29" s="33">
        <f>IF(OR(W29="",W29=0),"",W29*M!$J$67)</f>
        <v>172932.22499539744</v>
      </c>
      <c r="L29" s="33">
        <f>IF(OR(X29="",X29=0),"",X29*M!$J$68)</f>
        <v>358504.81048065337</v>
      </c>
      <c r="N29" s="46" t="str">
        <f>'3.3'!N29</f>
        <v>Cruz del Sur</v>
      </c>
      <c r="O29" s="50">
        <v>1591867.7016459166</v>
      </c>
      <c r="P29" s="50">
        <v>664398.97411076375</v>
      </c>
      <c r="Q29" s="50">
        <v>708863.25085048308</v>
      </c>
      <c r="R29" s="50">
        <v>535842.13196301984</v>
      </c>
      <c r="S29" s="50">
        <v>360451.88495966617</v>
      </c>
      <c r="T29" s="50">
        <v>1444356.3385670038</v>
      </c>
      <c r="U29" s="50">
        <v>3847548.8103089742</v>
      </c>
      <c r="V29" s="50">
        <v>3871512.5392811978</v>
      </c>
      <c r="W29" s="50">
        <v>3856087.6181729366</v>
      </c>
      <c r="X29" s="50">
        <v>7992517</v>
      </c>
    </row>
    <row r="30" spans="2:24">
      <c r="B30" s="46" t="str">
        <f t="shared" si="2"/>
        <v>EuroAmerica</v>
      </c>
      <c r="C30" s="33">
        <f>IF(OR(O30="",O30=0),"",O30*M!$J$59)</f>
        <v>222621.49339589075</v>
      </c>
      <c r="D30" s="33">
        <f>IF(OR(P30="",P30=0),"",P30*M!$J$60)</f>
        <v>74868.144208037804</v>
      </c>
      <c r="E30" s="33">
        <f>IF(OR(Q30="",Q30=0),"",Q30*M!$J$61)</f>
        <v>72116.03592990723</v>
      </c>
      <c r="F30" s="33" t="str">
        <f>IF(OR(R30="",R30=0),"",R30*M!$J$62)</f>
        <v/>
      </c>
      <c r="G30" s="33" t="str">
        <f>IF(OR(S30="",S30=0),"",S30*M!$J$63)</f>
        <v/>
      </c>
      <c r="H30" s="33" t="str">
        <f>IF(OR(T30="",T30=0),"",T30*M!$J$64)</f>
        <v/>
      </c>
      <c r="I30" s="33">
        <f>IF(OR(U30="",U30=0),"",U30*M!$J$65)</f>
        <v>31346.593904599697</v>
      </c>
      <c r="J30" s="33">
        <f>IF(OR(V30="",V30=0),"",V30*M!$J$66)</f>
        <v>45952.419151520728</v>
      </c>
      <c r="K30" s="33">
        <f>IF(OR(W30="",W30=0),"",W30*M!$J$67)</f>
        <v>38882.899762532295</v>
      </c>
      <c r="L30" s="33">
        <f>IF(OR(X30="",X30=0),"",X30*M!$J$68)</f>
        <v>20892.813008684388</v>
      </c>
      <c r="N30" s="46" t="str">
        <f>'3.3'!N30</f>
        <v>EuroAmerica</v>
      </c>
      <c r="O30" s="50">
        <v>4972649.4213284878</v>
      </c>
      <c r="P30" s="50">
        <v>1673929.4780064919</v>
      </c>
      <c r="Q30" s="50">
        <v>1610268.2928469442</v>
      </c>
      <c r="R30" s="50">
        <v>0</v>
      </c>
      <c r="S30" s="50">
        <v>0</v>
      </c>
      <c r="T30" s="50">
        <v>0</v>
      </c>
      <c r="U30" s="50">
        <v>700407.54995447397</v>
      </c>
      <c r="V30" s="50">
        <v>1025600.2249207941</v>
      </c>
      <c r="W30" s="50">
        <v>867020.98661455791</v>
      </c>
      <c r="X30" s="50">
        <v>465785.00000000006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138831.60178020707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3101052.2556632748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223713.33936928317</v>
      </c>
      <c r="D34" s="33">
        <f>IF(OR(P34="",P34=0),"",P34*M!$J$60)</f>
        <v>194176.06382978719</v>
      </c>
      <c r="E34" s="33">
        <f>IF(OR(Q34="",Q34=0),"",Q34*M!$J$61)</f>
        <v>164699.29924554125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4997037.7549298378</v>
      </c>
      <c r="P34" s="50">
        <v>4341459.7838135688</v>
      </c>
      <c r="Q34" s="50">
        <v>3677546.2767667254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15909.584976696306</v>
      </c>
      <c r="D36" s="33">
        <f>IF(OR(P36="",P36=0),"",P36*M!$J$60)</f>
        <v>15890.070921985814</v>
      </c>
      <c r="E36" s="33">
        <f>IF(OR(Q36="",Q36=0),"",Q36*M!$J$61)</f>
        <v>15804.481710222006</v>
      </c>
      <c r="F36" s="33">
        <f>IF(OR(R36="",R36=0),"",R36*M!$J$62)</f>
        <v>16945.325152254733</v>
      </c>
      <c r="G36" s="33">
        <f>IF(OR(S36="",S36=0),"",S36*M!$J$63)</f>
        <v>71046.629705536194</v>
      </c>
      <c r="H36" s="33">
        <f>IF(OR(T36="",T36=0),"",T36*M!$J$64)</f>
        <v>1582.4562011470409</v>
      </c>
      <c r="I36" s="33" t="str">
        <f>IF(OR(U36="",U36=0),"",U36*M!$J$65)</f>
        <v/>
      </c>
      <c r="J36" s="33">
        <f>IF(OR(V36="",V36=0),"",V36*M!$J$66)</f>
        <v>5.2523817163637503</v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355369.04959692265</v>
      </c>
      <c r="P36" s="50">
        <v>355276.04437496141</v>
      </c>
      <c r="Q36" s="50">
        <v>352895.93298757292</v>
      </c>
      <c r="R36" s="50">
        <v>379010.13671372435</v>
      </c>
      <c r="S36" s="50">
        <v>1587332.9852973898</v>
      </c>
      <c r="T36" s="50">
        <v>35216.668557851015</v>
      </c>
      <c r="U36" s="50">
        <v>0</v>
      </c>
      <c r="V36" s="50">
        <v>117.22655671098133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170261.14241895074</v>
      </c>
      <c r="D37" s="33">
        <f>IF(OR(P37="",P37=0),"",P37*M!$J$60)</f>
        <v>158017.78959810871</v>
      </c>
      <c r="E37" s="33">
        <f>IF(OR(Q37="",Q37=0),"",Q37*M!$J$61)</f>
        <v>128163.1686690285</v>
      </c>
      <c r="F37" s="33">
        <f>IF(OR(R37="",R37=0),"",R37*M!$J$62)</f>
        <v>141112.03400759169</v>
      </c>
      <c r="G37" s="33">
        <f>IF(OR(S37="",S37=0),"",S37*M!$J$63)</f>
        <v>120915.19700180729</v>
      </c>
      <c r="H37" s="33">
        <f>IF(OR(T37="",T37=0),"",T37*M!$J$64)</f>
        <v>570514.08932326175</v>
      </c>
      <c r="I37" s="33">
        <f>IF(OR(U37="",U37=0),"",U37*M!$J$65)</f>
        <v>405006.71947463538</v>
      </c>
      <c r="J37" s="33">
        <f>IF(OR(V37="",V37=0),"",V37*M!$J$66)</f>
        <v>594215.07452652196</v>
      </c>
      <c r="K37" s="33">
        <f>IF(OR(W37="",W37=0),"",W37*M!$J$67)</f>
        <v>1075535.6539450164</v>
      </c>
      <c r="L37" s="33">
        <f>IF(OR(X37="",X37=0),"",X37*M!$J$68)</f>
        <v>1235098.0957682393</v>
      </c>
      <c r="N37" s="46" t="str">
        <f>'3.3'!N37</f>
        <v>Metlife Chile</v>
      </c>
      <c r="O37" s="50">
        <v>3803087.2868987345</v>
      </c>
      <c r="P37" s="50">
        <v>3533019.8024235792</v>
      </c>
      <c r="Q37" s="50">
        <v>2861736.4246021304</v>
      </c>
      <c r="R37" s="50">
        <v>3156203.3080287427</v>
      </c>
      <c r="S37" s="50">
        <v>2701502.9624937261</v>
      </c>
      <c r="T37" s="50">
        <v>12696468.677438371</v>
      </c>
      <c r="U37" s="50">
        <v>9049460.5240253396</v>
      </c>
      <c r="V37" s="50">
        <v>13262133.427105093</v>
      </c>
      <c r="W37" s="50">
        <v>23982573.046702493</v>
      </c>
      <c r="X37" s="50">
        <v>27535314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>
        <f>IF(OR(O41="",O41=0),"",O41*M!$J$59)</f>
        <v>81536.802172941942</v>
      </c>
      <c r="D41" s="33">
        <f>IF(OR(P41="",P41=0),"",P41*M!$J$60)</f>
        <v>53421.808510638293</v>
      </c>
      <c r="E41" s="33">
        <f>IF(OR(Q41="",Q41=0),"",Q41*M!$J$61)</f>
        <v>30231.592563398503</v>
      </c>
      <c r="F41" s="33">
        <f>IF(OR(R41="",R41=0),"",R41*M!$J$62)</f>
        <v>33476.181389399928</v>
      </c>
      <c r="G41" s="33">
        <f>IF(OR(S41="",S41=0),"",S41*M!$J$63)</f>
        <v>30673.884376305454</v>
      </c>
      <c r="H41" s="33">
        <f>IF(OR(T41="",T41=0),"",T41*M!$J$64)</f>
        <v>8714.1090963202714</v>
      </c>
      <c r="I41" s="33">
        <f>IF(OR(U41="",U41=0),"",U41*M!$J$65)</f>
        <v>75037.815981954423</v>
      </c>
      <c r="J41" s="33">
        <f>IF(OR(V41="",V41=0),"",V41*M!$J$66)</f>
        <v>125531.73202539484</v>
      </c>
      <c r="K41" s="33">
        <f>IF(OR(W41="",W41=0),"",W41*M!$J$67)</f>
        <v>66011.638014406519</v>
      </c>
      <c r="L41" s="33">
        <f>IF(OR(X41="",X41=0),"",X41*M!$J$68)</f>
        <v>134145.55376484198</v>
      </c>
      <c r="N41" s="46" t="str">
        <f>'3.3'!N41</f>
        <v>Ohio National</v>
      </c>
      <c r="O41" s="50">
        <v>1821270.3812081211</v>
      </c>
      <c r="P41" s="50">
        <v>1194424.4241701795</v>
      </c>
      <c r="Q41" s="50">
        <v>675036.75596400327</v>
      </c>
      <c r="R41" s="50">
        <v>748749.99275901599</v>
      </c>
      <c r="S41" s="50">
        <v>685319.89004277624</v>
      </c>
      <c r="T41" s="50">
        <v>193927.57385615021</v>
      </c>
      <c r="U41" s="50">
        <v>1676643.1787073144</v>
      </c>
      <c r="V41" s="50">
        <v>2801710.442608573</v>
      </c>
      <c r="W41" s="50">
        <v>1471944.6303859306</v>
      </c>
      <c r="X41" s="50">
        <v>2990645</v>
      </c>
    </row>
    <row r="42" spans="2:24">
      <c r="B42" s="46" t="str">
        <f t="shared" si="2"/>
        <v>Penta Vida</v>
      </c>
      <c r="C42" s="33">
        <f>IF(OR(O42="",O42=0),"",O42*M!$J$59)</f>
        <v>30301.204243638975</v>
      </c>
      <c r="D42" s="33">
        <f>IF(OR(P42="",P42=0),"",P42*M!$J$60)</f>
        <v>182890.48463356972</v>
      </c>
      <c r="E42" s="33">
        <f>IF(OR(Q42="",Q42=0),"",Q42*M!$J$61)</f>
        <v>369108.42204648023</v>
      </c>
      <c r="F42" s="33">
        <f>IF(OR(R42="",R42=0),"",R42*M!$J$62)</f>
        <v>282777.50919203024</v>
      </c>
      <c r="G42" s="33">
        <f>IF(OR(S42="",S42=0),"",S42*M!$J$63)</f>
        <v>273235.17509999243</v>
      </c>
      <c r="H42" s="33">
        <f>IF(OR(T42="",T42=0),"",T42*M!$J$64)</f>
        <v>271718.46222683357</v>
      </c>
      <c r="I42" s="33">
        <f>IF(OR(U42="",U42=0),"",U42*M!$J$65)</f>
        <v>384424.98963993503</v>
      </c>
      <c r="J42" s="33">
        <f>IF(OR(V42="",V42=0),"",V42*M!$J$66)</f>
        <v>209630.38512372712</v>
      </c>
      <c r="K42" s="33">
        <f>IF(OR(W42="",W42=0),"",W42*M!$J$67)</f>
        <v>257414.79477338027</v>
      </c>
      <c r="L42" s="33">
        <f>IF(OR(X42="",X42=0),"",X42*M!$J$68)</f>
        <v>231751.28049975712</v>
      </c>
      <c r="N42" s="46" t="str">
        <f>'3.3'!N42</f>
        <v>Penta Vida</v>
      </c>
      <c r="O42" s="50">
        <v>676831.61876798794</v>
      </c>
      <c r="P42" s="50">
        <v>4089132.6573332911</v>
      </c>
      <c r="Q42" s="50">
        <v>8241767.3265056247</v>
      </c>
      <c r="R42" s="50">
        <v>6324785.2404990373</v>
      </c>
      <c r="S42" s="50">
        <v>6104655.6040353514</v>
      </c>
      <c r="T42" s="50">
        <v>6046940.8368808376</v>
      </c>
      <c r="U42" s="50">
        <v>8589582.8412627447</v>
      </c>
      <c r="V42" s="50">
        <v>4678686.6524743605</v>
      </c>
      <c r="W42" s="50">
        <v>5739901.8770884229</v>
      </c>
      <c r="X42" s="50">
        <v>5166670</v>
      </c>
    </row>
    <row r="43" spans="2:24">
      <c r="B43" s="46" t="str">
        <f t="shared" si="2"/>
        <v>Principal</v>
      </c>
      <c r="C43" s="33">
        <f>IF(OR(O43="",O43=0),"",O43*M!$J$59)</f>
        <v>301527.46158054302</v>
      </c>
      <c r="D43" s="33">
        <f>IF(OR(P43="",P43=0),"",P43*M!$J$60)</f>
        <v>545855.14184397156</v>
      </c>
      <c r="E43" s="33">
        <f>IF(OR(Q43="",Q43=0),"",Q43*M!$J$61)</f>
        <v>545669.55688180146</v>
      </c>
      <c r="F43" s="33">
        <f>IF(OR(R43="",R43=0),"",R43*M!$J$62)</f>
        <v>755749.51835374022</v>
      </c>
      <c r="G43" s="33">
        <f>IF(OR(S43="",S43=0),"",S43*M!$J$63)</f>
        <v>824005.17441283376</v>
      </c>
      <c r="H43" s="33">
        <f>IF(OR(T43="",T43=0),"",T43*M!$J$64)</f>
        <v>424629.5864067357</v>
      </c>
      <c r="I43" s="33">
        <f>IF(OR(U43="",U43=0),"",U43*M!$J$65)</f>
        <v>188315.43260317948</v>
      </c>
      <c r="J43" s="33">
        <f>IF(OR(V43="",V43=0),"",V43*M!$J$66)</f>
        <v>245711.14383504097</v>
      </c>
      <c r="K43" s="33">
        <f>IF(OR(W43="",W43=0),"",W43*M!$J$67)</f>
        <v>286509.59774976631</v>
      </c>
      <c r="L43" s="33">
        <f>IF(OR(X43="",X43=0),"",X43*M!$J$68)</f>
        <v>276814.6898519469</v>
      </c>
      <c r="N43" s="46" t="str">
        <f>'3.3'!N43</f>
        <v>Principal</v>
      </c>
      <c r="O43" s="50">
        <v>6735155.4177060053</v>
      </c>
      <c r="P43" s="50">
        <v>12204429.832200142</v>
      </c>
      <c r="Q43" s="50">
        <v>12184174.77456234</v>
      </c>
      <c r="R43" s="50">
        <v>16903584.068109155</v>
      </c>
      <c r="S43" s="50">
        <v>18410030.128414359</v>
      </c>
      <c r="T43" s="50">
        <v>9449891.5000010487</v>
      </c>
      <c r="U43" s="50">
        <v>4207715.5549858827</v>
      </c>
      <c r="V43" s="50">
        <v>5483963.8268407462</v>
      </c>
      <c r="W43" s="50">
        <v>6388665.3421592582</v>
      </c>
      <c r="X43" s="50">
        <v>6171315</v>
      </c>
    </row>
    <row r="44" spans="2:24">
      <c r="B44" s="46" t="str">
        <f t="shared" si="2"/>
        <v>Renta Nacional</v>
      </c>
      <c r="C44" s="33">
        <f>IF(OR(O44="",O44=0),"",O44*M!$J$59)</f>
        <v>175480.28800558057</v>
      </c>
      <c r="D44" s="33">
        <f>IF(OR(P44="",P44=0),"",P44*M!$J$60)</f>
        <v>54108.628841607562</v>
      </c>
      <c r="E44" s="33">
        <f>IF(OR(Q44="",Q44=0),"",Q44*M!$J$61)</f>
        <v>81194.314274082484</v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>
        <f>IF(OR(U44="",U44=0),"",U44*M!$J$65)</f>
        <v>96270.889688274881</v>
      </c>
      <c r="J44" s="33">
        <f>IF(OR(V44="",V44=0),"",V44*M!$J$66)</f>
        <v>298084.83837943984</v>
      </c>
      <c r="K44" s="33">
        <f>IF(OR(W44="",W44=0),"",W44*M!$J$67)</f>
        <v>264172.25379913353</v>
      </c>
      <c r="L44" s="33">
        <f>IF(OR(X44="",X44=0),"",X44*M!$J$68)</f>
        <v>200643.89435198571</v>
      </c>
      <c r="N44" s="46" t="str">
        <f>'3.3'!N44</f>
        <v>Renta Nacional</v>
      </c>
      <c r="O44" s="50">
        <v>3919666.2428894364</v>
      </c>
      <c r="P44" s="50">
        <v>1209780.6054975672</v>
      </c>
      <c r="Q44" s="50">
        <v>1812975.8263762803</v>
      </c>
      <c r="R44" s="50">
        <v>0</v>
      </c>
      <c r="S44" s="50">
        <v>0</v>
      </c>
      <c r="T44" s="50">
        <v>0</v>
      </c>
      <c r="U44" s="50">
        <v>2151074.4734727861</v>
      </c>
      <c r="V44" s="50">
        <v>6652878.8458205648</v>
      </c>
      <c r="W44" s="50">
        <v>5890581.45158769</v>
      </c>
      <c r="X44" s="50">
        <v>4473161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>
        <f>IF(OR(O47="",O47=0),"",O47*M!$J$59)</f>
        <v>41064.982811876675</v>
      </c>
      <c r="D47" s="33">
        <f>IF(OR(P47="",P47=0),"",P47*M!$J$60)</f>
        <v>47282.033096926709</v>
      </c>
      <c r="E47" s="33">
        <f>IF(OR(Q47="",Q47=0),"",Q47*M!$J$61)</f>
        <v>41078.07045657315</v>
      </c>
      <c r="F47" s="33">
        <f>IF(OR(R47="",R47=0),"",R47*M!$J$62)</f>
        <v>33663.721619310563</v>
      </c>
      <c r="G47" s="33">
        <f>IF(OR(S47="",S47=0),"",S47*M!$J$63)</f>
        <v>5314.7349694977947</v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917259.87415423605</v>
      </c>
      <c r="P47" s="50">
        <v>1057149.0694506494</v>
      </c>
      <c r="Q47" s="50">
        <v>917226.155523072</v>
      </c>
      <c r="R47" s="50">
        <v>752944.63921985973</v>
      </c>
      <c r="S47" s="50">
        <v>118742.49574065278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>
        <f>IF(OR(V48="",V48=0),"",V48*M!$J$66)</f>
        <v>1.098225267966966</v>
      </c>
      <c r="K48" s="33" t="str">
        <f>IF(OR(W48="",W48=0),"",W48*M!$J$67)</f>
        <v/>
      </c>
      <c r="L48" s="33">
        <f>IF(OR(X48="",X48=0),"",X48*M!$J$68)</f>
        <v>45032.190232093526</v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24.511007312296094</v>
      </c>
      <c r="W48" s="50">
        <v>0</v>
      </c>
      <c r="X48" s="50">
        <v>1003949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514108.71398437215</v>
      </c>
      <c r="D51" s="33">
        <f>IF(OR(P51="",P51=0),"",P51*M!$J$60)</f>
        <v>467399.46808510629</v>
      </c>
      <c r="E51" s="33">
        <f>IF(OR(Q51="",Q51=0),"",Q51*M!$J$61)</f>
        <v>670798.77923780319</v>
      </c>
      <c r="F51" s="33">
        <f>IF(OR(R51="",R51=0),"",R51*M!$J$62)</f>
        <v>716552.66453442303</v>
      </c>
      <c r="G51" s="33">
        <f>IF(OR(S51="",S51=0),"",S51*M!$J$63)</f>
        <v>1025443.953495728</v>
      </c>
      <c r="H51" s="33">
        <f>IF(OR(T51="",T51=0),"",T51*M!$J$64)</f>
        <v>1021827.5198163752</v>
      </c>
      <c r="I51" s="33">
        <f>IF(OR(U51="",U51=0),"",U51*M!$J$65)</f>
        <v>668344.25898621778</v>
      </c>
      <c r="J51" s="33">
        <f>IF(OR(V51="",V51=0),"",V51*M!$J$66)</f>
        <v>222026.96095283944</v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11483538.090134427</v>
      </c>
      <c r="P51" s="50">
        <v>10450289.050282303</v>
      </c>
      <c r="Q51" s="50">
        <v>14978166.660975831</v>
      </c>
      <c r="R51" s="50">
        <v>16026881.804132205</v>
      </c>
      <c r="S51" s="50">
        <v>22910601.371294804</v>
      </c>
      <c r="T51" s="50">
        <v>22740194.049339436</v>
      </c>
      <c r="U51" s="50">
        <v>14933468.254552078</v>
      </c>
      <c r="V51" s="50">
        <v>4955362.6402316783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>
        <f>IF(OR(O52="",O52=0),"",O52*M!$J$59)</f>
        <v>11887.755223923388</v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265534.28527233342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2902327.0258454927</v>
      </c>
      <c r="D53" s="51">
        <f t="shared" si="3"/>
        <v>2864565.7801418435</v>
      </c>
      <c r="E53" s="51">
        <f t="shared" si="3"/>
        <v>3004947.1474644933</v>
      </c>
      <c r="F53" s="51">
        <f t="shared" si="3"/>
        <v>3129583.0108913514</v>
      </c>
      <c r="G53" s="51">
        <f t="shared" si="3"/>
        <v>3937843.1293417774</v>
      </c>
      <c r="H53" s="51">
        <f t="shared" si="3"/>
        <v>4114447.6335012671</v>
      </c>
      <c r="I53" s="51">
        <f t="shared" si="3"/>
        <v>4016599.4563821391</v>
      </c>
      <c r="J53" s="51">
        <f t="shared" si="3"/>
        <v>4345745.5708097462</v>
      </c>
      <c r="K53" s="51">
        <f t="shared" si="3"/>
        <v>3864345.1228236975</v>
      </c>
      <c r="L53" s="51">
        <f t="shared" si="3"/>
        <v>4630895.8496960839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3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>
  <sheetPr codeName="Hoja155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263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>
        <f>IF(OR(W18="",W18=0),"",W18*M!$J$67)</f>
        <v>401887.25061813835</v>
      </c>
      <c r="L18" s="33">
        <f>IF(OR(X18="",X18=0),"",X18*M!$J$68)</f>
        <v>892076.04008786206</v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8961386.179189058</v>
      </c>
      <c r="X18" s="33">
        <v>19887970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>
        <f>IF(OR(P19="",P19=0),"",P19*M!$J$60)</f>
        <v>818888.12056737579</v>
      </c>
      <c r="E19" s="33">
        <f>IF(OR(Q19="",Q19=0),"",Q19*M!$J$61)</f>
        <v>2560063.5789583102</v>
      </c>
      <c r="F19" s="33">
        <f>IF(OR(R19="",R19=0),"",R19*M!$J$62)</f>
        <v>2809745.0821455121</v>
      </c>
      <c r="G19" s="33">
        <f>IF(OR(S19="",S19=0),"",S19*M!$J$63)</f>
        <v>3245422.2152900393</v>
      </c>
      <c r="H19" s="33">
        <f>IF(OR(T19="",T19=0),"",T19*M!$J$64)</f>
        <v>3472393.9567826162</v>
      </c>
      <c r="I19" s="33">
        <f>IF(OR(U19="",U19=0),"",U19*M!$J$65)</f>
        <v>5060407.3544568205</v>
      </c>
      <c r="J19" s="33">
        <f>IF(OR(V19="",V19=0),"",V19*M!$J$66)</f>
        <v>2893611.3848716142</v>
      </c>
      <c r="K19" s="33">
        <f>IF(OR(W19="",W19=0),"",W19*M!$J$67)</f>
        <v>2886276.8840696225</v>
      </c>
      <c r="L19" s="33">
        <f>IF(OR(X19="",X19=0),"",X19*M!$J$68)</f>
        <v>3398702.7468788731</v>
      </c>
      <c r="N19" s="46" t="str">
        <f>'3.3'!N19</f>
        <v>BBVA Seguros de Vida</v>
      </c>
      <c r="O19" s="33">
        <v>0</v>
      </c>
      <c r="P19" s="33">
        <v>18309001.494655725</v>
      </c>
      <c r="Q19" s="33">
        <v>57163280.755969018</v>
      </c>
      <c r="R19" s="33">
        <v>62844581.508250818</v>
      </c>
      <c r="S19" s="33">
        <v>72509642.679719955</v>
      </c>
      <c r="T19" s="33">
        <v>77276165.362213075</v>
      </c>
      <c r="U19" s="33">
        <v>113069621.78071336</v>
      </c>
      <c r="V19" s="33">
        <v>64581768.31500908</v>
      </c>
      <c r="W19" s="33">
        <v>64358950.77147045</v>
      </c>
      <c r="X19" s="33">
        <v>75770781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>
        <f>IF(OR(P20="",P20=0),"",P20*M!$J$60)</f>
        <v>6354.373522458628</v>
      </c>
      <c r="E20" s="33">
        <f>IF(OR(Q20="",Q20=0),"",Q20*M!$J$61)</f>
        <v>112.31705169182973</v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142073.41808754872</v>
      </c>
      <c r="Q20" s="33">
        <v>2507.9108239004022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936378.2426629262</v>
      </c>
      <c r="G21" s="33">
        <f>IF(OR(S21="",S21=0),"",S21*M!$J$63)</f>
        <v>749191.33438552194</v>
      </c>
      <c r="H21" s="33">
        <f>IF(OR(T21="",T21=0),"",T21*M!$J$64)</f>
        <v>420389.33559466439</v>
      </c>
      <c r="I21" s="33">
        <f>IF(OR(U21="",U21=0),"",U21*M!$J$65)</f>
        <v>2719289.8100320781</v>
      </c>
      <c r="J21" s="33">
        <f>IF(OR(V21="",V21=0),"",V21*M!$J$66)</f>
        <v>1217942.8999258943</v>
      </c>
      <c r="K21" s="33">
        <f>IF(OR(W21="",W21=0),"",W21*M!$J$67)</f>
        <v>-121164.12769656334</v>
      </c>
      <c r="L21" s="33">
        <f>IF(OR(X21="",X21=0),"",X21*M!$J$68)</f>
        <v>-43807.153753717932</v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20943643.310391735</v>
      </c>
      <c r="S21" s="33">
        <v>16738529.643108994</v>
      </c>
      <c r="T21" s="33">
        <v>9355527.1142173316</v>
      </c>
      <c r="U21" s="33">
        <v>60759746.952323847</v>
      </c>
      <c r="V21" s="33">
        <v>27182954.350801431</v>
      </c>
      <c r="W21" s="33">
        <v>-2701749.1539814365</v>
      </c>
      <c r="X21" s="33">
        <v>-976638.00000000012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>
        <f>IF(OR(O23="",O23=0),"",O23*M!$J$59)</f>
        <v>102.78234986371339</v>
      </c>
      <c r="D23" s="33">
        <f>IF(OR(P23="",P23=0),"",P23*M!$J$60)</f>
        <v>132.38770685579195</v>
      </c>
      <c r="E23" s="33">
        <f>IF(OR(Q23="",Q23=0),"",Q23*M!$J$61)</f>
        <v>332.215937472029</v>
      </c>
      <c r="F23" s="33">
        <f>IF(OR(R23="",R23=0),"",R23*M!$J$62)</f>
        <v>9.7358469992172321</v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>
        <f>IF(OR(V23="",V23=0),"",V23*M!$J$66)</f>
        <v>2716098.5022117314</v>
      </c>
      <c r="K23" s="33">
        <f>IF(OR(W23="",W23=0),"",W23*M!$J$67)</f>
        <v>3126176.3506412087</v>
      </c>
      <c r="L23" s="33">
        <f>IF(OR(X23="",X23=0),"",X23*M!$J$68)</f>
        <v>1303.218843789122</v>
      </c>
      <c r="N23" s="46" t="str">
        <f>'3.3'!N23</f>
        <v>Chilena</v>
      </c>
      <c r="O23" s="50">
        <v>2295.8277063737041</v>
      </c>
      <c r="P23" s="50">
        <v>2959.9729948668955</v>
      </c>
      <c r="Q23" s="50">
        <v>7418.0004986627318</v>
      </c>
      <c r="R23" s="50">
        <v>217.75827073499619</v>
      </c>
      <c r="S23" s="50">
        <v>0</v>
      </c>
      <c r="T23" s="50">
        <v>0</v>
      </c>
      <c r="U23" s="50">
        <v>0</v>
      </c>
      <c r="V23" s="50">
        <v>60619903.939990878</v>
      </c>
      <c r="W23" s="50">
        <v>69708291.316170007</v>
      </c>
      <c r="X23" s="50">
        <v>29054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5584.0498037520065</v>
      </c>
      <c r="D26" s="33">
        <f>IF(OR(P26="",P26=0),"",P26*M!$J$60)</f>
        <v>208.33333333333329</v>
      </c>
      <c r="E26" s="33">
        <f>IF(OR(Q26="",Q26=0),"",Q26*M!$J$61)</f>
        <v>2686.0233122847135</v>
      </c>
      <c r="F26" s="33">
        <f>IF(OR(R26="",R26=0),"",R26*M!$J$62)</f>
        <v>-541534.12470006617</v>
      </c>
      <c r="G26" s="33">
        <f>IF(OR(S26="",S26=0),"",S26*M!$J$63)</f>
        <v>760.01915318072577</v>
      </c>
      <c r="H26" s="33">
        <f>IF(OR(T26="",T26=0),"",T26*M!$J$64)</f>
        <v>134.07968134799253</v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>
        <f>IF(OR(X26="",X26=0),"",X26*M!$J$68)</f>
        <v>1274.1079114004961</v>
      </c>
      <c r="N26" s="46" t="str">
        <f>'3.3'!N26</f>
        <v>Consorcio Nacional</v>
      </c>
      <c r="O26" s="50">
        <v>124729.74465191246</v>
      </c>
      <c r="P26" s="50">
        <v>4657.993217368663</v>
      </c>
      <c r="Q26" s="50">
        <v>59975.816998922004</v>
      </c>
      <c r="R26" s="50">
        <v>-12112303.587777961</v>
      </c>
      <c r="S26" s="50">
        <v>16980.446170376872</v>
      </c>
      <c r="T26" s="50">
        <v>2983.8675439812578</v>
      </c>
      <c r="U26" s="50">
        <v>0</v>
      </c>
      <c r="V26" s="50">
        <v>0</v>
      </c>
      <c r="W26" s="50">
        <v>0</v>
      </c>
      <c r="X26" s="50">
        <v>28405</v>
      </c>
    </row>
    <row r="27" spans="2:24">
      <c r="B27" s="46" t="str">
        <f t="shared" si="2"/>
        <v>CorpVida</v>
      </c>
      <c r="C27" s="33">
        <f>IF(OR(O27="",O27=0),"",O27*M!$J$59)</f>
        <v>555969.49854635564</v>
      </c>
      <c r="D27" s="33">
        <f>IF(OR(P27="",P27=0),"",P27*M!$J$60)</f>
        <v>616709.86997635919</v>
      </c>
      <c r="E27" s="33">
        <f>IF(OR(Q27="",Q27=0),"",Q27*M!$J$61)</f>
        <v>664313.43675741542</v>
      </c>
      <c r="F27" s="33">
        <f>IF(OR(R27="",R27=0),"",R27*M!$J$62)</f>
        <v>513965.82217002544</v>
      </c>
      <c r="G27" s="33">
        <f>IF(OR(S27="",S27=0),"",S27*M!$J$63)</f>
        <v>41756.715338578273</v>
      </c>
      <c r="H27" s="33">
        <f>IF(OR(T27="",T27=0),"",T27*M!$J$64)</f>
        <v>82810.791197523664</v>
      </c>
      <c r="I27" s="33">
        <f>IF(OR(U27="",U27=0),"",U27*M!$J$65)</f>
        <v>19898.268599053587</v>
      </c>
      <c r="J27" s="33">
        <f>IF(OR(V27="",V27=0),"",V27*M!$J$66)</f>
        <v>6586.4389233954489</v>
      </c>
      <c r="K27" s="33">
        <f>IF(OR(W27="",W27=0),"",W27*M!$J$67)</f>
        <v>5523.6057803225731</v>
      </c>
      <c r="L27" s="33" t="str">
        <f>IF(OR(X27="",X27=0),"",X27*M!$J$68)</f>
        <v/>
      </c>
      <c r="N27" s="46" t="str">
        <f>'3.3'!N27</f>
        <v>CorpVida</v>
      </c>
      <c r="O27" s="50">
        <v>12418573.620411515</v>
      </c>
      <c r="P27" s="50">
        <v>13788625.878884122</v>
      </c>
      <c r="Q27" s="50">
        <v>14833356.408585196</v>
      </c>
      <c r="R27" s="50">
        <v>11495693.046699867</v>
      </c>
      <c r="S27" s="50">
        <v>932933.93211351521</v>
      </c>
      <c r="T27" s="50">
        <v>1842907.3641992158</v>
      </c>
      <c r="U27" s="50">
        <v>444606.44114045543</v>
      </c>
      <c r="V27" s="50">
        <v>147001.03641960048</v>
      </c>
      <c r="W27" s="50">
        <v>123166.79472398634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>
        <f>IF(OR(W29="",W29=0),"",W29*M!$J$67)</f>
        <v>405845.85340389772</v>
      </c>
      <c r="L29" s="33">
        <f>IF(OR(X29="",X29=0),"",X29*M!$J$68)</f>
        <v>902973.12778353668</v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9049656.1311187111</v>
      </c>
      <c r="X29" s="50">
        <v>20130910</v>
      </c>
    </row>
    <row r="30" spans="2:24">
      <c r="B30" s="46" t="str">
        <f t="shared" si="2"/>
        <v>EuroAmerica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>
        <f>IF(OR(T30="",T30=0),"",T30*M!$J$64)</f>
        <v>349853.1799460419</v>
      </c>
      <c r="I30" s="33">
        <f>IF(OR(U30="",U30=0),"",U30*M!$J$65)</f>
        <v>504184.90651702671</v>
      </c>
      <c r="J30" s="33">
        <f>IF(OR(V30="",V30=0),"",V30*M!$J$66)</f>
        <v>263098.10303071985</v>
      </c>
      <c r="K30" s="33">
        <f>IF(OR(W30="",W30=0),"",W30*M!$J$67)</f>
        <v>382565.16379211895</v>
      </c>
      <c r="L30" s="33">
        <f>IF(OR(X30="",X30=0),"",X30*M!$J$68)</f>
        <v>913645.35707541439</v>
      </c>
      <c r="N30" s="46" t="str">
        <f>'3.3'!N30</f>
        <v>EuroAmerica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7785784.8281294322</v>
      </c>
      <c r="U30" s="50">
        <v>11265495.580551682</v>
      </c>
      <c r="V30" s="50">
        <v>5872018.8975211065</v>
      </c>
      <c r="W30" s="50">
        <v>8530537.2742550075</v>
      </c>
      <c r="X30" s="50">
        <v>20368837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>
        <f>IF(OR(O32="",O32=0),"",O32*M!$J$59)</f>
        <v>807230.06046301662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18030927.884856574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>
        <f>IF(OR(O34="",O34=0),"",O34*M!$J$59)</f>
        <v>1341203.1805792127</v>
      </c>
      <c r="D34" s="33">
        <f>IF(OR(P34="",P34=0),"",P34*M!$J$60)</f>
        <v>1558257.7423167846</v>
      </c>
      <c r="E34" s="33">
        <f>IF(OR(Q34="",Q34=0),"",Q34*M!$J$61)</f>
        <v>1733034.6681449784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29958173.031976685</v>
      </c>
      <c r="P34" s="50">
        <v>34840099.174194194</v>
      </c>
      <c r="Q34" s="50">
        <v>38696674.609662987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>
        <f>IF(OR(O37="",O37=0),"",O37*M!$J$59)</f>
        <v>45292.436986834808</v>
      </c>
      <c r="D37" s="33">
        <f>IF(OR(P37="",P37=0),"",P37*M!$J$60)</f>
        <v>-7301.5366430260037</v>
      </c>
      <c r="E37" s="33">
        <f>IF(OR(Q37="",Q37=0),"",Q37*M!$J$61)</f>
        <v>-10147.167098322174</v>
      </c>
      <c r="F37" s="33">
        <f>IF(OR(R37="",R37=0),"",R37*M!$J$62)</f>
        <v>-821.14915261969338</v>
      </c>
      <c r="G37" s="33">
        <f>IF(OR(S37="",S37=0),"",S37*M!$J$63)</f>
        <v>442.39920856788518</v>
      </c>
      <c r="H37" s="33">
        <f>IF(OR(T37="",T37=0),"",T37*M!$J$64)</f>
        <v>229.07189952840233</v>
      </c>
      <c r="I37" s="33">
        <f>IF(OR(U37="",U37=0),"",U37*M!$J$65)</f>
        <v>105.48852654949941</v>
      </c>
      <c r="J37" s="33">
        <f>IF(OR(V37="",V37=0),"",V37*M!$J$66)</f>
        <v>2497877.7990419664</v>
      </c>
      <c r="K37" s="33">
        <f>IF(OR(W37="",W37=0),"",W37*M!$J$67)</f>
        <v>3519859.010838687</v>
      </c>
      <c r="L37" s="33">
        <f>IF(OR(X37="",X37=0),"",X37*M!$J$68)</f>
        <v>1753578.2897932765</v>
      </c>
      <c r="N37" s="46" t="str">
        <f>'3.3'!N37</f>
        <v>Metlife Chile</v>
      </c>
      <c r="O37" s="50">
        <v>1011687.6278995367</v>
      </c>
      <c r="P37" s="50">
        <v>-163250.43916600267</v>
      </c>
      <c r="Q37" s="50">
        <v>-226574.59232131351</v>
      </c>
      <c r="R37" s="50">
        <v>-18366.354720277392</v>
      </c>
      <c r="S37" s="50">
        <v>9884.1403081298213</v>
      </c>
      <c r="T37" s="50">
        <v>5097.8656823244983</v>
      </c>
      <c r="U37" s="50">
        <v>2357.0331326492451</v>
      </c>
      <c r="V37" s="50">
        <v>55749492.188319735</v>
      </c>
      <c r="W37" s="50">
        <v>78486729.409575</v>
      </c>
      <c r="X37" s="50">
        <v>39094327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>
        <f>IF(OR(V41="",V41=0),"",V41*M!$J$66)</f>
        <v>965792.86134476296</v>
      </c>
      <c r="K41" s="33">
        <f>IF(OR(W41="",W41=0),"",W41*M!$J$67)</f>
        <v>1850708.4181016097</v>
      </c>
      <c r="L41" s="33">
        <f>IF(OR(X41="",X41=0),"",X41*M!$J$68)</f>
        <v>1669459.0435197225</v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21555282.488088693</v>
      </c>
      <c r="W41" s="50">
        <v>41267576.451294579</v>
      </c>
      <c r="X41" s="50">
        <v>37218970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>
        <f>IF(OR(P42="",P42=0),"",P42*M!$J$60)</f>
        <v>1009115.3073286052</v>
      </c>
      <c r="E42" s="33">
        <f>IF(OR(Q42="",Q42=0),"",Q42*M!$J$61)</f>
        <v>1034462.3939989778</v>
      </c>
      <c r="F42" s="33">
        <f>IF(OR(R42="",R42=0),"",R42*M!$J$62)</f>
        <v>1210611.7394286776</v>
      </c>
      <c r="G42" s="33">
        <f>IF(OR(S42="",S42=0),"",S42*M!$J$63)</f>
        <v>1273767.6684274646</v>
      </c>
      <c r="H42" s="33">
        <f>IF(OR(T42="",T42=0),"",T42*M!$J$64)</f>
        <v>1374564.1008915198</v>
      </c>
      <c r="I42" s="33">
        <f>IF(OR(U42="",U42=0),"",U42*M!$J$65)</f>
        <v>1758096.1628373621</v>
      </c>
      <c r="J42" s="33">
        <f>IF(OR(V42="",V42=0),"",V42*M!$J$66)</f>
        <v>749089.09376360883</v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22562170.833981782</v>
      </c>
      <c r="Q42" s="50">
        <v>23098357.691458873</v>
      </c>
      <c r="R42" s="50">
        <v>27077327.625492666</v>
      </c>
      <c r="S42" s="50">
        <v>28458681.911869925</v>
      </c>
      <c r="T42" s="50">
        <v>30590147.340273298</v>
      </c>
      <c r="U42" s="50">
        <v>39282858.920649409</v>
      </c>
      <c r="V42" s="50">
        <v>16718726.831691654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180668.91541627754</v>
      </c>
      <c r="D44" s="33">
        <f>IF(OR(P44="",P44=0),"",P44*M!$J$60)</f>
        <v>131420.86288416074</v>
      </c>
      <c r="E44" s="33">
        <f>IF(OR(Q44="",Q44=0),"",Q44*M!$J$61)</f>
        <v>39413.064003395499</v>
      </c>
      <c r="F44" s="33">
        <f>IF(OR(R44="",R44=0),"",R44*M!$J$62)</f>
        <v>96117.010416243589</v>
      </c>
      <c r="G44" s="33">
        <f>IF(OR(S44="",S44=0),"",S44*M!$J$63)</f>
        <v>1116.7962269542838</v>
      </c>
      <c r="H44" s="33">
        <f>IF(OR(T44="",T44=0),"",T44*M!$J$64)</f>
        <v>854.36938722884645</v>
      </c>
      <c r="I44" s="33">
        <f>IF(OR(U44="",U44=0),"",U44*M!$J$65)</f>
        <v>865.72378041418597</v>
      </c>
      <c r="J44" s="33">
        <f>IF(OR(V44="",V44=0),"",V44*M!$J$66)</f>
        <v>307.83731750360994</v>
      </c>
      <c r="K44" s="33">
        <f>IF(OR(W44="",W44=0),"",W44*M!$J$67)</f>
        <v>237.14143892838911</v>
      </c>
      <c r="L44" s="33">
        <f>IF(OR(X44="",X44=0),"",X44*M!$J$68)</f>
        <v>321.70047317600273</v>
      </c>
      <c r="N44" s="46" t="str">
        <f>'3.3'!N44</f>
        <v>Renta Nacional</v>
      </c>
      <c r="O44" s="50">
        <v>4035563.520810436</v>
      </c>
      <c r="P44" s="50">
        <v>2938355.9420887581</v>
      </c>
      <c r="Q44" s="50">
        <v>880048.47285699472</v>
      </c>
      <c r="R44" s="50">
        <v>2149815.4169988111</v>
      </c>
      <c r="S44" s="50">
        <v>24951.605674295173</v>
      </c>
      <c r="T44" s="50">
        <v>19013.50793418692</v>
      </c>
      <c r="U44" s="50">
        <v>19343.711595033928</v>
      </c>
      <c r="V44" s="50">
        <v>6870.5419192336049</v>
      </c>
      <c r="W44" s="50">
        <v>5287.8413287738158</v>
      </c>
      <c r="X44" s="50">
        <v>7172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>
        <f>IF(OR(W45="",W45=0),"",W45*M!$J$67)</f>
        <v>838683.60400921898</v>
      </c>
      <c r="L45" s="33">
        <f>IF(OR(X45="",X45=0),"",X45*M!$J$68)</f>
        <v>1842151.8227076936</v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18701184.588764049</v>
      </c>
      <c r="X45" s="50">
        <v>41068988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>
        <f>IF(OR(O48="",O48=0),"",O48*M!$J$59)</f>
        <v>345.31525096571227</v>
      </c>
      <c r="D48" s="33">
        <f>IF(OR(P48="",P48=0),"",P48*M!$J$60)</f>
        <v>748.75886524822681</v>
      </c>
      <c r="E48" s="33">
        <f>IF(OR(Q48="",Q48=0),"",Q48*M!$J$61)</f>
        <v>8437.1760779116539</v>
      </c>
      <c r="F48" s="33">
        <f>IF(OR(R48="",R48=0),"",R48*M!$J$62)</f>
        <v>16.912557072925939</v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>
        <f>IF(OR(W48="",W48=0),"",W48*M!$J$67)</f>
        <v>407380.93407067162</v>
      </c>
      <c r="L48" s="33">
        <f>IF(OR(X48="",X48=0),"",X48*M!$J$68)</f>
        <v>902151.74196858983</v>
      </c>
      <c r="N48" s="46" t="str">
        <f>'3.3'!N48</f>
        <v>Security Vida</v>
      </c>
      <c r="O48" s="50">
        <v>7713.2340489556991</v>
      </c>
      <c r="P48" s="50">
        <v>16741.025835700311</v>
      </c>
      <c r="Q48" s="50">
        <v>188392.45591137072</v>
      </c>
      <c r="R48" s="50">
        <v>378.27722459107912</v>
      </c>
      <c r="S48" s="50">
        <v>0</v>
      </c>
      <c r="T48" s="50">
        <v>0</v>
      </c>
      <c r="U48" s="50">
        <v>0</v>
      </c>
      <c r="V48" s="50">
        <v>0</v>
      </c>
      <c r="W48" s="50">
        <v>9083885.7580850031</v>
      </c>
      <c r="X48" s="50">
        <v>20112598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>
        <f>IF(OR(V50="",V50=0),"",V50*M!$J$66)</f>
        <v>2686871.9106445736</v>
      </c>
      <c r="K50" s="33">
        <f>IF(OR(W50="",W50=0),"",W50*M!$J$67)</f>
        <v>6178922.0038638012</v>
      </c>
      <c r="L50" s="33">
        <f>IF(OR(X50="",X50=0),"",X50*M!$J$68)</f>
        <v>7038083.8278229646</v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59967603.159348443</v>
      </c>
      <c r="W50" s="50">
        <v>137779205.89057159</v>
      </c>
      <c r="X50" s="50">
        <v>156907252</v>
      </c>
    </row>
    <row r="51" spans="2:24">
      <c r="B51" s="46" t="str">
        <f t="shared" si="2"/>
        <v>Sura</v>
      </c>
      <c r="C51" s="33">
        <f>IF(OR(O51="",O51=0),"",O51*M!$J$59)</f>
        <v>2685781.9939178657</v>
      </c>
      <c r="D51" s="33">
        <f>IF(OR(P51="",P51=0),"",P51*M!$J$60)</f>
        <v>3108035.2245862884</v>
      </c>
      <c r="E51" s="33">
        <f>IF(OR(Q51="",Q51=0),"",Q51*M!$J$61)</f>
        <v>1404079.5632050491</v>
      </c>
      <c r="F51" s="33">
        <f>IF(OR(R51="",R51=0),"",R51*M!$J$62)</f>
        <v>1907128.4202725918</v>
      </c>
      <c r="G51" s="33">
        <f>IF(OR(S51="",S51=0),"",S51*M!$J$63)</f>
        <v>4490739.3934898805</v>
      </c>
      <c r="H51" s="33">
        <f>IF(OR(T51="",T51=0),"",T51*M!$J$64)</f>
        <v>3895928.5846057558</v>
      </c>
      <c r="I51" s="33">
        <f>IF(OR(U51="",U51=0),"",U51*M!$J$65)</f>
        <v>2315881.8733606217</v>
      </c>
      <c r="J51" s="33">
        <f>IF(OR(V51="",V51=0),"",V51*M!$J$66)</f>
        <v>1597494.6616702199</v>
      </c>
      <c r="K51" s="33">
        <f>IF(OR(W51="",W51=0),"",W51*M!$J$67)</f>
        <v>34177.870061592446</v>
      </c>
      <c r="L51" s="33">
        <f>IF(OR(X51="",X51=0),"",X51*M!$J$68)</f>
        <v>-72840.442037621731</v>
      </c>
      <c r="N51" s="46" t="str">
        <f>'3.3'!N51</f>
        <v>Sura</v>
      </c>
      <c r="O51" s="50">
        <v>59991746.862105407</v>
      </c>
      <c r="P51" s="50">
        <v>69490593.578235954</v>
      </c>
      <c r="Q51" s="50">
        <v>31351484.757994603</v>
      </c>
      <c r="R51" s="50">
        <v>42656071.618783079</v>
      </c>
      <c r="S51" s="50">
        <v>100332680.06104195</v>
      </c>
      <c r="T51" s="50">
        <v>86701689.177664533</v>
      </c>
      <c r="U51" s="50">
        <v>51746009.593293466</v>
      </c>
      <c r="V51" s="50">
        <v>35654072.50739976</v>
      </c>
      <c r="W51" s="50">
        <v>762107.01367855398</v>
      </c>
      <c r="X51" s="50">
        <v>-1623907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5622178.2333141444</v>
      </c>
      <c r="D53" s="51">
        <f t="shared" si="3"/>
        <v>7242569.444444444</v>
      </c>
      <c r="E53" s="51">
        <f t="shared" si="3"/>
        <v>7436787.2703491654</v>
      </c>
      <c r="F53" s="51">
        <f t="shared" si="3"/>
        <v>6931617.691647362</v>
      </c>
      <c r="G53" s="51">
        <f t="shared" si="3"/>
        <v>9803196.5415201876</v>
      </c>
      <c r="H53" s="51">
        <f t="shared" si="3"/>
        <v>9597157.4699862283</v>
      </c>
      <c r="I53" s="51">
        <f t="shared" si="3"/>
        <v>12378729.588109925</v>
      </c>
      <c r="J53" s="51">
        <f t="shared" si="3"/>
        <v>15594771.492745988</v>
      </c>
      <c r="K53" s="51">
        <f t="shared" si="3"/>
        <v>19917079.962993253</v>
      </c>
      <c r="L53" s="51">
        <f t="shared" si="3"/>
        <v>19199073.429074958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3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>
  <sheetPr codeName="Hoja156">
    <pageSetUpPr fitToPage="1"/>
  </sheetPr>
  <dimension ref="B3:X55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264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'3.3'!N17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</row>
    <row r="18" spans="2:24" s="16" customFormat="1">
      <c r="B18" s="46" t="str">
        <f t="shared" ref="B18:B52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'3.3'!N18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'3.3'!N19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'3.3'!N20</f>
        <v>BCI Vida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 t="str">
        <f>IF(OR(R21="",R21=0),"",R21*M!$J$62)</f>
        <v/>
      </c>
      <c r="G21" s="33" t="str">
        <f>IF(OR(S21="",S21=0),"",S21*M!$J$63)</f>
        <v/>
      </c>
      <c r="H21" s="33" t="str">
        <f>IF(OR(T21="",T21=0),"",T21*M!$J$64)</f>
        <v/>
      </c>
      <c r="I21" s="33" t="str">
        <f>IF(OR(U21="",U21=0),"",U21*M!$J$65)</f>
        <v/>
      </c>
      <c r="J21" s="33" t="str">
        <f>IF(OR(V21="",V21=0),"",V21*M!$J$66)</f>
        <v/>
      </c>
      <c r="K21" s="33" t="str">
        <f>IF(OR(W21="",W21=0),"",W21*M!$J$67)</f>
        <v/>
      </c>
      <c r="L21" s="33" t="str">
        <f>IF(OR(X21="",X21=0),"",X21*M!$J$68)</f>
        <v/>
      </c>
      <c r="N21" s="46" t="str">
        <f>'3.3'!N21</f>
        <v>BICE Vida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</row>
    <row r="22" spans="2:24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'3.3'!N22</f>
        <v>Cardif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 t="str">
        <f>IF(OR(P23="",P23=0),"",P23*M!$J$60)</f>
        <v/>
      </c>
      <c r="E23" s="33" t="str">
        <f>IF(OR(Q23="",Q23=0),"",Q23*M!$J$61)</f>
        <v/>
      </c>
      <c r="F23" s="33" t="str">
        <f>IF(OR(R23="",R23=0),"",R23*M!$J$62)</f>
        <v/>
      </c>
      <c r="G23" s="33" t="str">
        <f>IF(OR(S23="",S23=0),"",S23*M!$J$63)</f>
        <v/>
      </c>
      <c r="H23" s="33" t="str">
        <f>IF(OR(T23="",T23=0),"",T23*M!$J$64)</f>
        <v/>
      </c>
      <c r="I23" s="33" t="str">
        <f>IF(OR(U23="",U23=0),"",U23*M!$J$65)</f>
        <v/>
      </c>
      <c r="J23" s="33" t="str">
        <f>IF(OR(V23="",V23=0),"",V23*M!$J$66)</f>
        <v/>
      </c>
      <c r="K23" s="33" t="str">
        <f>IF(OR(W23="",W23=0),"",W23*M!$J$67)</f>
        <v/>
      </c>
      <c r="L23" s="33" t="str">
        <f>IF(OR(X23="",X23=0),"",X23*M!$J$68)</f>
        <v/>
      </c>
      <c r="N23" s="46" t="str">
        <f>'3.3'!N23</f>
        <v>Chilena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'3.3'!N24</f>
        <v>Cigna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'3.3'!N25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</row>
    <row r="26" spans="2:24">
      <c r="B26" s="46" t="str">
        <f t="shared" si="2"/>
        <v>Consorcio Nacional</v>
      </c>
      <c r="C26" s="33">
        <f>IF(OR(O26="",O26=0),"",O26*M!$J$59)</f>
        <v>893.20907876914441</v>
      </c>
      <c r="D26" s="33">
        <f>IF(OR(P26="",P26=0),"",P26*M!$J$60)</f>
        <v>1216.3711583924348</v>
      </c>
      <c r="E26" s="33">
        <f>IF(OR(Q26="",Q26=0),"",Q26*M!$J$61)</f>
        <v>229.08058820642083</v>
      </c>
      <c r="F26" s="33" t="str">
        <f>IF(OR(R26="",R26=0),"",R26*M!$J$62)</f>
        <v/>
      </c>
      <c r="G26" s="33" t="str">
        <f>IF(OR(S26="",S26=0),"",S26*M!$J$63)</f>
        <v/>
      </c>
      <c r="H26" s="33" t="str">
        <f>IF(OR(T26="",T26=0),"",T26*M!$J$64)</f>
        <v/>
      </c>
      <c r="I26" s="33" t="str">
        <f>IF(OR(U26="",U26=0),"",U26*M!$J$65)</f>
        <v/>
      </c>
      <c r="J26" s="33" t="str">
        <f>IF(OR(V26="",V26=0),"",V26*M!$J$66)</f>
        <v/>
      </c>
      <c r="K26" s="33" t="str">
        <f>IF(OR(W26="",W26=0),"",W26*M!$J$67)</f>
        <v/>
      </c>
      <c r="L26" s="33" t="str">
        <f>IF(OR(X26="",X26=0),"",X26*M!$J$68)</f>
        <v/>
      </c>
      <c r="N26" s="46" t="str">
        <f>'3.3'!N26</f>
        <v>Consorcio Nacional</v>
      </c>
      <c r="O26" s="50">
        <v>19951.423112449229</v>
      </c>
      <c r="P26" s="50">
        <v>27196.073306855167</v>
      </c>
      <c r="Q26" s="50">
        <v>5115.1065493125425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'3.3'!N27</f>
        <v>CorpVida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266.43899979372475</v>
      </c>
      <c r="K28" s="33" t="str">
        <f>IF(OR(W28="",W28=0),"",W28*M!$J$67)</f>
        <v/>
      </c>
      <c r="L28" s="33" t="str">
        <f>IF(OR(X28="",X28=0),"",X28*M!$J$68)</f>
        <v/>
      </c>
      <c r="N28" s="46" t="str">
        <f>'3.3'!N28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5946.583513157052</v>
      </c>
      <c r="W28" s="50">
        <v>0</v>
      </c>
      <c r="X28" s="50">
        <v>0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 t="str">
        <f>IF(OR(W29="",W29=0),"",W29*M!$J$67)</f>
        <v/>
      </c>
      <c r="L29" s="33" t="str">
        <f>IF(OR(X29="",X29=0),"",X29*M!$J$68)</f>
        <v/>
      </c>
      <c r="N29" s="46" t="str">
        <f>'3.3'!N29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</row>
    <row r="30" spans="2:24">
      <c r="B30" s="46" t="str">
        <f t="shared" si="2"/>
        <v>EuroAmerica</v>
      </c>
      <c r="C30" s="33">
        <f>IF(OR(O30="",O30=0),"",O30*M!$J$59)</f>
        <v>531.70904174122052</v>
      </c>
      <c r="D30" s="33">
        <f>IF(OR(P30="",P30=0),"",P30*M!$J$60)</f>
        <v>1534.4562647754135</v>
      </c>
      <c r="E30" s="33" t="str">
        <f>IF(OR(Q30="",Q30=0),"",Q30*M!$J$61)</f>
        <v/>
      </c>
      <c r="F30" s="33">
        <f>IF(OR(R30="",R30=0),"",R30*M!$J$62)</f>
        <v>19.416060587010367</v>
      </c>
      <c r="G30" s="33">
        <f>IF(OR(S30="",S30=0),"",S30*M!$J$63)</f>
        <v>8.998504612142634</v>
      </c>
      <c r="H30" s="33" t="str">
        <f>IF(OR(T30="",T30=0),"",T30*M!$J$64)</f>
        <v/>
      </c>
      <c r="I30" s="33" t="str">
        <f>IF(OR(U30="",U30=0),"",U30*M!$J$65)</f>
        <v/>
      </c>
      <c r="J30" s="33" t="str">
        <f>IF(OR(V30="",V30=0),"",V30*M!$J$66)</f>
        <v/>
      </c>
      <c r="K30" s="33" t="str">
        <f>IF(OR(W30="",W30=0),"",W30*M!$J$67)</f>
        <v/>
      </c>
      <c r="L30" s="33" t="str">
        <f>IF(OR(X30="",X30=0),"",X30*M!$J$68)</f>
        <v/>
      </c>
      <c r="N30" s="46" t="str">
        <f>'3.3'!N30</f>
        <v>EuroAmerica</v>
      </c>
      <c r="O30" s="50">
        <v>11876.672905197613</v>
      </c>
      <c r="P30" s="50">
        <v>34307.936993629111</v>
      </c>
      <c r="Q30" s="50">
        <v>0</v>
      </c>
      <c r="R30" s="50">
        <v>434.27220849436384</v>
      </c>
      <c r="S30" s="50">
        <v>201.04575330885359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'3.3'!N31</f>
        <v>Huelen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</row>
    <row r="32" spans="2:24">
      <c r="B32" s="46" t="str">
        <f t="shared" si="2"/>
        <v>ISE - Las Américas</v>
      </c>
      <c r="C32" s="33" t="str">
        <f>IF(OR(O32="",O32=0),"",O32*M!$J$59)</f>
        <v/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'3.3'!N32</f>
        <v>ISE - Las Américas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'3.3'!N33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</row>
    <row r="34" spans="2:24">
      <c r="B34" s="46" t="str">
        <f t="shared" si="2"/>
        <v>La Construcción</v>
      </c>
      <c r="C34" s="33" t="str">
        <f>IF(OR(O34="",O34=0),"",O34*M!$J$59)</f>
        <v/>
      </c>
      <c r="D34" s="33" t="str">
        <f>IF(OR(P34="",P34=0),"",P34*M!$J$60)</f>
        <v/>
      </c>
      <c r="E34" s="33" t="str">
        <f>IF(OR(Q34="",Q34=0),"",Q34*M!$J$61)</f>
        <v/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'3.3'!N34</f>
        <v>La Construcción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'3.3'!N35</f>
        <v>Le Mans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'3.3'!N36</f>
        <v>Mapfre Vida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</row>
    <row r="37" spans="2:24">
      <c r="B37" s="46" t="str">
        <f t="shared" si="2"/>
        <v>Metlife Chile</v>
      </c>
      <c r="C37" s="33" t="str">
        <f>IF(OR(O37="",O37=0),"",O37*M!$J$59)</f>
        <v/>
      </c>
      <c r="D37" s="33" t="str">
        <f>IF(OR(P37="",P37=0),"",P37*M!$J$60)</f>
        <v/>
      </c>
      <c r="E37" s="33">
        <f>IF(OR(Q37="",Q37=0),"",Q37*M!$J$61)</f>
        <v>63.809944534432823</v>
      </c>
      <c r="F37" s="33">
        <f>IF(OR(R37="",R37=0),"",R37*M!$J$62)</f>
        <v>21.029429518309225</v>
      </c>
      <c r="G37" s="33">
        <f>IF(OR(S37="",S37=0),"",S37*M!$J$63)</f>
        <v>7.4714856476578229</v>
      </c>
      <c r="H37" s="33" t="str">
        <f>IF(OR(T37="",T37=0),"",T37*M!$J$64)</f>
        <v/>
      </c>
      <c r="I37" s="33">
        <f>IF(OR(U37="",U37=0),"",U37*M!$J$65)</f>
        <v>0.79244584681462216</v>
      </c>
      <c r="J37" s="33">
        <f>IF(OR(V37="",V37=0),"",V37*M!$J$66)</f>
        <v>11.555239776000251</v>
      </c>
      <c r="K37" s="33">
        <f>IF(OR(W37="",W37=0),"",W37*M!$J$67)</f>
        <v>47.493538967772899</v>
      </c>
      <c r="L37" s="33">
        <f>IF(OR(X37="",X37=0),"",X37*M!$J$68)</f>
        <v>0.26913034565755944</v>
      </c>
      <c r="N37" s="46" t="str">
        <f>'3.3'!N37</f>
        <v>Metlife Chile</v>
      </c>
      <c r="O37" s="50">
        <v>0</v>
      </c>
      <c r="P37" s="50">
        <v>0</v>
      </c>
      <c r="Q37" s="50">
        <v>1424.8028074087117</v>
      </c>
      <c r="R37" s="50">
        <v>470.35786478759178</v>
      </c>
      <c r="S37" s="50">
        <v>166.9288982018966</v>
      </c>
      <c r="T37" s="50">
        <v>0</v>
      </c>
      <c r="U37" s="50">
        <v>17.70639118649455</v>
      </c>
      <c r="V37" s="50">
        <v>257.8984247641589</v>
      </c>
      <c r="W37" s="50">
        <v>1059.0232535417686</v>
      </c>
      <c r="X37" s="50">
        <v>6</v>
      </c>
    </row>
    <row r="38" spans="2:24">
      <c r="B38" s="46" t="str">
        <f t="shared" si="2"/>
        <v>Mutual de Carabineros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'3.3'!N38</f>
        <v>Mutual de Carabineros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</row>
    <row r="39" spans="2:24">
      <c r="B39" s="46" t="str">
        <f t="shared" si="2"/>
        <v>Mutual de Ej. y Av.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'3.3'!N39</f>
        <v>Mutual de Ej. y Av.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</row>
    <row r="40" spans="2:24">
      <c r="B40" s="46" t="str">
        <f t="shared" si="2"/>
        <v>Mutual de Seguros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'3.3'!N40</f>
        <v>Mutual de Seguros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</row>
    <row r="41" spans="2:24">
      <c r="B41" s="46" t="str">
        <f t="shared" si="2"/>
        <v>Ohio National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'3.3'!N41</f>
        <v>Ohio National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</row>
    <row r="42" spans="2:24">
      <c r="B42" s="46" t="str">
        <f t="shared" si="2"/>
        <v>Penta Vida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>
        <f>IF(OR(S42="",S42=0),"",S42*M!$J$63)</f>
        <v>178.22492771201291</v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'3.3'!N42</f>
        <v>Penta Vida</v>
      </c>
      <c r="O42" s="50">
        <v>0</v>
      </c>
      <c r="P42" s="50">
        <v>0</v>
      </c>
      <c r="Q42" s="50">
        <v>0</v>
      </c>
      <c r="R42" s="50">
        <v>0</v>
      </c>
      <c r="S42" s="50">
        <v>3981.9243746262641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</row>
    <row r="43" spans="2:24">
      <c r="B43" s="46" t="str">
        <f t="shared" si="2"/>
        <v>Principal</v>
      </c>
      <c r="C43" s="33" t="str">
        <f>IF(OR(O43="",O43=0),"",O43*M!$J$59)</f>
        <v/>
      </c>
      <c r="D43" s="33" t="str">
        <f>IF(OR(P43="",P43=0),"",P43*M!$J$60)</f>
        <v/>
      </c>
      <c r="E43" s="33" t="str">
        <f>IF(OR(Q43="",Q43=0),"",Q43*M!$J$61)</f>
        <v/>
      </c>
      <c r="F43" s="33" t="str">
        <f>IF(OR(R43="",R43=0),"",R43*M!$J$62)</f>
        <v/>
      </c>
      <c r="G43" s="33" t="str">
        <f>IF(OR(S43="",S43=0),"",S43*M!$J$63)</f>
        <v/>
      </c>
      <c r="H43" s="33" t="str">
        <f>IF(OR(T43="",T43=0),"",T43*M!$J$64)</f>
        <v/>
      </c>
      <c r="I43" s="33" t="str">
        <f>IF(OR(U43="",U43=0),"",U43*M!$J$65)</f>
        <v/>
      </c>
      <c r="J43" s="33" t="str">
        <f>IF(OR(V43="",V43=0),"",V43*M!$J$66)</f>
        <v/>
      </c>
      <c r="K43" s="33" t="str">
        <f>IF(OR(W43="",W43=0),"",W43*M!$J$67)</f>
        <v/>
      </c>
      <c r="L43" s="33" t="str">
        <f>IF(OR(X43="",X43=0),"",X43*M!$J$68)</f>
        <v/>
      </c>
      <c r="N43" s="46" t="str">
        <f>'3.3'!N43</f>
        <v>Principal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</row>
    <row r="44" spans="2:24">
      <c r="B44" s="46" t="str">
        <f t="shared" si="2"/>
        <v>Renta Nacional</v>
      </c>
      <c r="C44" s="33">
        <f>IF(OR(O44="",O44=0),"",O44*M!$J$59)</f>
        <v>691.58606125613085</v>
      </c>
      <c r="D44" s="33">
        <f>IF(OR(P44="",P44=0),"",P44*M!$J$60)</f>
        <v>23.345153664302597</v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'3.3'!N44</f>
        <v>Renta Nacional</v>
      </c>
      <c r="O44" s="50">
        <v>15447.812225338464</v>
      </c>
      <c r="P44" s="50">
        <v>521.95952364840343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Rigel Seguros de Vida</v>
      </c>
      <c r="C45" s="33" t="str">
        <f>IF(OR(O45="",O45=0),"",O45*M!$J$59)</f>
        <v/>
      </c>
      <c r="D45" s="33" t="str">
        <f>IF(OR(P45="",P45=0),"",P45*M!$J$60)</f>
        <v/>
      </c>
      <c r="E45" s="33" t="str">
        <f>IF(OR(Q45="",Q45=0),"",Q45*M!$J$61)</f>
        <v/>
      </c>
      <c r="F45" s="33" t="str">
        <f>IF(OR(R45="",R45=0),"",R45*M!$J$62)</f>
        <v/>
      </c>
      <c r="G45" s="33" t="str">
        <f>IF(OR(S45="",S45=0),"",S45*M!$J$63)</f>
        <v/>
      </c>
      <c r="H45" s="33" t="str">
        <f>IF(OR(T45="",T45=0),"",T45*M!$J$64)</f>
        <v/>
      </c>
      <c r="I45" s="33" t="str">
        <f>IF(OR(U45="",U45=0),"",U45*M!$J$65)</f>
        <v/>
      </c>
      <c r="J45" s="33" t="str">
        <f>IF(OR(V45="",V45=0),"",V45*M!$J$66)</f>
        <v/>
      </c>
      <c r="K45" s="33" t="str">
        <f>IF(OR(W45="",W45=0),"",W45*M!$J$67)</f>
        <v/>
      </c>
      <c r="L45" s="33" t="str">
        <f>IF(OR(X45="",X45=0),"",X45*M!$J$68)</f>
        <v/>
      </c>
      <c r="N45" s="46" t="str">
        <f>'3.3'!N45</f>
        <v>Rigel Seguros de Vida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</row>
    <row r="46" spans="2:24">
      <c r="B46" s="46" t="str">
        <f t="shared" si="2"/>
        <v>Santander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'3.3'!N46</f>
        <v>Santander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</row>
    <row r="47" spans="2:24">
      <c r="B47" s="46" t="str">
        <f t="shared" si="2"/>
        <v>Security Rentas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'3.3'!N47</f>
        <v>Security Rentas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</row>
    <row r="48" spans="2:24">
      <c r="B48" s="46" t="str">
        <f t="shared" si="2"/>
        <v>Security Vida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'3.3'!N48</f>
        <v>Security Vida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Seguros CLC</v>
      </c>
      <c r="C49" s="33" t="str">
        <f>IF(OR(O49="",O49=0),"",O49*M!$J$59)</f>
        <v/>
      </c>
      <c r="D49" s="33" t="str">
        <f>IF(OR(P49="",P49=0),"",P49*M!$J$60)</f>
        <v/>
      </c>
      <c r="E49" s="33" t="str">
        <f>IF(OR(Q49="",Q49=0),"",Q49*M!$J$61)</f>
        <v/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 t="str">
        <f>IF(OR(W49="",W49=0),"",W49*M!$J$67)</f>
        <v/>
      </c>
      <c r="L49" s="33" t="str">
        <f>IF(OR(X49="",X49=0),"",X49*M!$J$68)</f>
        <v/>
      </c>
      <c r="N49" s="46" t="str">
        <f>'3.3'!N49</f>
        <v>Seguros CLC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</row>
    <row r="50" spans="2:24">
      <c r="B50" s="46" t="str">
        <f t="shared" si="2"/>
        <v>Seguros de Vida Cámara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'3.3'!N50</f>
        <v>Seguros de Vida Cámara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</row>
    <row r="51" spans="2:24">
      <c r="B51" s="46" t="str">
        <f t="shared" si="2"/>
        <v>Sura</v>
      </c>
      <c r="C51" s="33">
        <f>IF(OR(O51="",O51=0),"",O51*M!$J$59)</f>
        <v>248.3259795080304</v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'3.3'!N51</f>
        <v>Sura</v>
      </c>
      <c r="O51" s="50">
        <v>5546.8051151085783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Vitalis</v>
      </c>
      <c r="C52" s="33" t="str">
        <f>IF(OR(O52="",O52=0),"",O52*M!$J$59)</f>
        <v/>
      </c>
      <c r="D52" s="33" t="str">
        <f>IF(OR(P52="",P52=0),"",P52*M!$J$60)</f>
        <v/>
      </c>
      <c r="E52" s="33" t="str">
        <f>IF(OR(Q52="",Q52=0),"",Q52*M!$J$61)</f>
        <v/>
      </c>
      <c r="F52" s="33" t="str">
        <f>IF(OR(R52="",R52=0),"",R52*M!$J$62)</f>
        <v/>
      </c>
      <c r="G52" s="33" t="str">
        <f>IF(OR(S52="",S52=0),"",S52*M!$J$63)</f>
        <v/>
      </c>
      <c r="H52" s="33" t="str">
        <f>IF(OR(T52="",T52=0),"",T52*M!$J$64)</f>
        <v/>
      </c>
      <c r="I52" s="33" t="str">
        <f>IF(OR(U52="",U52=0),"",U52*M!$J$65)</f>
        <v/>
      </c>
      <c r="J52" s="33" t="str">
        <f>IF(OR(V52="",V52=0),"",V52*M!$J$66)</f>
        <v/>
      </c>
      <c r="K52" s="33" t="str">
        <f>IF(OR(W52="",W52=0),"",W52*M!$J$67)</f>
        <v/>
      </c>
      <c r="L52" s="33" t="str">
        <f>IF(OR(X52="",X52=0),"",X52*M!$J$68)</f>
        <v/>
      </c>
      <c r="N52" s="46" t="str">
        <f>'3.3'!N52</f>
        <v>Vitalis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</row>
    <row r="53" spans="2:24">
      <c r="B53" s="51" t="s">
        <v>29</v>
      </c>
      <c r="C53" s="51">
        <f t="shared" ref="C53:L53" si="3">SUM(C17:C52)</f>
        <v>2364.8301612745263</v>
      </c>
      <c r="D53" s="51">
        <f t="shared" si="3"/>
        <v>2774.1725768321508</v>
      </c>
      <c r="E53" s="51">
        <f t="shared" si="3"/>
        <v>292.89053274085364</v>
      </c>
      <c r="F53" s="51">
        <f t="shared" si="3"/>
        <v>40.445490105319593</v>
      </c>
      <c r="G53" s="51">
        <f t="shared" si="3"/>
        <v>194.69491797181337</v>
      </c>
      <c r="H53" s="51">
        <f t="shared" si="3"/>
        <v>0</v>
      </c>
      <c r="I53" s="51">
        <f t="shared" si="3"/>
        <v>0.79244584681462216</v>
      </c>
      <c r="J53" s="51">
        <f t="shared" si="3"/>
        <v>277.99423956972498</v>
      </c>
      <c r="K53" s="51">
        <f t="shared" si="3"/>
        <v>47.493538967772899</v>
      </c>
      <c r="L53" s="51">
        <f t="shared" si="3"/>
        <v>0.26913034565755944</v>
      </c>
    </row>
    <row r="55" spans="2:24">
      <c r="B55" s="14" t="s">
        <v>695</v>
      </c>
    </row>
  </sheetData>
  <mergeCells count="2">
    <mergeCell ref="B15:L15"/>
    <mergeCell ref="N15:X15"/>
  </mergeCells>
  <conditionalFormatting sqref="C17:L53">
    <cfRule type="cellIs" dxfId="3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>
  <sheetPr codeName="Hoja157">
    <pageSetUpPr fitToPage="1"/>
  </sheetPr>
  <dimension ref="B3:Z54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24.28515625" style="10" customWidth="1"/>
    <col min="3" max="3" width="28.5703125" style="10" customWidth="1"/>
    <col min="4" max="13" width="15.7109375" style="10" customWidth="1"/>
    <col min="14" max="14" width="11.42578125" style="10"/>
    <col min="15" max="15" width="24.28515625" style="10" hidden="1" customWidth="1"/>
    <col min="16" max="16" width="28.5703125" style="10" hidden="1" customWidth="1"/>
    <col min="17" max="26" width="15.7109375" style="10" hidden="1" customWidth="1"/>
    <col min="27" max="27" width="0" style="10" hidden="1" customWidth="1"/>
    <col min="28" max="16384" width="11.42578125" style="10"/>
  </cols>
  <sheetData>
    <row r="3" spans="2:26">
      <c r="C3" s="11" t="s">
        <v>1</v>
      </c>
      <c r="D3" s="11"/>
      <c r="F3" s="11"/>
    </row>
    <row r="8" spans="2:26">
      <c r="B8" s="12"/>
      <c r="C8" s="12"/>
    </row>
    <row r="9" spans="2:26">
      <c r="B9" s="12"/>
      <c r="C9" s="12"/>
    </row>
    <row r="10" spans="2:26">
      <c r="B10" s="12"/>
      <c r="C10" s="12"/>
    </row>
    <row r="11" spans="2:26" ht="21">
      <c r="B11" s="13" t="s">
        <v>265</v>
      </c>
      <c r="C11" s="13"/>
    </row>
    <row r="12" spans="2:26">
      <c r="B12" s="14" t="str">
        <f>M!E53</f>
        <v>Cifras en UF</v>
      </c>
      <c r="C12" s="14"/>
    </row>
    <row r="13" spans="2:26">
      <c r="B13" s="14" t="s">
        <v>7</v>
      </c>
      <c r="C13" s="14"/>
    </row>
    <row r="14" spans="2:26">
      <c r="B14" s="12"/>
      <c r="C14" s="12"/>
    </row>
    <row r="15" spans="2:26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1"/>
      <c r="O15" s="207" t="s">
        <v>11</v>
      </c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14"/>
    </row>
    <row r="16" spans="2:26" s="16" customFormat="1">
      <c r="B16" s="45"/>
      <c r="C16" s="67"/>
      <c r="D16" s="49">
        <f>'1.1'!B16</f>
        <v>2002</v>
      </c>
      <c r="E16" s="49">
        <f>D16+1</f>
        <v>2003</v>
      </c>
      <c r="F16" s="49">
        <f t="shared" ref="F16:L16" si="0">E16+1</f>
        <v>2004</v>
      </c>
      <c r="G16" s="49">
        <f t="shared" si="0"/>
        <v>2005</v>
      </c>
      <c r="H16" s="49">
        <f t="shared" si="0"/>
        <v>2006</v>
      </c>
      <c r="I16" s="49">
        <f t="shared" si="0"/>
        <v>2007</v>
      </c>
      <c r="J16" s="49">
        <f t="shared" si="0"/>
        <v>2008</v>
      </c>
      <c r="K16" s="49">
        <f t="shared" si="0"/>
        <v>2009</v>
      </c>
      <c r="L16" s="49">
        <f t="shared" si="0"/>
        <v>2010</v>
      </c>
      <c r="M16" s="49">
        <f>L16+1</f>
        <v>2011</v>
      </c>
      <c r="O16" s="227"/>
      <c r="P16" s="228"/>
      <c r="Q16" s="53">
        <f>D16</f>
        <v>2002</v>
      </c>
      <c r="R16" s="53">
        <f>Q16+1</f>
        <v>2003</v>
      </c>
      <c r="S16" s="53">
        <f t="shared" ref="S16:Y16" si="1">R16+1</f>
        <v>2004</v>
      </c>
      <c r="T16" s="53">
        <f t="shared" si="1"/>
        <v>2005</v>
      </c>
      <c r="U16" s="53">
        <f t="shared" si="1"/>
        <v>2006</v>
      </c>
      <c r="V16" s="53">
        <f t="shared" si="1"/>
        <v>2007</v>
      </c>
      <c r="W16" s="53">
        <f t="shared" si="1"/>
        <v>2008</v>
      </c>
      <c r="X16" s="53">
        <f t="shared" si="1"/>
        <v>2009</v>
      </c>
      <c r="Y16" s="53">
        <f t="shared" si="1"/>
        <v>2010</v>
      </c>
      <c r="Z16" s="53">
        <f>Y16+1</f>
        <v>2011</v>
      </c>
    </row>
    <row r="17" spans="2:26" s="16" customFormat="1">
      <c r="B17" s="224" t="s">
        <v>49</v>
      </c>
      <c r="C17" s="46" t="str">
        <f>P17</f>
        <v>Accidentes Personales</v>
      </c>
      <c r="D17" s="33">
        <f>Q17*M!$J$59</f>
        <v>-61617.451379947124</v>
      </c>
      <c r="E17" s="33">
        <f>R17*M!$J$60</f>
        <v>-61965.425531914894</v>
      </c>
      <c r="F17" s="33">
        <f>S17*M!$J$61</f>
        <v>-113446.92080926025</v>
      </c>
      <c r="G17" s="33">
        <f>T17*M!$J$62</f>
        <v>-149632.68040107231</v>
      </c>
      <c r="H17" s="33">
        <f>U17*M!$J$63</f>
        <v>-153272.07442254137</v>
      </c>
      <c r="I17" s="33">
        <f>V17*M!$J$64</f>
        <v>-230909.62183516394</v>
      </c>
      <c r="J17" s="33">
        <f>W17*M!$J$65</f>
        <v>-138291.77576392912</v>
      </c>
      <c r="K17" s="33">
        <f>X17*M!$J$66</f>
        <v>-142112.49837653662</v>
      </c>
      <c r="L17" s="33">
        <f>Y17*M!$J$67</f>
        <v>-151735.93778765862</v>
      </c>
      <c r="M17" s="33">
        <f>Z17*M!$J$68</f>
        <v>-169378.66325648612</v>
      </c>
      <c r="O17" s="224" t="s">
        <v>49</v>
      </c>
      <c r="P17" s="46" t="s">
        <v>211</v>
      </c>
      <c r="Q17" s="33">
        <v>-1376336.0368953757</v>
      </c>
      <c r="R17" s="33">
        <v>-1385445.7528273086</v>
      </c>
      <c r="S17" s="33">
        <v>-2533139.5041988268</v>
      </c>
      <c r="T17" s="33">
        <v>-3346781.6135770842</v>
      </c>
      <c r="U17" s="33">
        <v>-3424424.5007008128</v>
      </c>
      <c r="V17" s="33">
        <v>-5138763.1538195591</v>
      </c>
      <c r="W17" s="33">
        <v>-3089988.1542617646</v>
      </c>
      <c r="X17" s="33">
        <v>-3171772.302529769</v>
      </c>
      <c r="Y17" s="33">
        <v>-3383447.3068881291</v>
      </c>
      <c r="Z17" s="33">
        <v>-3776132.9999999995</v>
      </c>
    </row>
    <row r="18" spans="2:26" s="16" customFormat="1">
      <c r="B18" s="225"/>
      <c r="C18" s="46" t="str">
        <f t="shared" ref="C18:C30" si="2">P18</f>
        <v>Asistencia</v>
      </c>
      <c r="D18" s="33">
        <f>Q18*M!$J$59</f>
        <v>-3731.459162977811</v>
      </c>
      <c r="E18" s="33">
        <f>R18*M!$J$60</f>
        <v>-2307.7423167848692</v>
      </c>
      <c r="F18" s="33">
        <f>S18*M!$J$61</f>
        <v>-8693.1088147230621</v>
      </c>
      <c r="G18" s="33">
        <f>T18*M!$J$62</f>
        <v>-12127.026655636411</v>
      </c>
      <c r="H18" s="33">
        <f>U18*M!$J$63</f>
        <v>-6853.3156489994199</v>
      </c>
      <c r="I18" s="33">
        <f>V18*M!$J$64</f>
        <v>-5552.305344943039</v>
      </c>
      <c r="J18" s="33">
        <f>W18*M!$J$65</f>
        <v>-12209.44623418077</v>
      </c>
      <c r="K18" s="33">
        <f>X18*M!$J$66</f>
        <v>-13603.000160436393</v>
      </c>
      <c r="L18" s="33">
        <f>Y18*M!$J$67</f>
        <v>-10245.787220555983</v>
      </c>
      <c r="M18" s="33">
        <f>Z18*M!$J$68</f>
        <v>-16915.515050441754</v>
      </c>
      <c r="O18" s="225"/>
      <c r="P18" s="46" t="s">
        <v>212</v>
      </c>
      <c r="Q18" s="33">
        <v>-83348.817602689742</v>
      </c>
      <c r="R18" s="33">
        <v>-51597.350683289129</v>
      </c>
      <c r="S18" s="33">
        <v>-194107.14011266973</v>
      </c>
      <c r="T18" s="33">
        <v>-271240.94636048691</v>
      </c>
      <c r="U18" s="33">
        <v>-153117.66417913389</v>
      </c>
      <c r="V18" s="33">
        <v>-123563.41800999697</v>
      </c>
      <c r="W18" s="33">
        <v>-272807.57677243522</v>
      </c>
      <c r="X18" s="33">
        <v>-303601.86213786021</v>
      </c>
      <c r="Y18" s="33">
        <v>-228463.2215925745</v>
      </c>
      <c r="Z18" s="33">
        <v>-377115</v>
      </c>
    </row>
    <row r="19" spans="2:26" s="16" customFormat="1">
      <c r="B19" s="225"/>
      <c r="C19" s="46" t="str">
        <f t="shared" si="2"/>
        <v>Dotal Puro o Capital Diferido</v>
      </c>
      <c r="D19" s="33">
        <f>Q19*M!$J$59</f>
        <v>0</v>
      </c>
      <c r="E19" s="33">
        <f>R19*M!$J$60</f>
        <v>0</v>
      </c>
      <c r="F19" s="33">
        <f>S19*M!$J$61</f>
        <v>0</v>
      </c>
      <c r="G19" s="33">
        <f>T19*M!$J$62</f>
        <v>0</v>
      </c>
      <c r="H19" s="33">
        <f>U19*M!$J$63</f>
        <v>-12184.356999582247</v>
      </c>
      <c r="I19" s="33">
        <f>V19*M!$J$64</f>
        <v>-185436.07237754713</v>
      </c>
      <c r="J19" s="33">
        <f>W19*M!$J$65</f>
        <v>-64487.564893157163</v>
      </c>
      <c r="K19" s="33">
        <f>X19*M!$J$66</f>
        <v>-32497.440657636402</v>
      </c>
      <c r="L19" s="33">
        <f>Y19*M!$J$67</f>
        <v>-41777.768456180325</v>
      </c>
      <c r="M19" s="33">
        <f>Z19*M!$J$68</f>
        <v>-7409.0238507797831</v>
      </c>
      <c r="O19" s="225"/>
      <c r="P19" s="46" t="s">
        <v>213</v>
      </c>
      <c r="Q19" s="33"/>
      <c r="R19" s="33"/>
      <c r="S19" s="33"/>
      <c r="T19" s="33"/>
      <c r="U19" s="33">
        <v>-272224.47919396451</v>
      </c>
      <c r="V19" s="33">
        <v>-4126775.0063832225</v>
      </c>
      <c r="W19" s="33">
        <v>-1440908.6188697079</v>
      </c>
      <c r="X19" s="33">
        <v>-725302.02029024332</v>
      </c>
      <c r="Y19" s="33">
        <v>-931571.51978505135</v>
      </c>
      <c r="Z19" s="33">
        <v>-165177</v>
      </c>
    </row>
    <row r="20" spans="2:26" s="16" customFormat="1">
      <c r="B20" s="225"/>
      <c r="C20" s="46" t="str">
        <f t="shared" si="2"/>
        <v>Incapacidad o Invalidez</v>
      </c>
      <c r="D20" s="33">
        <f>Q20*M!$J$59</f>
        <v>-7.0472500197084145</v>
      </c>
      <c r="E20" s="33">
        <f>R20*M!$J$60</f>
        <v>-405.02364066193849</v>
      </c>
      <c r="F20" s="33">
        <f>S20*M!$J$61</f>
        <v>-490.38375473882672</v>
      </c>
      <c r="G20" s="33">
        <f>T20*M!$J$62</f>
        <v>-1.1126682284819696</v>
      </c>
      <c r="H20" s="33">
        <f>U20*M!$J$63</f>
        <v>-111.30877523262495</v>
      </c>
      <c r="I20" s="33">
        <f>V20*M!$J$64</f>
        <v>-177.8556016360676</v>
      </c>
      <c r="J20" s="33">
        <f>W20*M!$J$65</f>
        <v>-1377.3641106869677</v>
      </c>
      <c r="K20" s="33">
        <f>X20*M!$J$66</f>
        <v>-726.45214029780084</v>
      </c>
      <c r="L20" s="33">
        <f>Y20*M!$J$67</f>
        <v>-3036.2307188582909</v>
      </c>
      <c r="M20" s="33">
        <f>Z20*M!$J$68</f>
        <v>-856.3727598823541</v>
      </c>
      <c r="O20" s="225"/>
      <c r="P20" s="46" t="s">
        <v>214</v>
      </c>
      <c r="Q20" s="33">
        <v>-157.41293977460612</v>
      </c>
      <c r="R20" s="33">
        <v>-9055.6673811709079</v>
      </c>
      <c r="S20" s="33">
        <v>-10949.70628100885</v>
      </c>
      <c r="T20" s="33">
        <v>-24.886659512570994</v>
      </c>
      <c r="U20" s="33">
        <v>-2486.8750454749711</v>
      </c>
      <c r="V20" s="33">
        <v>-3958.07591352892</v>
      </c>
      <c r="W20" s="33">
        <v>-30775.790986972992</v>
      </c>
      <c r="X20" s="33">
        <v>-16213.498489098816</v>
      </c>
      <c r="Y20" s="33">
        <v>-67702.660283341495</v>
      </c>
      <c r="Z20" s="33">
        <v>-19092</v>
      </c>
    </row>
    <row r="21" spans="2:26" s="16" customFormat="1">
      <c r="B21" s="225"/>
      <c r="C21" s="46" t="str">
        <f t="shared" si="2"/>
        <v>Mixto o Dotal</v>
      </c>
      <c r="D21" s="33">
        <f>Q21*M!$J$59</f>
        <v>-1989134.2751963083</v>
      </c>
      <c r="E21" s="33">
        <f>R21*M!$J$60</f>
        <v>-1589998.5224586283</v>
      </c>
      <c r="F21" s="33">
        <f>S21*M!$J$61</f>
        <v>-1263017.2575583023</v>
      </c>
      <c r="G21" s="33">
        <f>T21*M!$J$62</f>
        <v>-1244744.5063397049</v>
      </c>
      <c r="H21" s="33">
        <f>U21*M!$J$63</f>
        <v>-1383830.3416486781</v>
      </c>
      <c r="I21" s="33">
        <f>V21*M!$J$64</f>
        <v>-1270575.3450347711</v>
      </c>
      <c r="J21" s="33">
        <f>W21*M!$J$65</f>
        <v>-1027433.9158431807</v>
      </c>
      <c r="K21" s="33">
        <f>X21*M!$J$66</f>
        <v>-1135398.1400838855</v>
      </c>
      <c r="L21" s="33">
        <f>Y21*M!$J$67</f>
        <v>-1053008.7553103976</v>
      </c>
      <c r="M21" s="33">
        <f>Z21*M!$J$68</f>
        <v>-993070.79070046986</v>
      </c>
      <c r="O21" s="225"/>
      <c r="P21" s="46" t="s">
        <v>215</v>
      </c>
      <c r="Q21" s="33">
        <v>-44430873.45977781</v>
      </c>
      <c r="R21" s="33">
        <v>-35549771.199544743</v>
      </c>
      <c r="S21" s="33">
        <v>-28201725.412935533</v>
      </c>
      <c r="T21" s="33">
        <v>-27840763.23603005</v>
      </c>
      <c r="U21" s="33">
        <v>-30917716.385118503</v>
      </c>
      <c r="V21" s="33">
        <v>-28275936.339617535</v>
      </c>
      <c r="W21" s="33">
        <v>-22956959.021638978</v>
      </c>
      <c r="X21" s="33">
        <v>-25340659.084890597</v>
      </c>
      <c r="Y21" s="33">
        <v>-23480262.416609678</v>
      </c>
      <c r="Z21" s="33">
        <v>-22139549.999999996</v>
      </c>
    </row>
    <row r="22" spans="2:26" s="16" customFormat="1">
      <c r="B22" s="225"/>
      <c r="C22" s="46" t="str">
        <f t="shared" si="2"/>
        <v>Otros</v>
      </c>
      <c r="D22" s="33">
        <f>Q22*M!$J$59</f>
        <v>0</v>
      </c>
      <c r="E22" s="33">
        <f>R22*M!$J$60</f>
        <v>0</v>
      </c>
      <c r="F22" s="33">
        <f>S22*M!$J$61</f>
        <v>0</v>
      </c>
      <c r="G22" s="33">
        <f>T22*M!$J$62</f>
        <v>0</v>
      </c>
      <c r="H22" s="33">
        <f>U22*M!$J$63</f>
        <v>0</v>
      </c>
      <c r="I22" s="33">
        <f>V22*M!$J$64</f>
        <v>-1053.0682384549289</v>
      </c>
      <c r="J22" s="33">
        <f>W22*M!$J$65</f>
        <v>-3261.3808042579431</v>
      </c>
      <c r="K22" s="33">
        <f>X22*M!$J$66</f>
        <v>-6974.733179008811</v>
      </c>
      <c r="L22" s="33">
        <f>Y22*M!$J$67</f>
        <v>503.1332219402438</v>
      </c>
      <c r="M22" s="33">
        <f>Z22*M!$J$68</f>
        <v>-200.05355693878585</v>
      </c>
      <c r="O22" s="225"/>
      <c r="P22" s="46" t="s">
        <v>28</v>
      </c>
      <c r="Q22" s="33"/>
      <c r="R22" s="33"/>
      <c r="S22" s="33"/>
      <c r="T22" s="33"/>
      <c r="U22" s="33"/>
      <c r="V22" s="33">
        <v>-23435.438589444588</v>
      </c>
      <c r="W22" s="33">
        <v>-72872.215256652416</v>
      </c>
      <c r="X22" s="33">
        <v>-155667.27604845227</v>
      </c>
      <c r="Y22" s="33">
        <v>11218.99511480215</v>
      </c>
      <c r="Z22" s="33">
        <v>-4460</v>
      </c>
    </row>
    <row r="23" spans="2:26">
      <c r="B23" s="225"/>
      <c r="C23" s="46" t="str">
        <f t="shared" si="2"/>
        <v>Otros Seguros con CUI</v>
      </c>
      <c r="D23" s="33">
        <f>Q23*M!$J$59</f>
        <v>-973610.9153541663</v>
      </c>
      <c r="E23" s="33">
        <f>R23*M!$J$60</f>
        <v>-1246520.5673758863</v>
      </c>
      <c r="F23" s="33">
        <f>S23*M!$J$61</f>
        <v>-1557052.0960556215</v>
      </c>
      <c r="G23" s="33">
        <f>T23*M!$J$62</f>
        <v>-1859394.5082034236</v>
      </c>
      <c r="H23" s="33">
        <f>U23*M!$J$63</f>
        <v>-2340594.9265885628</v>
      </c>
      <c r="I23" s="33">
        <f>V23*M!$J$64</f>
        <v>-3031977.9275592593</v>
      </c>
      <c r="J23" s="33">
        <f>W23*M!$J$65</f>
        <v>-3392445.0543687688</v>
      </c>
      <c r="K23" s="33">
        <f>X23*M!$J$66</f>
        <v>-3474064.4553184677</v>
      </c>
      <c r="L23" s="33">
        <f>Y23*M!$J$67</f>
        <v>-3976847.7620009729</v>
      </c>
      <c r="M23" s="33">
        <f>Z23*M!$J$68</f>
        <v>-4353753.8524887599</v>
      </c>
      <c r="O23" s="225"/>
      <c r="P23" s="46" t="s">
        <v>222</v>
      </c>
      <c r="Q23" s="33">
        <v>-21747342.006305847</v>
      </c>
      <c r="R23" s="33">
        <v>-27870164.871107604</v>
      </c>
      <c r="S23" s="33">
        <v>-34767185.80353155</v>
      </c>
      <c r="T23" s="33">
        <v>-41588423.971029975</v>
      </c>
      <c r="U23" s="33">
        <v>-52293874.425745487</v>
      </c>
      <c r="V23" s="33">
        <v>-67474955.497774869</v>
      </c>
      <c r="W23" s="33">
        <v>-75800711.74932155</v>
      </c>
      <c r="X23" s="33">
        <v>-77536751.112395883</v>
      </c>
      <c r="Y23" s="33">
        <v>-88676783.143331707</v>
      </c>
      <c r="Z23" s="33">
        <v>-97062718.999999985</v>
      </c>
    </row>
    <row r="24" spans="2:26">
      <c r="B24" s="225"/>
      <c r="C24" s="46" t="str">
        <f t="shared" si="2"/>
        <v>Protección Familiar</v>
      </c>
      <c r="D24" s="33">
        <f>Q24*M!$J$59</f>
        <v>-224924.03303368593</v>
      </c>
      <c r="E24" s="33">
        <f>R24*M!$J$60</f>
        <v>-252267.13947990537</v>
      </c>
      <c r="F24" s="33">
        <f>S24*M!$J$61</f>
        <v>-277005.09035892377</v>
      </c>
      <c r="G24" s="33">
        <f>T24*M!$J$62</f>
        <v>-306067.15731626638</v>
      </c>
      <c r="H24" s="33">
        <f>U24*M!$J$63</f>
        <v>-337059.65954021452</v>
      </c>
      <c r="I24" s="33">
        <f>V24*M!$J$64</f>
        <v>-350132.70372110599</v>
      </c>
      <c r="J24" s="33">
        <f>W24*M!$J$65</f>
        <v>-360247.00070900517</v>
      </c>
      <c r="K24" s="33">
        <f>X24*M!$J$66</f>
        <v>-361277.10228965658</v>
      </c>
      <c r="L24" s="33">
        <f>Y24*M!$J$67</f>
        <v>-370983.77809005126</v>
      </c>
      <c r="M24" s="33">
        <f>Z24*M!$J$68</f>
        <v>-396596.75706904492</v>
      </c>
      <c r="O24" s="225"/>
      <c r="P24" s="46" t="s">
        <v>216</v>
      </c>
      <c r="Q24" s="33">
        <v>-5024080.7643799288</v>
      </c>
      <c r="R24" s="33">
        <v>-5640281.3983794907</v>
      </c>
      <c r="S24" s="33">
        <v>-6185205.6648775851</v>
      </c>
      <c r="T24" s="33">
        <v>-6845696.6210874915</v>
      </c>
      <c r="U24" s="33">
        <v>-7530630.4861861672</v>
      </c>
      <c r="V24" s="33">
        <v>-7792005.4717929577</v>
      </c>
      <c r="W24" s="33">
        <v>-8049350.4306385694</v>
      </c>
      <c r="X24" s="33">
        <v>-8063250.7321378421</v>
      </c>
      <c r="Y24" s="33">
        <v>-8272292.5312164156</v>
      </c>
      <c r="Z24" s="33">
        <v>-8841740</v>
      </c>
    </row>
    <row r="25" spans="2:26">
      <c r="B25" s="225"/>
      <c r="C25" s="46" t="str">
        <f t="shared" si="2"/>
        <v>Renta</v>
      </c>
      <c r="D25" s="33">
        <f>Q25*M!$J$59</f>
        <v>-1148192.0220351985</v>
      </c>
      <c r="E25" s="33">
        <f>R25*M!$J$60</f>
        <v>-965686.46572104015</v>
      </c>
      <c r="F25" s="33">
        <f>S25*M!$J$61</f>
        <v>-1449889.7329510516</v>
      </c>
      <c r="G25" s="33">
        <f>T25*M!$J$62</f>
        <v>-812243.80118621502</v>
      </c>
      <c r="H25" s="33">
        <f>U25*M!$J$63</f>
        <v>-1201958.7835766925</v>
      </c>
      <c r="I25" s="33">
        <f>V25*M!$J$64</f>
        <v>-1291065.8901494492</v>
      </c>
      <c r="J25" s="33">
        <f>W25*M!$J$65</f>
        <v>-1391557.887936034</v>
      </c>
      <c r="K25" s="33">
        <f>X25*M!$J$66</f>
        <v>-1188492.4136508452</v>
      </c>
      <c r="L25" s="33">
        <f>Y25*M!$J$67</f>
        <v>-2678717.5812318949</v>
      </c>
      <c r="M25" s="33">
        <f>Z25*M!$J$68</f>
        <v>-1685791.7119515853</v>
      </c>
      <c r="O25" s="225"/>
      <c r="P25" s="46" t="s">
        <v>217</v>
      </c>
      <c r="Q25" s="33">
        <v>-25646923.42528642</v>
      </c>
      <c r="R25" s="33">
        <v>-21591172.835679945</v>
      </c>
      <c r="S25" s="33">
        <v>-32374373.258183673</v>
      </c>
      <c r="T25" s="33">
        <v>-18167171.852202576</v>
      </c>
      <c r="U25" s="33">
        <v>-26854318.523578607</v>
      </c>
      <c r="V25" s="33">
        <v>-28731941.842550416</v>
      </c>
      <c r="W25" s="33">
        <v>-31092936.408828836</v>
      </c>
      <c r="X25" s="33">
        <v>-26525656.521755196</v>
      </c>
      <c r="Y25" s="33">
        <v>-59730739.587982416</v>
      </c>
      <c r="Z25" s="33">
        <v>-37583091</v>
      </c>
    </row>
    <row r="26" spans="2:26">
      <c r="B26" s="225"/>
      <c r="C26" s="46" t="str">
        <f t="shared" si="2"/>
        <v>Salud</v>
      </c>
      <c r="D26" s="33">
        <f>Q26*M!$J$59</f>
        <v>-113420.83071549899</v>
      </c>
      <c r="E26" s="33">
        <f>R26*M!$J$60</f>
        <v>-188437.35224586283</v>
      </c>
      <c r="F26" s="33">
        <f>S26*M!$J$61</f>
        <v>-243535.24416687604</v>
      </c>
      <c r="G26" s="33">
        <f>T26*M!$J$62</f>
        <v>-297688.15358827141</v>
      </c>
      <c r="H26" s="33">
        <f>U26*M!$J$63</f>
        <v>-368415.13973859604</v>
      </c>
      <c r="I26" s="33">
        <f>V26*M!$J$64</f>
        <v>-369451.74609354691</v>
      </c>
      <c r="J26" s="33">
        <f>W26*M!$J$65</f>
        <v>-529515.62446830235</v>
      </c>
      <c r="K26" s="33">
        <f>X26*M!$J$66</f>
        <v>-620766.67583446053</v>
      </c>
      <c r="L26" s="33">
        <f>Y26*M!$J$67</f>
        <v>-672483.1570386216</v>
      </c>
      <c r="M26" s="33">
        <f>Z26*M!$J$68</f>
        <v>-842636.70588045358</v>
      </c>
      <c r="O26" s="225"/>
      <c r="P26" s="46" t="s">
        <v>218</v>
      </c>
      <c r="Q26" s="33">
        <v>-2533457.2130510784</v>
      </c>
      <c r="R26" s="33">
        <v>-4213151.5615686662</v>
      </c>
      <c r="S26" s="33">
        <v>-5437862.4229126247</v>
      </c>
      <c r="T26" s="33">
        <v>-6658286.387295098</v>
      </c>
      <c r="U26" s="33">
        <v>-8231178.6781977545</v>
      </c>
      <c r="V26" s="33">
        <v>-8221939.8431785153</v>
      </c>
      <c r="W26" s="33">
        <v>-11831484.541037669</v>
      </c>
      <c r="X26" s="33">
        <v>-13854731.788110597</v>
      </c>
      <c r="Y26" s="33">
        <v>-14995203.903468492</v>
      </c>
      <c r="Z26" s="33">
        <v>-18785768.000000007</v>
      </c>
    </row>
    <row r="27" spans="2:26">
      <c r="B27" s="225"/>
      <c r="C27" s="46" t="str">
        <f t="shared" si="2"/>
        <v>Seguros con APV</v>
      </c>
      <c r="D27" s="33">
        <f>Q27*M!$J$59</f>
        <v>-6968.8941550825048</v>
      </c>
      <c r="E27" s="33">
        <f>R27*M!$J$60</f>
        <v>-272155.43735224579</v>
      </c>
      <c r="F27" s="33">
        <f>S27*M!$J$61</f>
        <v>-791030.2274348113</v>
      </c>
      <c r="G27" s="33">
        <f>T27*M!$J$62</f>
        <v>-1293059.9544584888</v>
      </c>
      <c r="H27" s="33">
        <f>U27*M!$J$63</f>
        <v>-1522056.3709958016</v>
      </c>
      <c r="I27" s="33">
        <f>V27*M!$J$64</f>
        <v>-1705982.7260932</v>
      </c>
      <c r="J27" s="33">
        <f>W27*M!$J$65</f>
        <v>-1669059.4180557348</v>
      </c>
      <c r="K27" s="33">
        <f>X27*M!$J$66</f>
        <v>-1962542.783036527</v>
      </c>
      <c r="L27" s="33">
        <f>Y27*M!$J$67</f>
        <v>-2496204.6649934393</v>
      </c>
      <c r="M27" s="33">
        <f>Z27*M!$J$68</f>
        <v>-2712261.0851425235</v>
      </c>
      <c r="O27" s="225"/>
      <c r="P27" s="46" t="s">
        <v>219</v>
      </c>
      <c r="Q27" s="33">
        <v>-155662.72132558678</v>
      </c>
      <c r="R27" s="33">
        <v>-6084951.2700324636</v>
      </c>
      <c r="S27" s="33">
        <v>-17662796.873081293</v>
      </c>
      <c r="T27" s="33">
        <v>-28921417.896377396</v>
      </c>
      <c r="U27" s="33">
        <v>-34005980.201695815</v>
      </c>
      <c r="V27" s="33">
        <v>-37965681.569382563</v>
      </c>
      <c r="W27" s="33">
        <v>-37293424.009213291</v>
      </c>
      <c r="X27" s="33">
        <v>-43801487.644472212</v>
      </c>
      <c r="Y27" s="33">
        <v>-55661019.230874456</v>
      </c>
      <c r="Z27" s="33">
        <v>-60467229.999999978</v>
      </c>
    </row>
    <row r="28" spans="2:26">
      <c r="B28" s="225"/>
      <c r="C28" s="46" t="str">
        <f t="shared" si="2"/>
        <v>SOAP</v>
      </c>
      <c r="D28" s="33">
        <f>Q28*M!$J$59</f>
        <v>-66632.644773209977</v>
      </c>
      <c r="E28" s="33">
        <f>R28*M!$J$60</f>
        <v>-99380.61465721039</v>
      </c>
      <c r="F28" s="33">
        <f>S28*M!$J$61</f>
        <v>-162035.21962458963</v>
      </c>
      <c r="G28" s="33">
        <f>T28*M!$J$62</f>
        <v>-215508.64793563876</v>
      </c>
      <c r="H28" s="33">
        <f>U28*M!$J$63</f>
        <v>-110199.83224605945</v>
      </c>
      <c r="I28" s="33">
        <f>V28*M!$J$64</f>
        <v>-14393.257590968804</v>
      </c>
      <c r="J28" s="33">
        <f>W28*M!$J$65</f>
        <v>-798.31926897336564</v>
      </c>
      <c r="K28" s="33">
        <f>X28*M!$J$66</f>
        <v>0</v>
      </c>
      <c r="L28" s="33">
        <f>Y28*M!$J$67</f>
        <v>0</v>
      </c>
      <c r="M28" s="33">
        <f>Z28*M!$J$68</f>
        <v>-1499.2354455430445</v>
      </c>
      <c r="O28" s="225"/>
      <c r="P28" s="46" t="s">
        <v>119</v>
      </c>
      <c r="Q28" s="33">
        <v>-1488359.3556883638</v>
      </c>
      <c r="R28" s="33">
        <v>-2221988.2992538312</v>
      </c>
      <c r="S28" s="33">
        <v>-3618060.4372038348</v>
      </c>
      <c r="T28" s="33">
        <v>-4820206.2446826557</v>
      </c>
      <c r="U28" s="33">
        <v>-2462098.8979126546</v>
      </c>
      <c r="V28" s="33">
        <v>-320313.81448757224</v>
      </c>
      <c r="W28" s="33">
        <v>-17837.626791759154</v>
      </c>
      <c r="X28" s="33"/>
      <c r="Y28" s="33"/>
      <c r="Z28" s="33">
        <v>-33424</v>
      </c>
    </row>
    <row r="29" spans="2:26">
      <c r="B29" s="225"/>
      <c r="C29" s="46" t="str">
        <f t="shared" si="2"/>
        <v>Temporal de Vida</v>
      </c>
      <c r="D29" s="33">
        <f>Q29*M!$J$59</f>
        <v>-139931.74917523295</v>
      </c>
      <c r="E29" s="33">
        <f>R29*M!$J$60</f>
        <v>-108984.63356973995</v>
      </c>
      <c r="F29" s="33">
        <f>S29*M!$J$61</f>
        <v>-151270.10662901588</v>
      </c>
      <c r="G29" s="33">
        <f>T29*M!$J$62</f>
        <v>-135055.83647337573</v>
      </c>
      <c r="H29" s="33">
        <f>U29*M!$J$63</f>
        <v>-146935.16386549576</v>
      </c>
      <c r="I29" s="33">
        <f>V29*M!$J$64</f>
        <v>-281708.39223632269</v>
      </c>
      <c r="J29" s="33">
        <f>W29*M!$J$65</f>
        <v>-218262.1009976888</v>
      </c>
      <c r="K29" s="33">
        <f>X29*M!$J$66</f>
        <v>-172553.82258791541</v>
      </c>
      <c r="L29" s="33">
        <f>Y29*M!$J$67</f>
        <v>-263212.36230252776</v>
      </c>
      <c r="M29" s="33">
        <f>Z29*M!$J$68</f>
        <v>-222482.47625036846</v>
      </c>
      <c r="O29" s="225"/>
      <c r="P29" s="46" t="s">
        <v>220</v>
      </c>
      <c r="Q29" s="33">
        <v>-3125626.0163716483</v>
      </c>
      <c r="R29" s="33">
        <v>-2436718.483033238</v>
      </c>
      <c r="S29" s="33">
        <v>-3377687.8224010002</v>
      </c>
      <c r="T29" s="33">
        <v>-3020746.4646347943</v>
      </c>
      <c r="U29" s="33">
        <v>-3282844.425843385</v>
      </c>
      <c r="V29" s="33">
        <v>-6269261.0842313152</v>
      </c>
      <c r="W29" s="33">
        <v>-4876843.2025807807</v>
      </c>
      <c r="X29" s="33">
        <v>-3851184.3886515438</v>
      </c>
      <c r="Y29" s="33">
        <v>-5869177.5419638501</v>
      </c>
      <c r="Z29" s="33">
        <v>-4960031.0000000019</v>
      </c>
    </row>
    <row r="30" spans="2:26">
      <c r="B30" s="225"/>
      <c r="C30" s="46" t="str">
        <f t="shared" si="2"/>
        <v>Vida Entera</v>
      </c>
      <c r="D30" s="33">
        <f>Q30*M!$J$59</f>
        <v>-365071.67889384471</v>
      </c>
      <c r="E30" s="33">
        <f>R30*M!$J$60</f>
        <v>-272410.69739952718</v>
      </c>
      <c r="F30" s="33">
        <f>S30*M!$J$61</f>
        <v>-230565.4831509986</v>
      </c>
      <c r="G30" s="33">
        <f>T30*M!$J$62</f>
        <v>-188402.21398724098</v>
      </c>
      <c r="H30" s="33">
        <f>U30*M!$J$63</f>
        <v>-182456.78809012464</v>
      </c>
      <c r="I30" s="33">
        <f>V30*M!$J$64</f>
        <v>-176312.48770554038</v>
      </c>
      <c r="J30" s="33">
        <f>W30*M!$J$65</f>
        <v>-361303.75055296323</v>
      </c>
      <c r="K30" s="33">
        <f>X30*M!$J$66</f>
        <v>-354073.41301673901</v>
      </c>
      <c r="L30" s="33">
        <f>Y30*M!$J$67</f>
        <v>-209379.76421019263</v>
      </c>
      <c r="M30" s="33">
        <f>Z30*M!$J$68</f>
        <v>-228167.13712146255</v>
      </c>
      <c r="O30" s="225"/>
      <c r="P30" s="46" t="s">
        <v>221</v>
      </c>
      <c r="Q30" s="33">
        <v>-8154529.2195421308</v>
      </c>
      <c r="R30" s="33">
        <v>-6090658.4679631926</v>
      </c>
      <c r="S30" s="33">
        <v>-5148262.5487602418</v>
      </c>
      <c r="T30" s="33">
        <v>-4213926.1559682302</v>
      </c>
      <c r="U30" s="33">
        <v>-4076473.1462596408</v>
      </c>
      <c r="V30" s="33">
        <v>-3923734.7849725718</v>
      </c>
      <c r="W30" s="33">
        <v>-8072962.4240619708</v>
      </c>
      <c r="X30" s="33">
        <v>-7902473.4439127622</v>
      </c>
      <c r="Y30" s="33">
        <v>-4668804.30346849</v>
      </c>
      <c r="Z30" s="33">
        <v>-5086765</v>
      </c>
    </row>
    <row r="31" spans="2:26">
      <c r="B31" s="226"/>
      <c r="C31" s="69" t="s">
        <v>29</v>
      </c>
      <c r="D31" s="70">
        <f>SUM(D17:D30)</f>
        <v>-5093243.0011251727</v>
      </c>
      <c r="E31" s="70">
        <f t="shared" ref="E31:M31" si="3">SUM(E17:E30)</f>
        <v>-5060519.6217494067</v>
      </c>
      <c r="F31" s="70">
        <f t="shared" si="3"/>
        <v>-6248030.8713089116</v>
      </c>
      <c r="G31" s="70">
        <f t="shared" si="3"/>
        <v>-6513925.5992135629</v>
      </c>
      <c r="H31" s="70">
        <f t="shared" si="3"/>
        <v>-7765928.0621365812</v>
      </c>
      <c r="I31" s="70">
        <f t="shared" si="3"/>
        <v>-8914729.3995819073</v>
      </c>
      <c r="J31" s="70">
        <f t="shared" si="3"/>
        <v>-9170250.6040068623</v>
      </c>
      <c r="K31" s="70">
        <f t="shared" si="3"/>
        <v>-9465082.9303324111</v>
      </c>
      <c r="L31" s="70">
        <f t="shared" si="3"/>
        <v>-11927130.416139411</v>
      </c>
      <c r="M31" s="70">
        <f t="shared" si="3"/>
        <v>-11631019.38052474</v>
      </c>
      <c r="O31" s="226"/>
      <c r="P31" s="69" t="s">
        <v>29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spans="2:26">
      <c r="B32" s="224" t="s">
        <v>50</v>
      </c>
      <c r="C32" s="46" t="str">
        <f>P32</f>
        <v>Accidentes Personales</v>
      </c>
      <c r="D32" s="33">
        <f>Q32*M!$J$59</f>
        <v>-133331.40230719809</v>
      </c>
      <c r="E32" s="33">
        <f>R32*M!$J$60</f>
        <v>-168976.4775413711</v>
      </c>
      <c r="F32" s="33">
        <f>S32*M!$J$61</f>
        <v>-165396.41567126039</v>
      </c>
      <c r="G32" s="33">
        <f>T32*M!$J$62</f>
        <v>-143118.11919013323</v>
      </c>
      <c r="H32" s="33">
        <f>U32*M!$J$63</f>
        <v>-131753.05049306349</v>
      </c>
      <c r="I32" s="33">
        <f>V32*M!$J$64</f>
        <v>-163513.20361255808</v>
      </c>
      <c r="J32" s="33">
        <f>W32*M!$J$65</f>
        <v>-188623.36773635933</v>
      </c>
      <c r="K32" s="33">
        <f>X32*M!$J$66</f>
        <v>-280262.17024592619</v>
      </c>
      <c r="L32" s="33">
        <f>Y32*M!$J$67</f>
        <v>-234422.56199444892</v>
      </c>
      <c r="M32" s="33">
        <f>Z32*M!$J$68</f>
        <v>-179195.91029526739</v>
      </c>
      <c r="O32" s="224" t="s">
        <v>50</v>
      </c>
      <c r="P32" s="46" t="s">
        <v>211</v>
      </c>
      <c r="Q32" s="33">
        <v>-2978195.458193088</v>
      </c>
      <c r="R32" s="33">
        <v>-3778038.1741562639</v>
      </c>
      <c r="S32" s="33">
        <v>-3693112.0862608766</v>
      </c>
      <c r="T32" s="33">
        <v>-3201072.7107969322</v>
      </c>
      <c r="U32" s="33">
        <v>-2943643.6862380207</v>
      </c>
      <c r="V32" s="33">
        <v>-3638893.9499759329</v>
      </c>
      <c r="W32" s="33">
        <v>-4214596.05029047</v>
      </c>
      <c r="X32" s="33">
        <v>-6255099.2994130431</v>
      </c>
      <c r="Y32" s="33">
        <v>-5227215.1055202736</v>
      </c>
      <c r="Z32" s="33">
        <v>-3994999</v>
      </c>
    </row>
    <row r="33" spans="2:26">
      <c r="B33" s="225"/>
      <c r="C33" s="46" t="str">
        <f t="shared" ref="C33:C43" si="4">P33</f>
        <v>Asistencia</v>
      </c>
      <c r="D33" s="33">
        <f>Q33*M!$J$59</f>
        <v>-827.57409765338548</v>
      </c>
      <c r="E33" s="33">
        <f>R33*M!$J$60</f>
        <v>0</v>
      </c>
      <c r="F33" s="33">
        <f>S33*M!$J$61</f>
        <v>-1984.8646276357692</v>
      </c>
      <c r="G33" s="33">
        <f>T33*M!$J$62</f>
        <v>-3.8387053882627948</v>
      </c>
      <c r="H33" s="33">
        <f>U33*M!$J$63</f>
        <v>-35.285045357916879</v>
      </c>
      <c r="I33" s="33">
        <f>V33*M!$J$64</f>
        <v>-43.266305383673753</v>
      </c>
      <c r="J33" s="33">
        <f>W33*M!$J$65</f>
        <v>-195.780738624789</v>
      </c>
      <c r="K33" s="33">
        <f>X33*M!$J$66</f>
        <v>0</v>
      </c>
      <c r="L33" s="33">
        <f>Y33*M!$J$67</f>
        <v>-171.09792105073043</v>
      </c>
      <c r="M33" s="33">
        <f>Z33*M!$J$68</f>
        <v>-54.857735456532531</v>
      </c>
      <c r="O33" s="225"/>
      <c r="P33" s="46" t="s">
        <v>212</v>
      </c>
      <c r="Q33" s="33">
        <v>-18485.348359802683</v>
      </c>
      <c r="R33" s="33"/>
      <c r="S33" s="33">
        <v>-44319.748503395691</v>
      </c>
      <c r="T33" s="33">
        <v>-85.858975318369929</v>
      </c>
      <c r="U33" s="33">
        <v>-788.3430447928987</v>
      </c>
      <c r="V33" s="33">
        <v>-962.8671778183533</v>
      </c>
      <c r="W33" s="33">
        <v>-4374.5201754868885</v>
      </c>
      <c r="X33" s="33"/>
      <c r="Y33" s="33">
        <v>-3815.1858329262341</v>
      </c>
      <c r="Z33" s="33">
        <v>-1223</v>
      </c>
    </row>
    <row r="34" spans="2:26">
      <c r="B34" s="225"/>
      <c r="C34" s="46" t="str">
        <f t="shared" si="4"/>
        <v>Dotal Puro o Capital Diferido</v>
      </c>
      <c r="D34" s="33">
        <f>Q34*M!$J$59</f>
        <v>-14815.290382534295</v>
      </c>
      <c r="E34" s="33">
        <f>R34*M!$J$60</f>
        <v>-7092.257683215129</v>
      </c>
      <c r="F34" s="33">
        <f>S34*M!$J$61</f>
        <v>-5132.6871493701292</v>
      </c>
      <c r="G34" s="33">
        <f>T34*M!$J$62</f>
        <v>0</v>
      </c>
      <c r="H34" s="33">
        <f>U34*M!$J$63</f>
        <v>-22751.546379383493</v>
      </c>
      <c r="I34" s="33">
        <f>V34*M!$J$64</f>
        <v>-2623.2427204058972</v>
      </c>
      <c r="J34" s="33">
        <f>W34*M!$J$65</f>
        <v>-1606.1012736469299</v>
      </c>
      <c r="K34" s="33">
        <f>X34*M!$J$66</f>
        <v>-269.82917344701411</v>
      </c>
      <c r="L34" s="33">
        <f>Y34*M!$J$67</f>
        <v>0</v>
      </c>
      <c r="M34" s="33">
        <f>Z34*M!$J$68</f>
        <v>0</v>
      </c>
      <c r="O34" s="225"/>
      <c r="P34" s="46" t="s">
        <v>213</v>
      </c>
      <c r="Q34" s="33">
        <v>-330926.02166904038</v>
      </c>
      <c r="R34" s="33">
        <v>-158571.30328438495</v>
      </c>
      <c r="S34" s="33">
        <v>-114607.01170217966</v>
      </c>
      <c r="T34" s="33"/>
      <c r="U34" s="33">
        <v>-508317.9903705506</v>
      </c>
      <c r="V34" s="33">
        <v>-58378.784426619248</v>
      </c>
      <c r="W34" s="33">
        <v>-35886.688725333515</v>
      </c>
      <c r="X34" s="33">
        <v>-6022.24792703414</v>
      </c>
      <c r="Y34" s="33"/>
      <c r="Z34" s="33"/>
    </row>
    <row r="35" spans="2:26">
      <c r="B35" s="225"/>
      <c r="C35" s="46" t="str">
        <f t="shared" si="4"/>
        <v>Incapacidad o Invalidez</v>
      </c>
      <c r="D35" s="33">
        <f>Q35*M!$J$59</f>
        <v>-30718.305888873245</v>
      </c>
      <c r="E35" s="33">
        <f>R35*M!$J$60</f>
        <v>-38129.137115839236</v>
      </c>
      <c r="F35" s="33">
        <f>S35*M!$J$61</f>
        <v>-34125.500590458541</v>
      </c>
      <c r="G35" s="33">
        <f>T35*M!$J$62</f>
        <v>-25321.157775798452</v>
      </c>
      <c r="H35" s="33">
        <f>U35*M!$J$63</f>
        <v>-4868.7908954766417</v>
      </c>
      <c r="I35" s="33">
        <f>V35*M!$J$64</f>
        <v>-2635.5754010924097</v>
      </c>
      <c r="J35" s="33">
        <f>W35*M!$J$65</f>
        <v>637.63921991630684</v>
      </c>
      <c r="K35" s="33">
        <f>X35*M!$J$66</f>
        <v>-648.76463982031157</v>
      </c>
      <c r="L35" s="33">
        <f>Y35*M!$J$67</f>
        <v>-5307.5311516134507</v>
      </c>
      <c r="M35" s="33">
        <f>Z35*M!$J$68</f>
        <v>-27.810135717947809</v>
      </c>
      <c r="O35" s="225"/>
      <c r="P35" s="46" t="s">
        <v>214</v>
      </c>
      <c r="Q35" s="33">
        <v>-686148.330389902</v>
      </c>
      <c r="R35" s="33">
        <v>-852505.25793455495</v>
      </c>
      <c r="S35" s="33">
        <v>-761983.25198787381</v>
      </c>
      <c r="T35" s="33">
        <v>-566349.44352650503</v>
      </c>
      <c r="U35" s="33">
        <v>-108779.15559031039</v>
      </c>
      <c r="V35" s="33">
        <v>-58653.241266468533</v>
      </c>
      <c r="W35" s="33">
        <v>14247.395590591703</v>
      </c>
      <c r="X35" s="33">
        <v>-14479.611145746392</v>
      </c>
      <c r="Y35" s="33">
        <v>-118348.70659501711</v>
      </c>
      <c r="Z35" s="33">
        <v>-620</v>
      </c>
    </row>
    <row r="36" spans="2:26">
      <c r="B36" s="225"/>
      <c r="C36" s="46" t="str">
        <f t="shared" si="4"/>
        <v>Mixto o Dotal</v>
      </c>
      <c r="D36" s="33">
        <f>Q36*M!$J$59</f>
        <v>-7392.3861033007452</v>
      </c>
      <c r="E36" s="33">
        <f>R36*M!$J$60</f>
        <v>-2617.1985815602834</v>
      </c>
      <c r="F36" s="33">
        <f>S36*M!$J$61</f>
        <v>-1767.2756041011605</v>
      </c>
      <c r="G36" s="33">
        <f>T36*M!$J$62</f>
        <v>-2578.0522853927232</v>
      </c>
      <c r="H36" s="33">
        <f>U36*M!$J$63</f>
        <v>-1357.5743958185856</v>
      </c>
      <c r="I36" s="33">
        <f>V36*M!$J$64</f>
        <v>-2801.2002450228451</v>
      </c>
      <c r="J36" s="33">
        <f>W36*M!$J$65</f>
        <v>-3583.1604325262574</v>
      </c>
      <c r="K36" s="33">
        <f>X36*M!$J$66</f>
        <v>-4344.0061729809868</v>
      </c>
      <c r="L36" s="33">
        <f>Y36*M!$J$67</f>
        <v>-16072.904213595082</v>
      </c>
      <c r="M36" s="33">
        <f>Z36*M!$J$68</f>
        <v>-6999.0037691704911</v>
      </c>
      <c r="O36" s="225"/>
      <c r="P36" s="46" t="s">
        <v>215</v>
      </c>
      <c r="Q36" s="33">
        <v>-165122.17179966925</v>
      </c>
      <c r="R36" s="33">
        <v>-58516.2875587905</v>
      </c>
      <c r="S36" s="33">
        <v>-39461.235400847254</v>
      </c>
      <c r="T36" s="33">
        <v>-57662.390090626992</v>
      </c>
      <c r="U36" s="33">
        <v>-30331.102649195716</v>
      </c>
      <c r="V36" s="33">
        <v>-62339.128578494026</v>
      </c>
      <c r="W36" s="33">
        <v>-80062.051630791946</v>
      </c>
      <c r="X36" s="33">
        <v>-96952.756575802152</v>
      </c>
      <c r="Y36" s="33">
        <v>-358397.78808011732</v>
      </c>
      <c r="Z36" s="33">
        <v>-156036</v>
      </c>
    </row>
    <row r="37" spans="2:26">
      <c r="B37" s="225"/>
      <c r="C37" s="46" t="str">
        <f t="shared" si="4"/>
        <v>Otros</v>
      </c>
      <c r="D37" s="33">
        <f>Q37*M!$J$59</f>
        <v>-70864.39896512928</v>
      </c>
      <c r="E37" s="33">
        <f>R37*M!$J$60</f>
        <v>-77129.196217494071</v>
      </c>
      <c r="F37" s="33">
        <f>S37*M!$J$61</f>
        <v>-90240.889758937003</v>
      </c>
      <c r="G37" s="33">
        <f>T37*M!$J$62</f>
        <v>-90688.524663125747</v>
      </c>
      <c r="H37" s="33">
        <f>U37*M!$J$63</f>
        <v>-96995.808332942455</v>
      </c>
      <c r="I37" s="33">
        <f>V37*M!$J$64</f>
        <v>-117660.70451202842</v>
      </c>
      <c r="J37" s="33">
        <f>W37*M!$J$65</f>
        <v>-112542.73963445843</v>
      </c>
      <c r="K37" s="33">
        <f>X37*M!$J$66</f>
        <v>-119477.59811449052</v>
      </c>
      <c r="L37" s="33">
        <f>Y37*M!$J$67</f>
        <v>-148666.9882617784</v>
      </c>
      <c r="M37" s="33">
        <f>Z37*M!$J$68</f>
        <v>-117922.73536906517</v>
      </c>
      <c r="O37" s="225"/>
      <c r="P37" s="46" t="s">
        <v>28</v>
      </c>
      <c r="Q37" s="33">
        <v>-1582883.1580070863</v>
      </c>
      <c r="R37" s="33">
        <v>-1724482.9096424843</v>
      </c>
      <c r="S37" s="33">
        <v>-2014975.4714519805</v>
      </c>
      <c r="T37" s="33">
        <v>-2028398.3825688795</v>
      </c>
      <c r="U37" s="33">
        <v>-2167092.888721019</v>
      </c>
      <c r="V37" s="33">
        <v>-2618472.4923696816</v>
      </c>
      <c r="W37" s="33">
        <v>-2514652.3023341512</v>
      </c>
      <c r="X37" s="33">
        <v>-2666589.7848636457</v>
      </c>
      <c r="Y37" s="33">
        <v>-3315015.0741573037</v>
      </c>
      <c r="Z37" s="33">
        <v>-2628973</v>
      </c>
    </row>
    <row r="38" spans="2:26">
      <c r="B38" s="225"/>
      <c r="C38" s="46" t="str">
        <f t="shared" si="4"/>
        <v>Otros Seguros con CUI</v>
      </c>
      <c r="D38" s="33">
        <f>Q38*M!$J$59</f>
        <v>0</v>
      </c>
      <c r="E38" s="33">
        <f>R38*M!$J$60</f>
        <v>-13986.761229314421</v>
      </c>
      <c r="F38" s="33">
        <f>S38*M!$J$61</f>
        <v>-27492.846645358186</v>
      </c>
      <c r="G38" s="33">
        <f>T38*M!$J$62</f>
        <v>-7475.7952935246567</v>
      </c>
      <c r="H38" s="33">
        <f>U38*M!$J$63</f>
        <v>-5166.3959843764123</v>
      </c>
      <c r="I38" s="33">
        <f>V38*M!$J$64</f>
        <v>-5473.4169577417106</v>
      </c>
      <c r="J38" s="33">
        <f>W38*M!$J$65</f>
        <v>-10177.009094947573</v>
      </c>
      <c r="K38" s="33">
        <f>X38*M!$J$66</f>
        <v>-5644.0183967057092</v>
      </c>
      <c r="L38" s="33">
        <f>Y38*M!$J$67</f>
        <v>-9405.0723472481477</v>
      </c>
      <c r="M38" s="33">
        <f>Z38*M!$J$68</f>
        <v>-14270.726288607309</v>
      </c>
      <c r="O38" s="225"/>
      <c r="P38" s="46" t="s">
        <v>222</v>
      </c>
      <c r="Q38" s="33"/>
      <c r="R38" s="33">
        <v>-312721.14690768754</v>
      </c>
      <c r="S38" s="33">
        <v>-613883.70370429917</v>
      </c>
      <c r="T38" s="33">
        <v>-167208.48793306199</v>
      </c>
      <c r="U38" s="33">
        <v>-115428.2869588341</v>
      </c>
      <c r="V38" s="33">
        <v>-121807.80153029988</v>
      </c>
      <c r="W38" s="33">
        <v>-227394.84958876763</v>
      </c>
      <c r="X38" s="33">
        <v>-125967.39505774013</v>
      </c>
      <c r="Y38" s="33">
        <v>-209716.74323400101</v>
      </c>
      <c r="Z38" s="33">
        <v>-318152</v>
      </c>
    </row>
    <row r="39" spans="2:26">
      <c r="B39" s="225"/>
      <c r="C39" s="46" t="str">
        <f t="shared" si="4"/>
        <v>Protección Familiar</v>
      </c>
      <c r="D39" s="33">
        <f>Q39*M!$J$59</f>
        <v>-58475.512597855275</v>
      </c>
      <c r="E39" s="33">
        <f>R39*M!$J$60</f>
        <v>-82958.628841607555</v>
      </c>
      <c r="F39" s="33">
        <f>S39*M!$J$61</f>
        <v>-92258.32344423559</v>
      </c>
      <c r="G39" s="33">
        <f>T39*M!$J$62</f>
        <v>-41846.89573909263</v>
      </c>
      <c r="H39" s="33">
        <f>U39*M!$J$63</f>
        <v>-84834.356617827478</v>
      </c>
      <c r="I39" s="33">
        <f>V39*M!$J$64</f>
        <v>-56303.222906578398</v>
      </c>
      <c r="J39" s="33">
        <f>W39*M!$J$65</f>
        <v>-35075.564372939851</v>
      </c>
      <c r="K39" s="33">
        <f>X39*M!$J$66</f>
        <v>-31595.893210484912</v>
      </c>
      <c r="L39" s="33">
        <f>Y39*M!$J$67</f>
        <v>-38971.45493823276</v>
      </c>
      <c r="M39" s="33">
        <f>Z39*M!$J$68</f>
        <v>-26196.744150788349</v>
      </c>
      <c r="O39" s="225"/>
      <c r="P39" s="46" t="s">
        <v>216</v>
      </c>
      <c r="Q39" s="33">
        <v>-1306155.2119072212</v>
      </c>
      <c r="R39" s="33">
        <v>-1854819.5062387798</v>
      </c>
      <c r="S39" s="33">
        <v>-2060022.449623592</v>
      </c>
      <c r="T39" s="33">
        <v>-935974.82093803876</v>
      </c>
      <c r="U39" s="33">
        <v>-1895380.162353659</v>
      </c>
      <c r="V39" s="33">
        <v>-1252996.4105183692</v>
      </c>
      <c r="W39" s="33">
        <v>-783727.57756358094</v>
      </c>
      <c r="X39" s="33">
        <v>-705180.61467878846</v>
      </c>
      <c r="Y39" s="33">
        <v>-868995.61289692239</v>
      </c>
      <c r="Z39" s="33">
        <v>-584031</v>
      </c>
    </row>
    <row r="40" spans="2:26">
      <c r="B40" s="225"/>
      <c r="C40" s="46" t="str">
        <f t="shared" si="4"/>
        <v>Salud</v>
      </c>
      <c r="D40" s="33">
        <f>Q40*M!$J$59</f>
        <v>-2537730.9766055197</v>
      </c>
      <c r="E40" s="33">
        <f>R40*M!$J$60</f>
        <v>-2916911.1111111105</v>
      </c>
      <c r="F40" s="33">
        <f>S40*M!$J$61</f>
        <v>-3408865.0203123516</v>
      </c>
      <c r="G40" s="33">
        <f>T40*M!$J$62</f>
        <v>-3726654.078680106</v>
      </c>
      <c r="H40" s="33">
        <f>U40*M!$J$63</f>
        <v>-4074505.4912692681</v>
      </c>
      <c r="I40" s="33">
        <f>V40*M!$J$64</f>
        <v>-4227524.7596401293</v>
      </c>
      <c r="J40" s="33">
        <f>W40*M!$J$65</f>
        <v>-4558038.9668929996</v>
      </c>
      <c r="K40" s="33">
        <f>X40*M!$J$66</f>
        <v>-5210389.8795199152</v>
      </c>
      <c r="L40" s="33">
        <f>Y40*M!$J$67</f>
        <v>-6495101.0344642764</v>
      </c>
      <c r="M40" s="33">
        <f>Z40*M!$J$68</f>
        <v>-5655526.479510434</v>
      </c>
      <c r="O40" s="225"/>
      <c r="P40" s="46" t="s">
        <v>218</v>
      </c>
      <c r="Q40" s="33">
        <v>-56684762.463001914</v>
      </c>
      <c r="R40" s="33">
        <v>-65217370.421869665</v>
      </c>
      <c r="S40" s="33">
        <v>-76116042.514305949</v>
      </c>
      <c r="T40" s="33">
        <v>-83352763.027823478</v>
      </c>
      <c r="U40" s="33">
        <v>-91033128.409792513</v>
      </c>
      <c r="V40" s="33">
        <v>-94081174.677972302</v>
      </c>
      <c r="W40" s="33">
        <v>-101844714.45652322</v>
      </c>
      <c r="X40" s="33">
        <v>-116289351.70399642</v>
      </c>
      <c r="Y40" s="33">
        <v>-144829447.94382027</v>
      </c>
      <c r="Z40" s="33">
        <v>-126084477</v>
      </c>
    </row>
    <row r="41" spans="2:26">
      <c r="B41" s="225"/>
      <c r="C41" s="46" t="str">
        <f t="shared" si="4"/>
        <v>Seguros con APV</v>
      </c>
      <c r="D41" s="33">
        <f>Q41*M!$J$59</f>
        <v>0</v>
      </c>
      <c r="E41" s="33">
        <f>R41*M!$J$60</f>
        <v>0</v>
      </c>
      <c r="F41" s="33">
        <f>S41*M!$J$61</f>
        <v>-39.036671950476553</v>
      </c>
      <c r="G41" s="33">
        <f>T41*M!$J$62</f>
        <v>-604.9577158256468</v>
      </c>
      <c r="H41" s="33">
        <f>U41*M!$J$63</f>
        <v>-5004.5319741410231</v>
      </c>
      <c r="I41" s="33">
        <f>V41*M!$J$64</f>
        <v>-241.14977276271404</v>
      </c>
      <c r="J41" s="33">
        <f>W41*M!$J$65</f>
        <v>0</v>
      </c>
      <c r="K41" s="33">
        <f>X41*M!$J$66</f>
        <v>0</v>
      </c>
      <c r="L41" s="33">
        <f>Y41*M!$J$67</f>
        <v>0</v>
      </c>
      <c r="M41" s="33">
        <f>Z41*M!$J$68</f>
        <v>0</v>
      </c>
      <c r="O41" s="225"/>
      <c r="P41" s="46" t="s">
        <v>219</v>
      </c>
      <c r="Q41" s="33"/>
      <c r="R41" s="33"/>
      <c r="S41" s="33">
        <v>-871.64407041474124</v>
      </c>
      <c r="T41" s="33">
        <v>-13530.876776984849</v>
      </c>
      <c r="U41" s="33">
        <v>-111811.90031749666</v>
      </c>
      <c r="V41" s="33">
        <v>-5366.6519263091259</v>
      </c>
      <c r="W41" s="33"/>
      <c r="X41" s="33"/>
      <c r="Y41" s="33"/>
      <c r="Z41" s="33"/>
    </row>
    <row r="42" spans="2:26">
      <c r="B42" s="225"/>
      <c r="C42" s="46" t="str">
        <f t="shared" si="4"/>
        <v>Temporal de vida</v>
      </c>
      <c r="D42" s="33">
        <f>Q42*M!$J$59</f>
        <v>-1639317.8023091098</v>
      </c>
      <c r="E42" s="33">
        <f>R42*M!$J$60</f>
        <v>-1760034.3971631201</v>
      </c>
      <c r="F42" s="33">
        <f>S42*M!$J$61</f>
        <v>-2004263.1395070176</v>
      </c>
      <c r="G42" s="33">
        <f>T42*M!$J$62</f>
        <v>-2213818.1154626939</v>
      </c>
      <c r="H42" s="33">
        <f>U42*M!$J$63</f>
        <v>-2359500.29395115</v>
      </c>
      <c r="I42" s="33">
        <f>V42*M!$J$64</f>
        <v>-2868546.1604084247</v>
      </c>
      <c r="J42" s="33">
        <f>W42*M!$J$65</f>
        <v>-3118819.2836569152</v>
      </c>
      <c r="K42" s="33">
        <f>X42*M!$J$66</f>
        <v>-3771799.7715691463</v>
      </c>
      <c r="L42" s="33">
        <f>Y42*M!$J$67</f>
        <v>-3260495.675943986</v>
      </c>
      <c r="M42" s="33">
        <f>Z42*M!$J$68</f>
        <v>-2709391.9313825262</v>
      </c>
      <c r="O42" s="225"/>
      <c r="P42" s="46" t="s">
        <v>223</v>
      </c>
      <c r="Q42" s="33">
        <v>-36617096.564568967</v>
      </c>
      <c r="R42" s="33">
        <v>-39351495.764742523</v>
      </c>
      <c r="S42" s="33">
        <v>-44752895.003919467</v>
      </c>
      <c r="T42" s="33">
        <v>-49515692.325867854</v>
      </c>
      <c r="U42" s="33">
        <v>-52716260.587315388</v>
      </c>
      <c r="V42" s="33">
        <v>-63837873.870237276</v>
      </c>
      <c r="W42" s="33">
        <v>-69686824.025125399</v>
      </c>
      <c r="X42" s="33">
        <v>-84181829.063715324</v>
      </c>
      <c r="Y42" s="33">
        <v>-72703378.479335621</v>
      </c>
      <c r="Z42" s="33">
        <v>-60403264.999999985</v>
      </c>
    </row>
    <row r="43" spans="2:26">
      <c r="B43" s="225"/>
      <c r="C43" s="46" t="str">
        <f t="shared" si="4"/>
        <v>Vida Entera</v>
      </c>
      <c r="D43" s="33">
        <f>Q43*M!$J$59</f>
        <v>-197834.34423546906</v>
      </c>
      <c r="E43" s="33">
        <f>R43*M!$J$60</f>
        <v>-202913.12056737585</v>
      </c>
      <c r="F43" s="33">
        <f>S43*M!$J$61</f>
        <v>-196636.32085141525</v>
      </c>
      <c r="G43" s="33">
        <f>T43*M!$J$62</f>
        <v>-188856.62769175298</v>
      </c>
      <c r="H43" s="33">
        <f>U43*M!$J$63</f>
        <v>-211390.85250196597</v>
      </c>
      <c r="I43" s="33">
        <f>V43*M!$J$64</f>
        <v>-279690.92875277856</v>
      </c>
      <c r="J43" s="33">
        <f>W43*M!$J$65</f>
        <v>-348742.27190495038</v>
      </c>
      <c r="K43" s="33">
        <f>X43*M!$J$66</f>
        <v>-273093.95842405641</v>
      </c>
      <c r="L43" s="33">
        <f>Y43*M!$J$67</f>
        <v>-279045.0023420513</v>
      </c>
      <c r="M43" s="33">
        <f>Z43*M!$J$68</f>
        <v>-315507.42508196138</v>
      </c>
      <c r="O43" s="225"/>
      <c r="P43" s="46" t="s">
        <v>221</v>
      </c>
      <c r="Q43" s="33">
        <v>-4418984.0898783803</v>
      </c>
      <c r="R43" s="33">
        <v>-4536806.1087261438</v>
      </c>
      <c r="S43" s="33">
        <v>-4390663.305410549</v>
      </c>
      <c r="T43" s="33">
        <v>-4224089.8677131636</v>
      </c>
      <c r="U43" s="33">
        <v>-4722921.753744483</v>
      </c>
      <c r="V43" s="33">
        <v>-6224363.5744133247</v>
      </c>
      <c r="W43" s="33">
        <v>-7792289.0433930401</v>
      </c>
      <c r="X43" s="33">
        <v>-6095113.8232937455</v>
      </c>
      <c r="Y43" s="33">
        <v>-6222217.8571568159</v>
      </c>
      <c r="Z43" s="33">
        <v>-7033932</v>
      </c>
    </row>
    <row r="44" spans="2:26">
      <c r="B44" s="226"/>
      <c r="C44" s="69" t="s">
        <v>29</v>
      </c>
      <c r="D44" s="70">
        <f>SUM(D32:D43)</f>
        <v>-4691307.9934926424</v>
      </c>
      <c r="E44" s="70">
        <f t="shared" ref="E44:M44" si="5">SUM(E32:E43)</f>
        <v>-5270748.2860520082</v>
      </c>
      <c r="F44" s="70">
        <f t="shared" si="5"/>
        <v>-6028202.3208340919</v>
      </c>
      <c r="G44" s="70">
        <f t="shared" si="5"/>
        <v>-6440966.1632028343</v>
      </c>
      <c r="H44" s="70">
        <f t="shared" si="5"/>
        <v>-6998163.9778407719</v>
      </c>
      <c r="I44" s="70">
        <f t="shared" si="5"/>
        <v>-7727056.8312349059</v>
      </c>
      <c r="J44" s="70">
        <f t="shared" si="5"/>
        <v>-8376766.6065184521</v>
      </c>
      <c r="K44" s="70">
        <f t="shared" si="5"/>
        <v>-9697525.889466973</v>
      </c>
      <c r="L44" s="70">
        <f t="shared" si="5"/>
        <v>-10487659.323578281</v>
      </c>
      <c r="M44" s="70">
        <f t="shared" si="5"/>
        <v>-9025093.6237189937</v>
      </c>
      <c r="O44" s="226"/>
      <c r="P44" s="69" t="s">
        <v>29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spans="2:26">
      <c r="B45" s="234" t="s">
        <v>51</v>
      </c>
      <c r="C45" s="50" t="str">
        <f>P45</f>
        <v>Desgravamen Colectivo</v>
      </c>
      <c r="D45" s="33">
        <f>Q45*M!$J$59</f>
        <v>-1588607.9411757695</v>
      </c>
      <c r="E45" s="33">
        <f>R45*M!$J$60</f>
        <v>-1596837.943262411</v>
      </c>
      <c r="F45" s="33">
        <f>S45*M!$J$61</f>
        <v>-1918157.5961263618</v>
      </c>
      <c r="G45" s="33">
        <f>T45*M!$J$62</f>
        <v>-2299106.3605122939</v>
      </c>
      <c r="H45" s="33">
        <f>U45*M!$J$63</f>
        <v>-2759596.7688278705</v>
      </c>
      <c r="I45" s="33">
        <f>V45*M!$J$64</f>
        <v>-3187663.9048936269</v>
      </c>
      <c r="J45" s="33">
        <f>W45*M!$J$65</f>
        <v>-3387290.3805930861</v>
      </c>
      <c r="K45" s="33">
        <f>X45*M!$J$66</f>
        <v>-3717217.5460108663</v>
      </c>
      <c r="L45" s="33">
        <f>Y45*M!$J$67</f>
        <v>-4326884.5123988884</v>
      </c>
      <c r="M45" s="33">
        <f>Z45*M!$J$68</f>
        <v>-3815420.4959803144</v>
      </c>
      <c r="O45" s="234" t="s">
        <v>51</v>
      </c>
      <c r="P45" s="50" t="s">
        <v>225</v>
      </c>
      <c r="Q45" s="50">
        <v>-35484401.07423763</v>
      </c>
      <c r="R45" s="50">
        <v>-35702689.482975543</v>
      </c>
      <c r="S45" s="50">
        <v>-42830257.069702029</v>
      </c>
      <c r="T45" s="50">
        <v>-51423304.550825447</v>
      </c>
      <c r="U45" s="50">
        <v>-61655267.75071273</v>
      </c>
      <c r="V45" s="50">
        <v>-70939658.949861169</v>
      </c>
      <c r="W45" s="50">
        <v>-75685535.840863094</v>
      </c>
      <c r="X45" s="50">
        <v>-82963622.409030482</v>
      </c>
      <c r="Y45" s="50">
        <v>-96481993.416609675</v>
      </c>
      <c r="Z45" s="50">
        <v>-85061099.000000015</v>
      </c>
    </row>
    <row r="46" spans="2:26">
      <c r="B46" s="235"/>
      <c r="C46" s="50" t="str">
        <f>P46</f>
        <v>Desgravamen Individual</v>
      </c>
      <c r="D46" s="33">
        <f>Q46*M!$J$59</f>
        <v>-1818.0113377113885</v>
      </c>
      <c r="E46" s="33">
        <f>R46*M!$J$60</f>
        <v>0</v>
      </c>
      <c r="F46" s="33">
        <f>S46*M!$J$61</f>
        <v>0</v>
      </c>
      <c r="G46" s="33">
        <f>T46*M!$J$62</f>
        <v>-13.518918976055929</v>
      </c>
      <c r="H46" s="33">
        <f>U46*M!$J$63</f>
        <v>-22336.960730525865</v>
      </c>
      <c r="I46" s="33">
        <f>V46*M!$J$64</f>
        <v>-84.29030518798163</v>
      </c>
      <c r="J46" s="33">
        <f>W46*M!$J$65</f>
        <v>-1739.0923325270546</v>
      </c>
      <c r="K46" s="33">
        <f>X46*M!$J$66</f>
        <v>-226.61639659874868</v>
      </c>
      <c r="L46" s="33">
        <f>Y46*M!$J$67</f>
        <v>-366.10573954058498</v>
      </c>
      <c r="M46" s="33">
        <f>Z46*M!$J$68</f>
        <v>-161.47820739453567</v>
      </c>
      <c r="O46" s="235"/>
      <c r="P46" s="68" t="s">
        <v>224</v>
      </c>
      <c r="Q46" s="50">
        <v>-40608.536437955801</v>
      </c>
      <c r="R46" s="50"/>
      <c r="S46" s="50"/>
      <c r="T46" s="50">
        <v>-302.37291307773756</v>
      </c>
      <c r="U46" s="50">
        <v>-499055.2642090118</v>
      </c>
      <c r="V46" s="50">
        <v>-1875.8331120277464</v>
      </c>
      <c r="W46" s="50">
        <v>-38858.2377873964</v>
      </c>
      <c r="X46" s="50">
        <v>-5057.7930740937936</v>
      </c>
      <c r="Y46" s="50">
        <v>-8163.520762090865</v>
      </c>
      <c r="Z46" s="50">
        <v>-3600</v>
      </c>
    </row>
    <row r="47" spans="2:26">
      <c r="B47" s="236"/>
      <c r="C47" s="71" t="s">
        <v>29</v>
      </c>
      <c r="D47" s="70">
        <f>SUM(D45:D46)</f>
        <v>-1590425.952513481</v>
      </c>
      <c r="E47" s="70">
        <f t="shared" ref="E47:M47" si="6">SUM(E45:E46)</f>
        <v>-1596837.943262411</v>
      </c>
      <c r="F47" s="70">
        <f t="shared" si="6"/>
        <v>-1918157.5961263618</v>
      </c>
      <c r="G47" s="70">
        <f t="shared" si="6"/>
        <v>-2299119.8794312701</v>
      </c>
      <c r="H47" s="70">
        <f t="shared" si="6"/>
        <v>-2781933.7295583962</v>
      </c>
      <c r="I47" s="70">
        <f t="shared" si="6"/>
        <v>-3187748.1951988149</v>
      </c>
      <c r="J47" s="70">
        <f t="shared" si="6"/>
        <v>-3389029.4729256132</v>
      </c>
      <c r="K47" s="70">
        <f t="shared" si="6"/>
        <v>-3717444.1624074648</v>
      </c>
      <c r="L47" s="70">
        <f t="shared" si="6"/>
        <v>-4327250.6181384288</v>
      </c>
      <c r="M47" s="70">
        <f t="shared" si="6"/>
        <v>-3815581.9741877089</v>
      </c>
      <c r="O47" s="236"/>
      <c r="P47" s="71" t="s">
        <v>29</v>
      </c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2:26">
      <c r="B48" s="234" t="s">
        <v>52</v>
      </c>
      <c r="C48" s="50" t="str">
        <f>P48</f>
        <v>Rentas Vitalicias Invalidez</v>
      </c>
      <c r="D48" s="33">
        <f>Q48*M!$J$59</f>
        <v>-5248117.0703506703</v>
      </c>
      <c r="E48" s="33">
        <f>R48*M!$J$60</f>
        <v>-4949336.3475177297</v>
      </c>
      <c r="F48" s="33">
        <f>S48*M!$J$61</f>
        <v>-5249163.6855007056</v>
      </c>
      <c r="G48" s="33">
        <f>T48*M!$J$62</f>
        <v>-5451285.3821542459</v>
      </c>
      <c r="H48" s="33">
        <f>U48*M!$J$63</f>
        <v>-6810902.2064333269</v>
      </c>
      <c r="I48" s="33">
        <f>V48*M!$J$64</f>
        <v>-5610646.7216982804</v>
      </c>
      <c r="J48" s="33">
        <f>W48*M!$J$65</f>
        <v>-6702157.8766553206</v>
      </c>
      <c r="K48" s="33">
        <f>X48*M!$J$66</f>
        <v>-8094414.6650317488</v>
      </c>
      <c r="L48" s="33">
        <f>Y48*M!$J$67</f>
        <v>-6988425.2326321146</v>
      </c>
      <c r="M48" s="33">
        <f>Z48*M!$J$68</f>
        <v>-13784302.07548837</v>
      </c>
      <c r="O48" s="234" t="s">
        <v>52</v>
      </c>
      <c r="P48" s="50" t="s">
        <v>534</v>
      </c>
      <c r="Q48" s="50">
        <v>-117226085.92214723</v>
      </c>
      <c r="R48" s="50">
        <v>-110659080.65862615</v>
      </c>
      <c r="S48" s="50">
        <v>-117207799.03849423</v>
      </c>
      <c r="T48" s="50">
        <v>-121926985.72567049</v>
      </c>
      <c r="U48" s="50">
        <v>-152170057.56240609</v>
      </c>
      <c r="V48" s="50">
        <v>-124861772.38271755</v>
      </c>
      <c r="W48" s="50">
        <v>-149752856.46927702</v>
      </c>
      <c r="X48" s="50">
        <v>-180657159.17339262</v>
      </c>
      <c r="Y48" s="50">
        <v>-155829718.90170982</v>
      </c>
      <c r="Z48" s="50">
        <v>-307307644</v>
      </c>
    </row>
    <row r="49" spans="2:26">
      <c r="B49" s="235"/>
      <c r="C49" s="50" t="str">
        <f>P49</f>
        <v>Rentas Vitalicias Sobrevivencia</v>
      </c>
      <c r="D49" s="33">
        <f>Q49*M!$J$59</f>
        <v>-5291484.1747431355</v>
      </c>
      <c r="E49" s="33">
        <f>R49*M!$J$60</f>
        <v>-6078838.9479905413</v>
      </c>
      <c r="F49" s="33">
        <f>S49*M!$J$61</f>
        <v>-6013536.6589575019</v>
      </c>
      <c r="G49" s="33">
        <f>T49*M!$J$62</f>
        <v>-5937069.2096328102</v>
      </c>
      <c r="H49" s="33">
        <f>U49*M!$J$63</f>
        <v>-7029679.1951301144</v>
      </c>
      <c r="I49" s="33">
        <f>V49*M!$J$64</f>
        <v>-8710869.2195655424</v>
      </c>
      <c r="J49" s="33">
        <f>W49*M!$J$65</f>
        <v>-10188999.919356955</v>
      </c>
      <c r="K49" s="33">
        <f>X49*M!$J$66</f>
        <v>-11076595.673565436</v>
      </c>
      <c r="L49" s="33">
        <f>Y49*M!$J$67</f>
        <v>-11031381.344220959</v>
      </c>
      <c r="M49" s="33">
        <f>Z49*M!$J$68</f>
        <v>-10816918.34091907</v>
      </c>
      <c r="O49" s="235"/>
      <c r="P49" s="50" t="s">
        <v>535</v>
      </c>
      <c r="Q49" s="50">
        <v>-118194767.8012971</v>
      </c>
      <c r="R49" s="50">
        <v>-135912914.82823876</v>
      </c>
      <c r="S49" s="50">
        <v>-134275370.03286961</v>
      </c>
      <c r="T49" s="50">
        <v>-132792341.99423808</v>
      </c>
      <c r="U49" s="50">
        <v>-157058001.32584381</v>
      </c>
      <c r="V49" s="50">
        <v>-193855472.22973117</v>
      </c>
      <c r="W49" s="50">
        <v>-227662772.28467739</v>
      </c>
      <c r="X49" s="50">
        <v>-247215690.14042777</v>
      </c>
      <c r="Y49" s="50">
        <v>-245980603.17518324</v>
      </c>
      <c r="Z49" s="50">
        <v>-241152701.99999997</v>
      </c>
    </row>
    <row r="50" spans="2:26">
      <c r="B50" s="235"/>
      <c r="C50" s="50" t="str">
        <f>P50</f>
        <v>Rentas Vitalicias Vejez</v>
      </c>
      <c r="D50" s="33">
        <f>Q50*M!$J$59</f>
        <v>-57559562.879386939</v>
      </c>
      <c r="E50" s="33">
        <f>R50*M!$J$60</f>
        <v>-59304718.439716309</v>
      </c>
      <c r="F50" s="33">
        <f>S50*M!$J$61</f>
        <v>-62088265.72655274</v>
      </c>
      <c r="G50" s="33">
        <f>T50*M!$J$62</f>
        <v>-52900317.054811686</v>
      </c>
      <c r="H50" s="33">
        <f>U50*M!$J$63</f>
        <v>-49174538.322176978</v>
      </c>
      <c r="I50" s="33">
        <f>V50*M!$J$64</f>
        <v>-55421486.587445319</v>
      </c>
      <c r="J50" s="33">
        <f>W50*M!$J$65</f>
        <v>-56965018.969754994</v>
      </c>
      <c r="K50" s="33">
        <f>X50*M!$J$66</f>
        <v>-47372769.69547648</v>
      </c>
      <c r="L50" s="33">
        <f>Y50*M!$J$67</f>
        <v>-59677814.737911627</v>
      </c>
      <c r="M50" s="33">
        <f>Z50*M!$J$68</f>
        <v>-49774996.624656916</v>
      </c>
      <c r="O50" s="235"/>
      <c r="P50" s="50" t="s">
        <v>533</v>
      </c>
      <c r="Q50" s="50">
        <v>-1285695835.9142308</v>
      </c>
      <c r="R50" s="50">
        <v>-1325956686.0007532</v>
      </c>
      <c r="S50" s="50">
        <v>-1386359696.1221955</v>
      </c>
      <c r="T50" s="50">
        <v>-1183202813.6961265</v>
      </c>
      <c r="U50" s="50">
        <v>-1098663892.1378655</v>
      </c>
      <c r="V50" s="50">
        <v>-1233373866.9788883</v>
      </c>
      <c r="W50" s="50">
        <v>-1272825031.3620715</v>
      </c>
      <c r="X50" s="50">
        <v>-1057300663.4231527</v>
      </c>
      <c r="Y50" s="50">
        <v>-1330711395.7309234</v>
      </c>
      <c r="Z50" s="50">
        <v>-1109685268</v>
      </c>
    </row>
    <row r="51" spans="2:26">
      <c r="B51" s="236"/>
      <c r="C51" s="71" t="s">
        <v>29</v>
      </c>
      <c r="D51" s="70">
        <f>SUM(D48:D50)</f>
        <v>-68099164.124480739</v>
      </c>
      <c r="E51" s="70">
        <f t="shared" ref="E51:M51" si="7">SUM(E48:E50)</f>
        <v>-70332893.735224575</v>
      </c>
      <c r="F51" s="70">
        <f t="shared" si="7"/>
        <v>-73350966.071010947</v>
      </c>
      <c r="G51" s="70">
        <f t="shared" si="7"/>
        <v>-64288671.646598741</v>
      </c>
      <c r="H51" s="70">
        <f t="shared" si="7"/>
        <v>-63015119.723740421</v>
      </c>
      <c r="I51" s="70">
        <f t="shared" si="7"/>
        <v>-69743002.528709143</v>
      </c>
      <c r="J51" s="70">
        <f t="shared" si="7"/>
        <v>-73856176.765767276</v>
      </c>
      <c r="K51" s="70">
        <f t="shared" si="7"/>
        <v>-66543780.034073666</v>
      </c>
      <c r="L51" s="70">
        <f t="shared" si="7"/>
        <v>-77697621.314764708</v>
      </c>
      <c r="M51" s="70">
        <f t="shared" si="7"/>
        <v>-74376217.041064352</v>
      </c>
      <c r="O51" s="236"/>
      <c r="P51" s="71" t="s">
        <v>29</v>
      </c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2:26">
      <c r="B52" s="72" t="s">
        <v>53</v>
      </c>
      <c r="C52" s="50" t="str">
        <f>P52</f>
        <v>Seguro de AFP</v>
      </c>
      <c r="D52" s="33">
        <f>Q52*M!$J$59</f>
        <v>-5664537.7601211676</v>
      </c>
      <c r="E52" s="33">
        <f>R52*M!$J$60</f>
        <v>-7934859.3971631201</v>
      </c>
      <c r="F52" s="33">
        <f>S52*M!$J$61</f>
        <v>-8091894.4623939972</v>
      </c>
      <c r="G52" s="33">
        <f>T52*M!$J$62</f>
        <v>-7776927.099646667</v>
      </c>
      <c r="H52" s="33">
        <f>U52*M!$J$63</f>
        <v>-10299781.4726789</v>
      </c>
      <c r="I52" s="33">
        <f>V52*M!$J$64</f>
        <v>-10114426.433521241</v>
      </c>
      <c r="J52" s="33">
        <f>W52*M!$J$65</f>
        <v>-12582419.728731772</v>
      </c>
      <c r="K52" s="33">
        <f>X52*M!$J$66</f>
        <v>-13487605.047634332</v>
      </c>
      <c r="L52" s="33">
        <f>Y52*M!$J$67</f>
        <v>-13423403.734698011</v>
      </c>
      <c r="M52" s="33">
        <f>Z52*M!$J$68</f>
        <v>-14586273.096429851</v>
      </c>
      <c r="O52" s="72" t="s">
        <v>53</v>
      </c>
      <c r="P52" s="50" t="s">
        <v>53</v>
      </c>
      <c r="Q52" s="50">
        <v>-126527587.18525346</v>
      </c>
      <c r="R52" s="50">
        <v>-177410502.01324713</v>
      </c>
      <c r="S52" s="50">
        <v>-180682713.82139438</v>
      </c>
      <c r="T52" s="50">
        <v>-173943797.2872155</v>
      </c>
      <c r="U52" s="50">
        <v>-230119049.14701623</v>
      </c>
      <c r="V52" s="50">
        <v>-225090844.91810662</v>
      </c>
      <c r="W52" s="50">
        <v>-281141287.6793192</v>
      </c>
      <c r="X52" s="50">
        <v>-301026388.2927441</v>
      </c>
      <c r="Y52" s="50">
        <v>-299318539.02002931</v>
      </c>
      <c r="Z52" s="50">
        <v>-325186810</v>
      </c>
    </row>
    <row r="53" spans="2:26">
      <c r="B53" s="72" t="s">
        <v>54</v>
      </c>
      <c r="C53" s="50" t="str">
        <f>P53</f>
        <v>Invalidez y Sobrevivencia</v>
      </c>
      <c r="D53" s="33">
        <f>Q53*M!$J$59</f>
        <v>-236108.79520691454</v>
      </c>
      <c r="E53" s="33">
        <f>R53*M!$J$60</f>
        <v>-898469.50354609929</v>
      </c>
      <c r="F53" s="33">
        <f>S53*M!$J$61</f>
        <v>-778274.18642320717</v>
      </c>
      <c r="G53" s="33">
        <f>T53*M!$J$62</f>
        <v>-854748.8958158663</v>
      </c>
      <c r="H53" s="33">
        <f>U53*M!$J$63</f>
        <v>-1095460.3907641526</v>
      </c>
      <c r="I53" s="33">
        <f>V53*M!$J$64</f>
        <v>-799742.44062731531</v>
      </c>
      <c r="J53" s="33">
        <f>W53*M!$J$65</f>
        <v>-636011.81583371898</v>
      </c>
      <c r="K53" s="33">
        <f>X53*M!$J$66</f>
        <v>-964499.19972802268</v>
      </c>
      <c r="L53" s="33">
        <f>Y53*M!$J$67</f>
        <v>-606847.59887301864</v>
      </c>
      <c r="M53" s="33">
        <f>Z53*M!$J$68</f>
        <v>-699470.35147974594</v>
      </c>
      <c r="O53" s="72" t="s">
        <v>54</v>
      </c>
      <c r="P53" s="50" t="s">
        <v>54</v>
      </c>
      <c r="Q53" s="50">
        <v>-5273912.4419057639</v>
      </c>
      <c r="R53" s="50">
        <v>-20088311.296945542</v>
      </c>
      <c r="S53" s="50">
        <v>-17377969.121273004</v>
      </c>
      <c r="T53" s="50">
        <v>-19117868.37657528</v>
      </c>
      <c r="U53" s="50">
        <v>-24474917.663986105</v>
      </c>
      <c r="V53" s="50">
        <v>-17797816.105623767</v>
      </c>
      <c r="W53" s="50">
        <v>-14211032.912409179</v>
      </c>
      <c r="X53" s="50">
        <v>-21526409.58717078</v>
      </c>
      <c r="Y53" s="50">
        <v>-13531645.199120663</v>
      </c>
      <c r="Z53" s="50">
        <v>-15594013</v>
      </c>
    </row>
    <row r="54" spans="2:26">
      <c r="B54" s="232" t="s">
        <v>29</v>
      </c>
      <c r="C54" s="233"/>
      <c r="D54" s="51">
        <f>SUM(D31,D44,D47,D51,D52:D53)</f>
        <v>-85374787.626940116</v>
      </c>
      <c r="E54" s="51">
        <f t="shared" ref="E54:M54" si="8">SUM(E31,E44,E47,E51,E52:E53)</f>
        <v>-91094328.486997634</v>
      </c>
      <c r="F54" s="51">
        <f t="shared" si="8"/>
        <v>-96415525.508097529</v>
      </c>
      <c r="G54" s="51">
        <f t="shared" si="8"/>
        <v>-88174359.283908948</v>
      </c>
      <c r="H54" s="51">
        <f t="shared" si="8"/>
        <v>-91956387.356719226</v>
      </c>
      <c r="I54" s="51">
        <f t="shared" si="8"/>
        <v>-100486705.82887334</v>
      </c>
      <c r="J54" s="51">
        <f t="shared" si="8"/>
        <v>-108010654.9937837</v>
      </c>
      <c r="K54" s="51">
        <f t="shared" si="8"/>
        <v>-103875937.26364288</v>
      </c>
      <c r="L54" s="51">
        <f t="shared" si="8"/>
        <v>-118469913.00619186</v>
      </c>
      <c r="M54" s="51">
        <f t="shared" si="8"/>
        <v>-114133655.46740538</v>
      </c>
    </row>
  </sheetData>
  <mergeCells count="12">
    <mergeCell ref="B45:B47"/>
    <mergeCell ref="O45:O47"/>
    <mergeCell ref="B48:B51"/>
    <mergeCell ref="O48:O51"/>
    <mergeCell ref="B54:C54"/>
    <mergeCell ref="B32:B44"/>
    <mergeCell ref="O32:O44"/>
    <mergeCell ref="B15:M15"/>
    <mergeCell ref="O15:Z15"/>
    <mergeCell ref="O16:P16"/>
    <mergeCell ref="B17:B31"/>
    <mergeCell ref="O17:O31"/>
  </mergeCells>
  <conditionalFormatting sqref="D17:M54">
    <cfRule type="cellIs" dxfId="31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27" orientation="landscape" horizontalDpi="300" verticalDpi="300" r:id="rId1"/>
  <headerFooter alignWithMargins="0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>
  <sheetPr codeName="Hoja158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266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>
        <f>IF(OR(R17="",R17=0),"",R17*M!$J$62)</f>
        <v>-1101.0408454943329</v>
      </c>
      <c r="G17" s="33">
        <f>IF(OR(S17="",S17=0),"",S17*M!$J$63)</f>
        <v>-57781.797715797751</v>
      </c>
      <c r="H17" s="33">
        <f>IF(OR(T17="",T17=0),"",T17*M!$J$64)</f>
        <v>-96440.237969775742</v>
      </c>
      <c r="I17" s="33">
        <f>IF(OR(U17="",U17=0),"",U17*M!$J$65)</f>
        <v>-99290.434665869616</v>
      </c>
      <c r="J17" s="33">
        <f>IF(OR(V17="",V17=0),"",V17*M!$J$66)</f>
        <v>-151123.24570450679</v>
      </c>
      <c r="K17" s="33">
        <f>IF(OR(W17="",W17=0),"",W17*M!$J$67)</f>
        <v>-155901.99272449318</v>
      </c>
      <c r="L17" s="33">
        <f>IF(OR(X17="",X17=0),"",X17*M!$J$68)</f>
        <v>-205392.74415617096</v>
      </c>
      <c r="N17" s="121" t="s">
        <v>591</v>
      </c>
      <c r="O17" s="167">
        <f>SUM('3.7.1:3.7.6'!O17)</f>
        <v>0</v>
      </c>
      <c r="P17" s="167">
        <f>SUM('3.7.1:3.7.6'!P17)</f>
        <v>0</v>
      </c>
      <c r="Q17" s="167">
        <f>SUM('3.7.1:3.7.6'!Q17)</f>
        <v>0</v>
      </c>
      <c r="R17" s="167">
        <f>SUM('3.7.1:3.7.6'!R17)</f>
        <v>-24626.593920664625</v>
      </c>
      <c r="S17" s="167">
        <f>SUM('3.7.1:3.7.6'!S17)</f>
        <v>-1290968.3941970312</v>
      </c>
      <c r="T17" s="167">
        <f>SUM('3.7.1:3.7.6'!T17)</f>
        <v>-2146223.0005228994</v>
      </c>
      <c r="U17" s="167">
        <f>SUM('3.7.1:3.7.6'!U17)</f>
        <v>-2218543.114760289</v>
      </c>
      <c r="V17" s="167">
        <f>SUM('3.7.1:3.7.6'!V17)</f>
        <v>-3372880.8547432777</v>
      </c>
      <c r="W17" s="167">
        <f>SUM('3.7.1:3.7.6'!W17)</f>
        <v>-3476343.080703469</v>
      </c>
      <c r="X17" s="167">
        <f>SUM('3.7.1:3.7.6'!X17)</f>
        <v>-4579032</v>
      </c>
    </row>
    <row r="18" spans="2:24" s="16" customFormat="1">
      <c r="B18" s="46" t="str">
        <f t="shared" ref="B18:B53" si="2">N18</f>
        <v>BanChile</v>
      </c>
      <c r="C18" s="33">
        <f>IF(OR(O18="",O18=0),"",O18*M!$J$59)</f>
        <v>-195374.67481121741</v>
      </c>
      <c r="D18" s="33">
        <f>IF(OR(P18="",P18=0),"",P18*M!$J$60)</f>
        <v>-278332.15130023635</v>
      </c>
      <c r="E18" s="33">
        <f>IF(OR(Q18="",Q18=0),"",Q18*M!$J$61)</f>
        <v>-251065.5683271689</v>
      </c>
      <c r="F18" s="33">
        <f>IF(OR(R18="",R18=0),"",R18*M!$J$62)</f>
        <v>-318648.48640959192</v>
      </c>
      <c r="G18" s="33">
        <f>IF(OR(S18="",S18=0),"",S18*M!$J$63)</f>
        <v>-321408.47866372741</v>
      </c>
      <c r="H18" s="33">
        <f>IF(OR(T18="",T18=0),"",T18*M!$J$64)</f>
        <v>-375596.7845337991</v>
      </c>
      <c r="I18" s="33">
        <f>IF(OR(U18="",U18=0),"",U18*M!$J$65)</f>
        <v>-473400.38979012659</v>
      </c>
      <c r="J18" s="33">
        <f>IF(OR(V18="",V18=0),"",V18*M!$J$66)</f>
        <v>-684355.82880673558</v>
      </c>
      <c r="K18" s="33">
        <f>IF(OR(W18="",W18=0),"",W18*M!$J$67)</f>
        <v>-1198967.167003409</v>
      </c>
      <c r="L18" s="33">
        <f>IF(OR(X18="",X18=0),"",X18*M!$J$68)</f>
        <v>-1570421.4536357939</v>
      </c>
      <c r="N18" s="121" t="s">
        <v>592</v>
      </c>
      <c r="O18" s="167">
        <f>SUM('3.7.1:3.7.6'!O18)</f>
        <v>-4364042.9718731493</v>
      </c>
      <c r="P18" s="167">
        <f>SUM('3.7.1:3.7.6'!P18)</f>
        <v>-6223052.5100742225</v>
      </c>
      <c r="Q18" s="167">
        <f>SUM('3.7.1:3.7.6'!Q18)</f>
        <v>-5606005.9165728213</v>
      </c>
      <c r="R18" s="167">
        <f>SUM('3.7.1:3.7.6'!R18)</f>
        <v>-7127098.79052696</v>
      </c>
      <c r="S18" s="167">
        <f>SUM('3.7.1:3.7.6'!S18)</f>
        <v>-7180949.7797674108</v>
      </c>
      <c r="T18" s="167">
        <f>SUM('3.7.1:3.7.6'!T18)</f>
        <v>-8358694.2012888705</v>
      </c>
      <c r="U18" s="167">
        <f>SUM('3.7.1:3.7.6'!U18)</f>
        <v>-10577647.069710549</v>
      </c>
      <c r="V18" s="167">
        <f>SUM('3.7.1:3.7.6'!V18)</f>
        <v>-15273961.739331342</v>
      </c>
      <c r="W18" s="167">
        <f>SUM('3.7.1:3.7.6'!W18)</f>
        <v>-26734880.947728384</v>
      </c>
      <c r="X18" s="167">
        <f>SUM('3.7.1:3.7.6'!X18)</f>
        <v>-35011023</v>
      </c>
    </row>
    <row r="19" spans="2:24" s="16" customFormat="1">
      <c r="B19" s="46" t="str">
        <f t="shared" si="2"/>
        <v>BBVA Seguros de Vida</v>
      </c>
      <c r="C19" s="33">
        <f>IF(OR(O19="",O19=0),"",O19*M!$J$59)</f>
        <v>-21994.885368714524</v>
      </c>
      <c r="D19" s="33">
        <f>IF(OR(P19="",P19=0),"",P19*M!$J$60)</f>
        <v>-862102.77777777764</v>
      </c>
      <c r="E19" s="33">
        <f>IF(OR(Q19="",Q19=0),"",Q19*M!$J$61)</f>
        <v>-2598082.9875758281</v>
      </c>
      <c r="F19" s="33">
        <f>IF(OR(R19="",R19=0),"",R19*M!$J$62)</f>
        <v>-2917494.0374891292</v>
      </c>
      <c r="G19" s="33">
        <f>IF(OR(S19="",S19=0),"",S19*M!$J$63)</f>
        <v>-3368580.5486142836</v>
      </c>
      <c r="H19" s="33">
        <f>IF(OR(T19="",T19=0),"",T19*M!$J$64)</f>
        <v>-3960269.4028230621</v>
      </c>
      <c r="I19" s="33">
        <f>IF(OR(U19="",U19=0),"",U19*M!$J$65)</f>
        <v>-6659968.1529998342</v>
      </c>
      <c r="J19" s="33">
        <f>IF(OR(V19="",V19=0),"",V19*M!$J$66)</f>
        <v>-3019537.8572574561</v>
      </c>
      <c r="K19" s="33">
        <f>IF(OR(W19="",W19=0),"",W19*M!$J$67)</f>
        <v>-2318167.280726898</v>
      </c>
      <c r="L19" s="33">
        <f>IF(OR(X19="",X19=0),"",X19*M!$J$68)</f>
        <v>-2965945.3674369329</v>
      </c>
      <c r="N19" s="121" t="s">
        <v>593</v>
      </c>
      <c r="O19" s="167">
        <f>SUM('3.7.1:3.7.6'!O19)</f>
        <v>-491295.12309229508</v>
      </c>
      <c r="P19" s="167">
        <f>SUM('3.7.1:3.7.6'!P19)</f>
        <v>-19275210.679505151</v>
      </c>
      <c r="Q19" s="167">
        <f>SUM('3.7.1:3.7.6'!Q19)</f>
        <v>-58012210.503980748</v>
      </c>
      <c r="R19" s="167">
        <f>SUM('3.7.1:3.7.6'!R19)</f>
        <v>-65254564.55246</v>
      </c>
      <c r="S19" s="167">
        <f>SUM('3.7.1:3.7.6'!S19)</f>
        <v>-75261262.083906695</v>
      </c>
      <c r="T19" s="167">
        <f>SUM('3.7.1:3.7.6'!T19)</f>
        <v>-88133557.730018407</v>
      </c>
      <c r="U19" s="167">
        <f>SUM('3.7.1:3.7.6'!U19)</f>
        <v>-148810170.28561291</v>
      </c>
      <c r="V19" s="167">
        <f>SUM('3.7.1:3.7.6'!V19)</f>
        <v>-67392288.866202474</v>
      </c>
      <c r="W19" s="167">
        <f>SUM('3.7.1:3.7.6'!W19)</f>
        <v>-51691095.446800202</v>
      </c>
      <c r="X19" s="167">
        <f>SUM('3.7.1:3.7.6'!X19)</f>
        <v>-66122875</v>
      </c>
    </row>
    <row r="20" spans="2:24" s="16" customFormat="1">
      <c r="B20" s="46" t="str">
        <f t="shared" si="2"/>
        <v>BCI Vida</v>
      </c>
      <c r="C20" s="33">
        <f>IF(OR(O20="",O20=0),"",O20*M!$J$59)</f>
        <v>-301551.23111874511</v>
      </c>
      <c r="D20" s="33">
        <f>IF(OR(P20="",P20=0),"",P20*M!$J$60)</f>
        <v>-313683.45153664303</v>
      </c>
      <c r="E20" s="33">
        <f>IF(OR(Q20="",Q20=0),"",Q20*M!$J$61)</f>
        <v>-420714.32489944878</v>
      </c>
      <c r="F20" s="33">
        <f>IF(OR(R20="",R20=0),"",R20*M!$J$62)</f>
        <v>-678712.59835291689</v>
      </c>
      <c r="G20" s="33">
        <f>IF(OR(S20="",S20=0),"",S20*M!$J$63)</f>
        <v>-654671.31462153362</v>
      </c>
      <c r="H20" s="33">
        <f>IF(OR(T20="",T20=0),"",T20*M!$J$64)</f>
        <v>-1133404.4415996603</v>
      </c>
      <c r="I20" s="33">
        <f>IF(OR(U20="",U20=0),"",U20*M!$J$65)</f>
        <v>-888443.94867374655</v>
      </c>
      <c r="J20" s="33">
        <f>IF(OR(V20="",V20=0),"",V20*M!$J$66)</f>
        <v>-664691.34140099189</v>
      </c>
      <c r="K20" s="33">
        <f>IF(OR(W20="",W20=0),"",W20*M!$J$67)</f>
        <v>-812617.43464977574</v>
      </c>
      <c r="L20" s="33">
        <f>IF(OR(X20="",X20=0),"",X20*M!$J$68)</f>
        <v>-989541.05650705588</v>
      </c>
      <c r="N20" s="121" t="s">
        <v>594</v>
      </c>
      <c r="O20" s="167">
        <f>SUM('3.7.1:3.7.6'!O20)</f>
        <v>-6735686.3528757533</v>
      </c>
      <c r="P20" s="167">
        <f>SUM('3.7.1:3.7.6'!P20)</f>
        <v>-7013449.8703606809</v>
      </c>
      <c r="Q20" s="167">
        <f>SUM('3.7.1:3.7.6'!Q20)</f>
        <v>-9394067.8934508581</v>
      </c>
      <c r="R20" s="167">
        <f>SUM('3.7.1:3.7.6'!R20)</f>
        <v>-15180526.332764886</v>
      </c>
      <c r="S20" s="167">
        <f>SUM('3.7.1:3.7.6'!S20)</f>
        <v>-14626751.14264835</v>
      </c>
      <c r="T20" s="167">
        <f>SUM('3.7.1:3.7.6'!T20)</f>
        <v>-25223275.394844621</v>
      </c>
      <c r="U20" s="167">
        <f>SUM('3.7.1:3.7.6'!U20)</f>
        <v>-19851370.495189492</v>
      </c>
      <c r="V20" s="167">
        <f>SUM('3.7.1:3.7.6'!V20)</f>
        <v>-14835075.102269158</v>
      </c>
      <c r="W20" s="167">
        <f>SUM('3.7.1:3.7.6'!W20)</f>
        <v>-18119954.381827064</v>
      </c>
      <c r="X20" s="167">
        <f>SUM('3.7.1:3.7.6'!X20)</f>
        <v>-22060858</v>
      </c>
    </row>
    <row r="21" spans="2:24" s="16" customFormat="1">
      <c r="B21" s="46" t="str">
        <f t="shared" si="2"/>
        <v>BICE Vida</v>
      </c>
      <c r="C21" s="33">
        <f>IF(OR(O21="",O21=0),"",O21*M!$J$59)</f>
        <v>-3989577.5352780572</v>
      </c>
      <c r="D21" s="33">
        <f>IF(OR(P21="",P21=0),"",P21*M!$J$60)</f>
        <v>-5057283.0378250591</v>
      </c>
      <c r="E21" s="33">
        <f>IF(OR(Q21="",Q21=0),"",Q21*M!$J$61)</f>
        <v>-3645980.2333538337</v>
      </c>
      <c r="F21" s="33">
        <f>IF(OR(R21="",R21=0),"",R21*M!$J$62)</f>
        <v>-5232040.5055741873</v>
      </c>
      <c r="G21" s="33">
        <f>IF(OR(S21="",S21=0),"",S21*M!$J$63)</f>
        <v>-7676782.0583997471</v>
      </c>
      <c r="H21" s="33">
        <f>IF(OR(T21="",T21=0),"",T21*M!$J$64)</f>
        <v>-8442577.4589173924</v>
      </c>
      <c r="I21" s="33">
        <f>IF(OR(U21="",U21=0),"",U21*M!$J$65)</f>
        <v>-9571565.9708836507</v>
      </c>
      <c r="J21" s="33">
        <f>IF(OR(V21="",V21=0),"",V21*M!$J$66)</f>
        <v>-7978526.0670929719</v>
      </c>
      <c r="K21" s="33">
        <f>IF(OR(W21="",W21=0),"",W21*M!$J$67)</f>
        <v>-7524115.7183106458</v>
      </c>
      <c r="L21" s="33">
        <f>IF(OR(X21="",X21=0),"",X21*M!$J$68)</f>
        <v>-9875856.406401176</v>
      </c>
      <c r="N21" s="121" t="s">
        <v>595</v>
      </c>
      <c r="O21" s="167">
        <f>SUM('3.7.1:3.7.6'!O21)</f>
        <v>-89114353.333646983</v>
      </c>
      <c r="P21" s="167">
        <f>SUM('3.7.1:3.7.6'!P21)</f>
        <v>-113072592.42481305</v>
      </c>
      <c r="Q21" s="167">
        <f>SUM('3.7.1:3.7.6'!Q21)</f>
        <v>-81410553.012407288</v>
      </c>
      <c r="R21" s="167">
        <f>SUM('3.7.1:3.7.6'!R21)</f>
        <v>-117023212.56701057</v>
      </c>
      <c r="S21" s="167">
        <f>SUM('3.7.1:3.7.6'!S21)</f>
        <v>-171515657.14999101</v>
      </c>
      <c r="T21" s="167">
        <f>SUM('3.7.1:3.7.6'!T21)</f>
        <v>-187884790.70015734</v>
      </c>
      <c r="U21" s="167">
        <f>SUM('3.7.1:3.7.6'!U21)</f>
        <v>-213866842.79948232</v>
      </c>
      <c r="V21" s="167">
        <f>SUM('3.7.1:3.7.6'!V21)</f>
        <v>-178070671.3604255</v>
      </c>
      <c r="W21" s="167">
        <f>SUM('3.7.1:3.7.6'!W21)</f>
        <v>-167774684.32994628</v>
      </c>
      <c r="X21" s="167">
        <f>SUM('3.7.1:3.7.6'!X21)</f>
        <v>-220172639</v>
      </c>
    </row>
    <row r="22" spans="2:24" s="16" customFormat="1">
      <c r="B22" s="46" t="str">
        <f t="shared" si="2"/>
        <v>Cardif</v>
      </c>
      <c r="C22" s="33">
        <f>IF(OR(O22="",O22=0),"",O22*M!$J$59)</f>
        <v>-203068.06210180061</v>
      </c>
      <c r="D22" s="33">
        <f>IF(OR(P22="",P22=0),"",P22*M!$J$60)</f>
        <v>-208891.37115839237</v>
      </c>
      <c r="E22" s="33">
        <f>IF(OR(Q22="",Q22=0),"",Q22*M!$J$61)</f>
        <v>-358495.0092538856</v>
      </c>
      <c r="F22" s="33">
        <f>IF(OR(R22="",R22=0),"",R22*M!$J$62)</f>
        <v>-337680.95462483313</v>
      </c>
      <c r="G22" s="33">
        <f>IF(OR(S22="",S22=0),"",S22*M!$J$63)</f>
        <v>-395622.69106552092</v>
      </c>
      <c r="H22" s="33">
        <f>IF(OR(T22="",T22=0),"",T22*M!$J$64)</f>
        <v>-387070.96795235696</v>
      </c>
      <c r="I22" s="33">
        <f>IF(OR(U22="",U22=0),"",U22*M!$J$65)</f>
        <v>-445904.19702627597</v>
      </c>
      <c r="J22" s="33">
        <f>IF(OR(V22="",V22=0),"",V22*M!$J$66)</f>
        <v>-515039.38331308798</v>
      </c>
      <c r="K22" s="33">
        <f>IF(OR(W22="",W22=0),"",W22*M!$J$67)</f>
        <v>-510378.52676813211</v>
      </c>
      <c r="L22" s="33">
        <f>IF(OR(X22="",X22=0),"",X22*M!$J$68)</f>
        <v>-399849.24215137417</v>
      </c>
      <c r="N22" s="121" t="s">
        <v>596</v>
      </c>
      <c r="O22" s="167">
        <f>SUM('3.7.1:3.7.6'!O22)</f>
        <v>-4535888.5438123439</v>
      </c>
      <c r="P22" s="167">
        <f>SUM('3.7.1:3.7.6'!P22)</f>
        <v>-4670470.0321086328</v>
      </c>
      <c r="Q22" s="167">
        <f>SUM('3.7.1:3.7.6'!Q22)</f>
        <v>-8004782.0030829366</v>
      </c>
      <c r="R22" s="167">
        <f>SUM('3.7.1:3.7.6'!R22)</f>
        <v>-7552791.3231543647</v>
      </c>
      <c r="S22" s="167">
        <f>SUM('3.7.1:3.7.6'!S22)</f>
        <v>-8839053.3071477376</v>
      </c>
      <c r="T22" s="167">
        <f>SUM('3.7.1:3.7.6'!T22)</f>
        <v>-8614045.669550959</v>
      </c>
      <c r="U22" s="167">
        <f>SUM('3.7.1:3.7.6'!U22)</f>
        <v>-9963272.7914264053</v>
      </c>
      <c r="V22" s="167">
        <f>SUM('3.7.1:3.7.6'!V22)</f>
        <v>-11495031.537452567</v>
      </c>
      <c r="W22" s="167">
        <f>SUM('3.7.1:3.7.6'!W22)</f>
        <v>-11380552.801563263</v>
      </c>
      <c r="X22" s="167">
        <f>SUM('3.7.1:3.7.6'!X22)</f>
        <v>-8914251</v>
      </c>
    </row>
    <row r="23" spans="2:24" s="16" customFormat="1">
      <c r="B23" s="46" t="str">
        <f t="shared" si="2"/>
        <v>Chilena</v>
      </c>
      <c r="C23" s="33">
        <f>IF(OR(O23="",O23=0),"",O23*M!$J$59)</f>
        <v>-5137534.848054125</v>
      </c>
      <c r="D23" s="33">
        <f>IF(OR(P23="",P23=0),"",P23*M!$J$60)</f>
        <v>-4615849.645390071</v>
      </c>
      <c r="E23" s="33">
        <f>IF(OR(Q23="",Q23=0),"",Q23*M!$J$61)</f>
        <v>-5535491.7841087254</v>
      </c>
      <c r="F23" s="33">
        <f>IF(OR(R23="",R23=0),"",R23*M!$J$62)</f>
        <v>-5229349.294929957</v>
      </c>
      <c r="G23" s="33">
        <f>IF(OR(S23="",S23=0),"",S23*M!$J$63)</f>
        <v>-5470759.8773585614</v>
      </c>
      <c r="H23" s="33">
        <f>IF(OR(T23="",T23=0),"",T23*M!$J$64)</f>
        <v>-5441696.1309017204</v>
      </c>
      <c r="I23" s="33">
        <f>IF(OR(U23="",U23=0),"",U23*M!$J$65)</f>
        <v>-6074088.2793996101</v>
      </c>
      <c r="J23" s="33">
        <f>IF(OR(V23="",V23=0),"",V23*M!$J$66)</f>
        <v>-7877408.8855019016</v>
      </c>
      <c r="K23" s="33">
        <f>IF(OR(W23="",W23=0),"",W23*M!$J$67)</f>
        <v>-8800386.0539580658</v>
      </c>
      <c r="L23" s="33">
        <f>IF(OR(X23="",X23=0),"",X23*M!$J$68)</f>
        <v>-8270507.9790419228</v>
      </c>
      <c r="N23" s="121" t="s">
        <v>597</v>
      </c>
      <c r="O23" s="167">
        <f>SUM('3.7.1:3.7.6'!O23)</f>
        <v>-114756034.10763414</v>
      </c>
      <c r="P23" s="167">
        <f>SUM('3.7.1:3.7.6'!P23)</f>
        <v>-103202862.43497841</v>
      </c>
      <c r="Q23" s="167">
        <f>SUM('3.7.1:3.7.6'!Q23)</f>
        <v>-123601176.77472721</v>
      </c>
      <c r="R23" s="167">
        <f>SUM('3.7.1:3.7.6'!R23)</f>
        <v>-116963019.20364749</v>
      </c>
      <c r="S23" s="167">
        <f>SUM('3.7.1:3.7.6'!S23)</f>
        <v>-122228424.40189767</v>
      </c>
      <c r="T23" s="167">
        <f>SUM('3.7.1:3.7.6'!T23)</f>
        <v>-121101872.45346655</v>
      </c>
      <c r="U23" s="167">
        <f>SUM('3.7.1:3.7.6'!U23)</f>
        <v>-135719284.30020589</v>
      </c>
      <c r="V23" s="167">
        <f>SUM('3.7.1:3.7.6'!V23)</f>
        <v>-175813862.98998466</v>
      </c>
      <c r="W23" s="167">
        <f>SUM('3.7.1:3.7.6'!W23)</f>
        <v>-196233291.38749394</v>
      </c>
      <c r="X23" s="167">
        <f>SUM('3.7.1:3.7.6'!X23)</f>
        <v>-184382953</v>
      </c>
    </row>
    <row r="24" spans="2:24" s="16" customFormat="1">
      <c r="B24" s="46" t="str">
        <f t="shared" si="2"/>
        <v>Cigna</v>
      </c>
      <c r="C24" s="33">
        <f>IF(OR(O24="",O24=0),"",O24*M!$J$59)</f>
        <v>-559514.98197576241</v>
      </c>
      <c r="D24" s="33">
        <f>IF(OR(P24="",P24=0),"",P24*M!$J$60)</f>
        <v>-571992.49408983428</v>
      </c>
      <c r="E24" s="33">
        <f>IF(OR(Q24="",Q24=0),"",Q24*M!$J$61)</f>
        <v>-533571.13365151687</v>
      </c>
      <c r="F24" s="33">
        <f>IF(OR(R24="",R24=0),"",R24*M!$J$62)</f>
        <v>-508072.24109740218</v>
      </c>
      <c r="G24" s="33">
        <f>IF(OR(S24="",S24=0),"",S24*M!$J$63)</f>
        <v>-469398.75809729064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121" t="s">
        <v>598</v>
      </c>
      <c r="O24" s="167">
        <f>SUM('3.7.1:3.7.6'!O24)</f>
        <v>-12497768.33721371</v>
      </c>
      <c r="P24" s="167">
        <f>SUM('3.7.1:3.7.6'!P24)</f>
        <v>-12788818.357709922</v>
      </c>
      <c r="Q24" s="167">
        <f>SUM('3.7.1:3.7.6'!Q24)</f>
        <v>-11914030.872863341</v>
      </c>
      <c r="R24" s="167">
        <f>SUM('3.7.1:3.7.6'!R24)</f>
        <v>-11363873.388593681</v>
      </c>
      <c r="S24" s="167">
        <f>SUM('3.7.1:3.7.6'!S24)</f>
        <v>-10487367.734030593</v>
      </c>
      <c r="T24" s="167">
        <f>SUM('3.7.1:3.7.6'!T24)</f>
        <v>0</v>
      </c>
      <c r="U24" s="167">
        <f>SUM('3.7.1:3.7.6'!U24)</f>
        <v>0</v>
      </c>
      <c r="V24" s="167">
        <f>SUM('3.7.1:3.7.6'!V24)</f>
        <v>0</v>
      </c>
      <c r="W24" s="167">
        <f>SUM('3.7.1:3.7.6'!W24)</f>
        <v>0</v>
      </c>
      <c r="X24" s="167">
        <f>SUM('3.7.1:3.7.6'!X24)</f>
        <v>0</v>
      </c>
    </row>
    <row r="25" spans="2:24">
      <c r="B25" s="46" t="str">
        <f t="shared" si="2"/>
        <v>CN Life</v>
      </c>
      <c r="C25" s="33">
        <f>IF(OR(O25="",O25=0),"",O25*M!$J$59)</f>
        <v>-1860909.7999775454</v>
      </c>
      <c r="D25" s="33">
        <f>IF(OR(P25="",P25=0),"",P25*M!$J$60)</f>
        <v>-749680.14184397145</v>
      </c>
      <c r="E25" s="33">
        <f>IF(OR(Q25="",Q25=0),"",Q25*M!$J$61)</f>
        <v>-726673.82723962795</v>
      </c>
      <c r="F25" s="33">
        <f>IF(OR(R25="",R25=0),"",R25*M!$J$62)</f>
        <v>-690316.78220798972</v>
      </c>
      <c r="G25" s="33">
        <f>IF(OR(S25="",S25=0),"",S25*M!$J$63)</f>
        <v>-723943.93004507956</v>
      </c>
      <c r="H25" s="33">
        <f>IF(OR(T25="",T25=0),"",T25*M!$J$64)</f>
        <v>-705864.80120432167</v>
      </c>
      <c r="I25" s="33">
        <f>IF(OR(U25="",U25=0),"",U25*M!$J$65)</f>
        <v>-638734.9394501436</v>
      </c>
      <c r="J25" s="33">
        <f>IF(OR(V25="",V25=0),"",V25*M!$J$66)</f>
        <v>-679405.6977836861</v>
      </c>
      <c r="K25" s="33">
        <f>IF(OR(W25="",W25=0),"",W25*M!$J$67)</f>
        <v>-636088.2382413873</v>
      </c>
      <c r="L25" s="33">
        <f>IF(OR(X25="",X25=0),"",X25*M!$J$68)</f>
        <v>-1895450.4412167743</v>
      </c>
      <c r="N25" s="121" t="s">
        <v>599</v>
      </c>
      <c r="O25" s="167">
        <f>SUM('3.7.1:3.7.6'!O25)</f>
        <v>-41566750.356610723</v>
      </c>
      <c r="P25" s="167">
        <f>SUM('3.7.1:3.7.6'!P25)</f>
        <v>-16761624.076344945</v>
      </c>
      <c r="Q25" s="167">
        <f>SUM('3.7.1:3.7.6'!Q25)</f>
        <v>-16225792.338101082</v>
      </c>
      <c r="R25" s="167">
        <f>SUM('3.7.1:3.7.6'!R25)</f>
        <v>-15440073.037820417</v>
      </c>
      <c r="S25" s="167">
        <f>SUM('3.7.1:3.7.6'!S25)</f>
        <v>-16174448.871525234</v>
      </c>
      <c r="T25" s="167">
        <f>SUM('3.7.1:3.7.6'!T25)</f>
        <v>-15708622.287711699</v>
      </c>
      <c r="U25" s="167">
        <f>SUM('3.7.1:3.7.6'!U25)</f>
        <v>-14271878.321840512</v>
      </c>
      <c r="V25" s="167">
        <f>SUM('3.7.1:3.7.6'!V25)</f>
        <v>-15163481.038111093</v>
      </c>
      <c r="W25" s="167">
        <f>SUM('3.7.1:3.7.6'!W25)</f>
        <v>-14183660.561895458</v>
      </c>
      <c r="X25" s="167">
        <f>SUM('3.7.1:3.7.6'!X25)</f>
        <v>-42257229</v>
      </c>
    </row>
    <row r="26" spans="2:24">
      <c r="B26" s="46" t="str">
        <f t="shared" si="2"/>
        <v>Consorcio Nacional</v>
      </c>
      <c r="C26" s="33">
        <f>IF(OR(O26="",O26=0),"",O26*M!$J$59)</f>
        <v>-9181503.596486412</v>
      </c>
      <c r="D26" s="33">
        <f>IF(OR(P26="",P26=0),"",P26*M!$J$60)</f>
        <v>-11118528.841607561</v>
      </c>
      <c r="E26" s="33">
        <f>IF(OR(Q26="",Q26=0),"",Q26*M!$J$61)</f>
        <v>-10465519.358089281</v>
      </c>
      <c r="F26" s="33">
        <f>IF(OR(R26="",R26=0),"",R26*M!$J$62)</f>
        <v>-10782842.767183626</v>
      </c>
      <c r="G26" s="33">
        <f>IF(OR(S26="",S26=0),"",S26*M!$J$63)</f>
        <v>-10665101.290440096</v>
      </c>
      <c r="H26" s="33">
        <f>IF(OR(T26="",T26=0),"",T26*M!$J$64)</f>
        <v>-12926654.286421919</v>
      </c>
      <c r="I26" s="33">
        <f>IF(OR(U26="",U26=0),"",U26*M!$J$65)</f>
        <v>-10867050.940749731</v>
      </c>
      <c r="J26" s="33">
        <f>IF(OR(V26="",V26=0),"",V26*M!$J$66)</f>
        <v>-11659951.830884775</v>
      </c>
      <c r="K26" s="33">
        <f>IF(OR(W26="",W26=0),"",W26*M!$J$67)</f>
        <v>-12940306.494123897</v>
      </c>
      <c r="L26" s="33">
        <f>IF(OR(X26="",X26=0),"",X26*M!$J$68)</f>
        <v>-14186204.378481593</v>
      </c>
      <c r="N26" s="121" t="s">
        <v>600</v>
      </c>
      <c r="O26" s="167">
        <f>SUM('3.7.1:3.7.6'!O26)</f>
        <v>-205085312.51653323</v>
      </c>
      <c r="P26" s="167">
        <f>SUM('3.7.1:3.7.6'!P26)</f>
        <v>-248592153.27036428</v>
      </c>
      <c r="Q26" s="167">
        <f>SUM('3.7.1:3.7.6'!Q26)</f>
        <v>-233683032.81237707</v>
      </c>
      <c r="R26" s="167">
        <f>SUM('3.7.1:3.7.6'!R26)</f>
        <v>-241176057.38648647</v>
      </c>
      <c r="S26" s="167">
        <f>SUM('3.7.1:3.7.6'!S26)</f>
        <v>-238281071.74145308</v>
      </c>
      <c r="T26" s="167">
        <f>SUM('3.7.1:3.7.6'!T26)</f>
        <v>-287675386.67855036</v>
      </c>
      <c r="U26" s="167">
        <f>SUM('3.7.1:3.7.6'!U26)</f>
        <v>-242813128.20797777</v>
      </c>
      <c r="V26" s="167">
        <f>SUM('3.7.1:3.7.6'!V26)</f>
        <v>-260235466.18710068</v>
      </c>
      <c r="W26" s="167">
        <f>SUM('3.7.1:3.7.6'!W26)</f>
        <v>-288546311.41582811</v>
      </c>
      <c r="X26" s="167">
        <f>SUM('3.7.1:3.7.6'!X26)</f>
        <v>-316267666</v>
      </c>
    </row>
    <row r="27" spans="2:24">
      <c r="B27" s="46" t="str">
        <f t="shared" si="2"/>
        <v>CorpVida</v>
      </c>
      <c r="C27" s="33">
        <f>IF(OR(O27="",O27=0),"",O27*M!$J$59)</f>
        <v>-5469296.8038929515</v>
      </c>
      <c r="D27" s="33">
        <f>IF(OR(P27="",P27=0),"",P27*M!$J$60)</f>
        <v>-6704466.5484633557</v>
      </c>
      <c r="E27" s="33">
        <f>IF(OR(Q27="",Q27=0),"",Q27*M!$J$61)</f>
        <v>-6396648.2743885368</v>
      </c>
      <c r="F27" s="33">
        <f>IF(OR(R27="",R27=0),"",R27*M!$J$62)</f>
        <v>-6229842.9301895238</v>
      </c>
      <c r="G27" s="33">
        <f>IF(OR(S27="",S27=0),"",S27*M!$J$63)</f>
        <v>-5708493.661235203</v>
      </c>
      <c r="H27" s="33">
        <f>IF(OR(T27="",T27=0),"",T27*M!$J$64)</f>
        <v>-6525640.2546851421</v>
      </c>
      <c r="I27" s="33">
        <f>IF(OR(U27="",U27=0),"",U27*M!$J$65)</f>
        <v>-8190458.4392452538</v>
      </c>
      <c r="J27" s="33">
        <f>IF(OR(V27="",V27=0),"",V27*M!$J$66)</f>
        <v>-8319533.4643563852</v>
      </c>
      <c r="K27" s="33">
        <f>IF(OR(W27="",W27=0),"",W27*M!$J$67)</f>
        <v>-10899187.436350966</v>
      </c>
      <c r="L27" s="33">
        <f>IF(OR(X27="",X27=0),"",X27*M!$J$68)</f>
        <v>-11535155.465386922</v>
      </c>
      <c r="N27" s="121" t="s">
        <v>601</v>
      </c>
      <c r="O27" s="167">
        <f>SUM('3.7.1:3.7.6'!O27)</f>
        <v>-122166531.05721214</v>
      </c>
      <c r="P27" s="167">
        <f>SUM('3.7.1:3.7.6'!P27)</f>
        <v>-149900926.60232356</v>
      </c>
      <c r="Q27" s="167">
        <f>SUM('3.7.1:3.7.6'!Q27)</f>
        <v>-142829812.59193611</v>
      </c>
      <c r="R27" s="167">
        <f>SUM('3.7.1:3.7.6'!R27)</f>
        <v>-139340708.98379809</v>
      </c>
      <c r="S27" s="167">
        <f>SUM('3.7.1:3.7.6'!S27)</f>
        <v>-127539903.33384691</v>
      </c>
      <c r="T27" s="167">
        <f>SUM('3.7.1:3.7.6'!T27)</f>
        <v>-145224436.42385727</v>
      </c>
      <c r="U27" s="167">
        <f>SUM('3.7.1:3.7.6'!U27)</f>
        <v>-183007408.90364915</v>
      </c>
      <c r="V27" s="167">
        <f>SUM('3.7.1:3.7.6'!V27)</f>
        <v>-185681527.75908014</v>
      </c>
      <c r="W27" s="167">
        <f>SUM('3.7.1:3.7.6'!W27)</f>
        <v>-243032909.12134835</v>
      </c>
      <c r="X27" s="167">
        <f>SUM('3.7.1:3.7.6'!X27)</f>
        <v>-257165102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-3525389.6312255058</v>
      </c>
      <c r="K28" s="33">
        <f>IF(OR(W28="",W28=0),"",W28*M!$J$67)</f>
        <v>-4695776.1511590239</v>
      </c>
      <c r="L28" s="33">
        <f>IF(OR(X28="",X28=0),"",X28*M!$J$68)</f>
        <v>-4883948.7073445227</v>
      </c>
      <c r="N28" s="121" t="s">
        <v>663</v>
      </c>
      <c r="O28" s="167">
        <f>SUM('3.7.1:3.7.6'!O28)</f>
        <v>0</v>
      </c>
      <c r="P28" s="167">
        <f>SUM('3.7.1:3.7.6'!P28)</f>
        <v>0</v>
      </c>
      <c r="Q28" s="167">
        <f>SUM('3.7.1:3.7.6'!Q28)</f>
        <v>0</v>
      </c>
      <c r="R28" s="167">
        <f>SUM('3.7.1:3.7.6'!R28)</f>
        <v>0</v>
      </c>
      <c r="S28" s="167">
        <f>SUM('3.7.1:3.7.6'!S28)</f>
        <v>0</v>
      </c>
      <c r="T28" s="167">
        <f>SUM('3.7.1:3.7.6'!T28)</f>
        <v>0</v>
      </c>
      <c r="U28" s="167">
        <f>SUM('3.7.1:3.7.6'!U28)</f>
        <v>0</v>
      </c>
      <c r="V28" s="167">
        <f>SUM('3.7.1:3.7.6'!V28)</f>
        <v>-78682264.513568267</v>
      </c>
      <c r="W28" s="167">
        <f>SUM('3.7.1:3.7.6'!W28)</f>
        <v>-104707634.88226674</v>
      </c>
      <c r="X28" s="167">
        <f>SUM('3.7.1:3.7.6'!X28)</f>
        <v>-108882899</v>
      </c>
    </row>
    <row r="29" spans="2:24">
      <c r="B29" s="46" t="str">
        <f t="shared" si="2"/>
        <v>Cruz del Sur</v>
      </c>
      <c r="C29" s="33">
        <f>IF(OR(O29="",O29=0),"",O29*M!$J$59)</f>
        <v>-2391876.3721234687</v>
      </c>
      <c r="D29" s="33">
        <f>IF(OR(P29="",P29=0),"",P29*M!$J$60)</f>
        <v>-1819471.2174940896</v>
      </c>
      <c r="E29" s="33">
        <f>IF(OR(Q29="",Q29=0),"",Q29*M!$J$61)</f>
        <v>-2020779.578507887</v>
      </c>
      <c r="F29" s="33">
        <f>IF(OR(R29="",R29=0),"",R29*M!$J$62)</f>
        <v>-1902967.8755992404</v>
      </c>
      <c r="G29" s="33">
        <f>IF(OR(S29="",S29=0),"",S29*M!$J$63)</f>
        <v>-3071774.6359968535</v>
      </c>
      <c r="H29" s="33">
        <f>IF(OR(T29="",T29=0),"",T29*M!$J$64)</f>
        <v>-3741581.7223556838</v>
      </c>
      <c r="I29" s="33">
        <f>IF(OR(U29="",U29=0),"",U29*M!$J$65)</f>
        <v>-4458966.7811362352</v>
      </c>
      <c r="J29" s="33">
        <f>IF(OR(V29="",V29=0),"",V29*M!$J$66)</f>
        <v>-3585026.8444454647</v>
      </c>
      <c r="K29" s="33">
        <f>IF(OR(W29="",W29=0),"",W29*M!$J$67)</f>
        <v>-7007390.581924024</v>
      </c>
      <c r="L29" s="33">
        <f>IF(OR(X29="",X29=0),"",X29*M!$J$68)</f>
        <v>-8397621.8297005966</v>
      </c>
      <c r="N29" s="121" t="s">
        <v>602</v>
      </c>
      <c r="O29" s="167">
        <f>SUM('3.7.1:3.7.6'!O29)</f>
        <v>-53426838.874797493</v>
      </c>
      <c r="P29" s="167">
        <f>SUM('3.7.1:3.7.6'!P29)</f>
        <v>-40680406.03336788</v>
      </c>
      <c r="Q29" s="167">
        <f>SUM('3.7.1:3.7.6'!Q29)</f>
        <v>-45121688.125877671</v>
      </c>
      <c r="R29" s="167">
        <f>SUM('3.7.1:3.7.6'!R29)</f>
        <v>-42563014.177200697</v>
      </c>
      <c r="S29" s="167">
        <f>SUM('3.7.1:3.7.6'!S29)</f>
        <v>-68629986.015195027</v>
      </c>
      <c r="T29" s="167">
        <f>SUM('3.7.1:3.7.6'!T29)</f>
        <v>-83266786.975085348</v>
      </c>
      <c r="U29" s="167">
        <f>SUM('3.7.1:3.7.6'!U29)</f>
        <v>-99631047.890206173</v>
      </c>
      <c r="V29" s="167">
        <f>SUM('3.7.1:3.7.6'!V29)</f>
        <v>-80013292.137823716</v>
      </c>
      <c r="W29" s="167">
        <f>SUM('3.7.1:3.7.6'!W29)</f>
        <v>-156252613.18055695</v>
      </c>
      <c r="X29" s="167">
        <f>SUM('3.7.1:3.7.6'!X29)</f>
        <v>-187216833</v>
      </c>
    </row>
    <row r="30" spans="2:24">
      <c r="B30" s="46" t="str">
        <f t="shared" si="2"/>
        <v>EuroAmérica</v>
      </c>
      <c r="C30" s="33">
        <f>IF(OR(O30="",O30=0),"",O30*M!$J$59)</f>
        <v>-4254950.513971474</v>
      </c>
      <c r="D30" s="33">
        <f>IF(OR(P30="",P30=0),"",P30*M!$J$60)</f>
        <v>-3180811.9385342784</v>
      </c>
      <c r="E30" s="33">
        <f>IF(OR(Q30="",Q30=0),"",Q30*M!$J$61)</f>
        <v>-3157214.2483852617</v>
      </c>
      <c r="F30" s="33">
        <f>IF(OR(R30="",R30=0),"",R30*M!$J$62)</f>
        <v>-3307730.8744849022</v>
      </c>
      <c r="G30" s="33">
        <f>IF(OR(S30="",S30=0),"",S30*M!$J$63)</f>
        <v>-3939970.3758320888</v>
      </c>
      <c r="H30" s="33">
        <f>IF(OR(T30="",T30=0),"",T30*M!$J$64)</f>
        <v>-4595942.3951696642</v>
      </c>
      <c r="I30" s="33">
        <f>IF(OR(U30="",U30=0),"",U30*M!$J$65)</f>
        <v>-3902223.8827329213</v>
      </c>
      <c r="J30" s="33">
        <f>IF(OR(V30="",V30=0),"",V30*M!$J$66)</f>
        <v>-4562293.8678920977</v>
      </c>
      <c r="K30" s="33">
        <f>IF(OR(W30="",W30=0),"",W30*M!$J$67)</f>
        <v>-5460340.704386509</v>
      </c>
      <c r="L30" s="33">
        <f>IF(OR(X30="",X30=0),"",X30*M!$J$68)</f>
        <v>-5893205.2213081261</v>
      </c>
      <c r="N30" s="121" t="s">
        <v>603</v>
      </c>
      <c r="O30" s="167">
        <f>SUM('3.7.1:3.7.6'!O30)</f>
        <v>-95041933.680030525</v>
      </c>
      <c r="P30" s="167">
        <f>SUM('3.7.1:3.7.6'!P30)</f>
        <v>-71117762.090006113</v>
      </c>
      <c r="Q30" s="167">
        <f>SUM('3.7.1:3.7.6'!Q30)</f>
        <v>-70496969.673162729</v>
      </c>
      <c r="R30" s="167">
        <f>SUM('3.7.1:3.7.6'!R30)</f>
        <v>-73982854.839697093</v>
      </c>
      <c r="S30" s="167">
        <f>SUM('3.7.1:3.7.6'!S30)</f>
        <v>-88027327.468926966</v>
      </c>
      <c r="T30" s="167">
        <f>SUM('3.7.1:3.7.6'!T30)</f>
        <v>-102280100.97489367</v>
      </c>
      <c r="U30" s="167">
        <f>SUM('3.7.1:3.7.6'!U30)</f>
        <v>-87191197.786811113</v>
      </c>
      <c r="V30" s="167">
        <f>SUM('3.7.1:3.7.6'!V30)</f>
        <v>-101824663.49891934</v>
      </c>
      <c r="W30" s="167">
        <f>SUM('3.7.1:3.7.6'!W30)</f>
        <v>-121756093.64738642</v>
      </c>
      <c r="X30" s="167">
        <f>SUM('3.7.1:3.7.6'!X30)</f>
        <v>-131383294</v>
      </c>
    </row>
    <row r="31" spans="2:24">
      <c r="B31" s="46" t="str">
        <f t="shared" si="2"/>
        <v>Huelen</v>
      </c>
      <c r="C31" s="33">
        <f>IF(OR(O31="",O31=0),"",O31*M!$J$59)</f>
        <v>-19396.002895344762</v>
      </c>
      <c r="D31" s="33">
        <f>IF(OR(P31="",P31=0),"",P31*M!$J$60)</f>
        <v>-16891.489361702126</v>
      </c>
      <c r="E31" s="33">
        <f>IF(OR(Q31="",Q31=0),"",Q31*M!$J$61)</f>
        <v>-48369.38162100358</v>
      </c>
      <c r="F31" s="33">
        <f>IF(OR(R31="",R31=0),"",R31*M!$J$62)</f>
        <v>-55890.604685112092</v>
      </c>
      <c r="G31" s="33">
        <f>IF(OR(S31="",S31=0),"",S31*M!$J$63)</f>
        <v>-50538.328721372469</v>
      </c>
      <c r="H31" s="33">
        <f>IF(OR(T31="",T31=0),"",T31*M!$J$64)</f>
        <v>-41844.275954432262</v>
      </c>
      <c r="I31" s="33">
        <f>IF(OR(U31="",U31=0),"",U31*M!$J$65)</f>
        <v>-17177.475705707944</v>
      </c>
      <c r="J31" s="33">
        <f>IF(OR(V31="",V31=0),"",V31*M!$J$66)</f>
        <v>-7856.8468138097569</v>
      </c>
      <c r="K31" s="33">
        <f>IF(OR(W31="",W31=0),"",W31*M!$J$67)</f>
        <v>-7969.4531251820617</v>
      </c>
      <c r="L31" s="33">
        <f>IF(OR(X31="",X31=0),"",X31*M!$J$68)</f>
        <v>-9673.2174487968296</v>
      </c>
      <c r="N31" s="121" t="s">
        <v>604</v>
      </c>
      <c r="O31" s="167">
        <f>SUM('3.7.1:3.7.6'!O31)</f>
        <v>-433244.43252253433</v>
      </c>
      <c r="P31" s="167">
        <f>SUM('3.7.1:3.7.6'!P31)</f>
        <v>-377666.12581470457</v>
      </c>
      <c r="Q31" s="167">
        <f>SUM('3.7.1:3.7.6'!Q31)</f>
        <v>-1080032.7633734373</v>
      </c>
      <c r="R31" s="167">
        <f>SUM('3.7.1:3.7.6'!R31)</f>
        <v>-1250085.5269748806</v>
      </c>
      <c r="S31" s="167">
        <f>SUM('3.7.1:3.7.6'!S31)</f>
        <v>-1129133.8735380699</v>
      </c>
      <c r="T31" s="167">
        <f>SUM('3.7.1:3.7.6'!T31)</f>
        <v>-931220.71641688899</v>
      </c>
      <c r="U31" s="167">
        <f>SUM('3.7.1:3.7.6'!U31)</f>
        <v>-383813.10933026049</v>
      </c>
      <c r="V31" s="167">
        <f>SUM('3.7.1:3.7.6'!V31)</f>
        <v>-175354.94340007656</v>
      </c>
      <c r="W31" s="167">
        <f>SUM('3.7.1:3.7.6'!W31)</f>
        <v>-177704.93336590135</v>
      </c>
      <c r="X31" s="167">
        <f>SUM('3.7.1:3.7.6'!X31)</f>
        <v>-215655</v>
      </c>
    </row>
    <row r="32" spans="2:24">
      <c r="B32" s="46" t="str">
        <f t="shared" si="2"/>
        <v>ISE - Las Américas</v>
      </c>
      <c r="C32" s="33">
        <f>IF(OR(O32="",O32=0),"",O32*M!$J$59)</f>
        <v>-3118600.0817003241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121" t="s">
        <v>605</v>
      </c>
      <c r="O32" s="167">
        <f>SUM('3.7.1:3.7.6'!O32)</f>
        <v>-69659513.351860121</v>
      </c>
      <c r="P32" s="167">
        <f>SUM('3.7.1:3.7.6'!P32)</f>
        <v>0</v>
      </c>
      <c r="Q32" s="167">
        <f>SUM('3.7.1:3.7.6'!Q32)</f>
        <v>0</v>
      </c>
      <c r="R32" s="167">
        <f>SUM('3.7.1:3.7.6'!R32)</f>
        <v>0</v>
      </c>
      <c r="S32" s="167">
        <f>SUM('3.7.1:3.7.6'!S32)</f>
        <v>0</v>
      </c>
      <c r="T32" s="167">
        <f>SUM('3.7.1:3.7.6'!T32)</f>
        <v>0</v>
      </c>
      <c r="U32" s="167">
        <f>SUM('3.7.1:3.7.6'!U32)</f>
        <v>0</v>
      </c>
      <c r="V32" s="167">
        <f>SUM('3.7.1:3.7.6'!V32)</f>
        <v>0</v>
      </c>
      <c r="W32" s="167">
        <f>SUM('3.7.1:3.7.6'!W32)</f>
        <v>0</v>
      </c>
      <c r="X32" s="167">
        <f>SUM('3.7.1:3.7.6'!X32)</f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-1458.7995750625648</v>
      </c>
      <c r="J33" s="33">
        <f>IF(OR(V33="",V33=0),"",V33*M!$J$66)</f>
        <v>-50925.374160573927</v>
      </c>
      <c r="K33" s="33">
        <f>IF(OR(W33="",W33=0),"",W33*M!$J$67)</f>
        <v>-113355.47212725843</v>
      </c>
      <c r="L33" s="33">
        <f>IF(OR(X33="",X33=0),"",X33*M!$J$68)</f>
        <v>-86117.763365349383</v>
      </c>
      <c r="N33" s="121" t="s">
        <v>606</v>
      </c>
      <c r="O33" s="167">
        <f>SUM('3.7.1:3.7.6'!O33)</f>
        <v>0</v>
      </c>
      <c r="P33" s="167">
        <f>SUM('3.7.1:3.7.6'!P33)</f>
        <v>0</v>
      </c>
      <c r="Q33" s="167">
        <f>SUM('3.7.1:3.7.6'!Q33)</f>
        <v>0</v>
      </c>
      <c r="R33" s="167">
        <f>SUM('3.7.1:3.7.6'!R33)</f>
        <v>0</v>
      </c>
      <c r="S33" s="167">
        <f>SUM('3.7.1:3.7.6'!S33)</f>
        <v>0</v>
      </c>
      <c r="T33" s="167">
        <f>SUM('3.7.1:3.7.6'!T33)</f>
        <v>0</v>
      </c>
      <c r="U33" s="167">
        <f>SUM('3.7.1:3.7.6'!U33)</f>
        <v>-32595.383069490999</v>
      </c>
      <c r="V33" s="167">
        <f>SUM('3.7.1:3.7.6'!V33)</f>
        <v>-1136590.3288147512</v>
      </c>
      <c r="W33" s="167">
        <f>SUM('3.7.1:3.7.6'!W33)</f>
        <v>-2527629.7262335126</v>
      </c>
      <c r="X33" s="167">
        <f>SUM('3.7.1:3.7.6'!X33)</f>
        <v>-1919912</v>
      </c>
    </row>
    <row r="34" spans="2:24">
      <c r="B34" s="46" t="str">
        <f t="shared" si="2"/>
        <v>La Construcción</v>
      </c>
      <c r="C34" s="33">
        <f>IF(OR(O34="",O34=0),"",O34*M!$J$59)</f>
        <v>-7784494.1985604558</v>
      </c>
      <c r="D34" s="33">
        <f>IF(OR(P34="",P34=0),"",P34*M!$J$60)</f>
        <v>-7550060.9929077998</v>
      </c>
      <c r="E34" s="33">
        <f>IF(OR(Q34="",Q34=0),"",Q34*M!$J$61)</f>
        <v>-6683360.8495673332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121" t="s">
        <v>607</v>
      </c>
      <c r="O34" s="167">
        <f>SUM('3.7.1:3.7.6'!O34)</f>
        <v>-173880607.75860891</v>
      </c>
      <c r="P34" s="167">
        <f>SUM('3.7.1:3.7.6'!P34)</f>
        <v>-168807037.89928442</v>
      </c>
      <c r="Q34" s="167">
        <f>SUM('3.7.1:3.7.6'!Q34)</f>
        <v>-149231775.24861407</v>
      </c>
      <c r="R34" s="167">
        <f>SUM('3.7.1:3.7.6'!R34)</f>
        <v>0</v>
      </c>
      <c r="S34" s="167">
        <f>SUM('3.7.1:3.7.6'!S34)</f>
        <v>0</v>
      </c>
      <c r="T34" s="167">
        <f>SUM('3.7.1:3.7.6'!T34)</f>
        <v>0</v>
      </c>
      <c r="U34" s="167">
        <f>SUM('3.7.1:3.7.6'!U34)</f>
        <v>0</v>
      </c>
      <c r="V34" s="167">
        <f>SUM('3.7.1:3.7.6'!V34)</f>
        <v>0</v>
      </c>
      <c r="W34" s="167">
        <f>SUM('3.7.1:3.7.6'!W34)</f>
        <v>0</v>
      </c>
      <c r="X34" s="167">
        <f>SUM('3.7.1:3.7.6'!X34)</f>
        <v>0</v>
      </c>
    </row>
    <row r="35" spans="2:24">
      <c r="B35" s="46" t="str">
        <f t="shared" si="2"/>
        <v>Le Mans</v>
      </c>
      <c r="C35" s="33">
        <f>IF(OR(O35="",O35=0),"",O35*M!$J$59)</f>
        <v>-392771.13398613984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121" t="s">
        <v>608</v>
      </c>
      <c r="O35" s="167">
        <f>SUM('3.7.1:3.7.6'!O35)</f>
        <v>-8773246.115358077</v>
      </c>
      <c r="P35" s="167">
        <f>SUM('3.7.1:3.7.6'!P35)</f>
        <v>0</v>
      </c>
      <c r="Q35" s="167">
        <f>SUM('3.7.1:3.7.6'!Q35)</f>
        <v>0</v>
      </c>
      <c r="R35" s="167">
        <f>SUM('3.7.1:3.7.6'!R35)</f>
        <v>0</v>
      </c>
      <c r="S35" s="167">
        <f>SUM('3.7.1:3.7.6'!S35)</f>
        <v>0</v>
      </c>
      <c r="T35" s="167">
        <f>SUM('3.7.1:3.7.6'!T35)</f>
        <v>0</v>
      </c>
      <c r="U35" s="167">
        <f>SUM('3.7.1:3.7.6'!U35)</f>
        <v>0</v>
      </c>
      <c r="V35" s="167">
        <f>SUM('3.7.1:3.7.6'!V35)</f>
        <v>0</v>
      </c>
      <c r="W35" s="167">
        <f>SUM('3.7.1:3.7.6'!W35)</f>
        <v>0</v>
      </c>
      <c r="X35" s="167">
        <f>SUM('3.7.1:3.7.6'!X35)</f>
        <v>0</v>
      </c>
    </row>
    <row r="36" spans="2:24">
      <c r="B36" s="46" t="str">
        <f t="shared" si="2"/>
        <v>Mapfre Vida</v>
      </c>
      <c r="C36" s="33">
        <f>IF(OR(O36="",O36=0),"",O36*M!$J$59)</f>
        <v>-223178.4650372788</v>
      </c>
      <c r="D36" s="33">
        <f>IF(OR(P36="",P36=0),"",P36*M!$J$60)</f>
        <v>-545624.46808510635</v>
      </c>
      <c r="E36" s="33">
        <f>IF(OR(Q36="",Q36=0),"",Q36*M!$J$61)</f>
        <v>-462529.47239858977</v>
      </c>
      <c r="F36" s="33">
        <f>IF(OR(R36="",R36=0),"",R36*M!$J$62)</f>
        <v>-354348.66905408161</v>
      </c>
      <c r="G36" s="33">
        <f>IF(OR(S36="",S36=0),"",S36*M!$J$63)</f>
        <v>-481673.53643412702</v>
      </c>
      <c r="H36" s="33">
        <f>IF(OR(T36="",T36=0),"",T36*M!$J$64)</f>
        <v>-229338.02043148066</v>
      </c>
      <c r="I36" s="33">
        <f>IF(OR(U36="",U36=0),"",U36*M!$J$65)</f>
        <v>-82120.23081616775</v>
      </c>
      <c r="J36" s="33">
        <f>IF(OR(V36="",V36=0),"",V36*M!$J$66)</f>
        <v>-79933.609895105197</v>
      </c>
      <c r="K36" s="33">
        <f>IF(OR(W36="",W36=0),"",W36*M!$J$67)</f>
        <v>-102687.69619049615</v>
      </c>
      <c r="L36" s="33">
        <f>IF(OR(X36="",X36=0),"",X36*M!$J$68)</f>
        <v>-126143.27692211772</v>
      </c>
      <c r="N36" s="121" t="s">
        <v>609</v>
      </c>
      <c r="O36" s="167">
        <f>SUM('3.7.1:3.7.6'!O36)</f>
        <v>-4985090.3796025366</v>
      </c>
      <c r="P36" s="167">
        <f>SUM('3.7.1:3.7.6'!P36)</f>
        <v>-12199272.34353989</v>
      </c>
      <c r="Q36" s="167">
        <f>SUM('3.7.1:3.7.6'!Q36)</f>
        <v>-10327752.133167382</v>
      </c>
      <c r="R36" s="167">
        <f>SUM('3.7.1:3.7.6'!R36)</f>
        <v>-7925592.2383197024</v>
      </c>
      <c r="S36" s="167">
        <f>SUM('3.7.1:3.7.6'!S36)</f>
        <v>-10761612.418430533</v>
      </c>
      <c r="T36" s="167">
        <f>SUM('3.7.1:3.7.6'!T36)</f>
        <v>-5103788.0526455427</v>
      </c>
      <c r="U36" s="167">
        <f>SUM('3.7.1:3.7.6'!U36)</f>
        <v>-1834892.4876079757</v>
      </c>
      <c r="V36" s="167">
        <f>SUM('3.7.1:3.7.6'!V36)</f>
        <v>-1784017.6817859197</v>
      </c>
      <c r="W36" s="167">
        <f>SUM('3.7.1:3.7.6'!W36)</f>
        <v>-2289756.8907669764</v>
      </c>
      <c r="X36" s="167">
        <f>SUM('3.7.1:3.7.6'!X36)</f>
        <v>-2812242</v>
      </c>
    </row>
    <row r="37" spans="2:24">
      <c r="B37" s="46" t="str">
        <f t="shared" si="2"/>
        <v>Metlife (La Interamerica + Metlife)</v>
      </c>
      <c r="C37" s="33">
        <f>IF(OR(O37="",O37=0),"",O37*M!$J$59)</f>
        <v>-1194782.1085849842</v>
      </c>
      <c r="D37" s="33">
        <f>IF(OR(P37="",P37=0),"",P37*M!$J$60)</f>
        <v>-1177757.5650118203</v>
      </c>
      <c r="E37" s="33">
        <f>IF(OR(Q37="",Q37=0),"",Q37*M!$J$61)</f>
        <v>-1305257.3042175199</v>
      </c>
      <c r="F37" s="33">
        <f>IF(OR(R37="",R37=0),"",R37*M!$J$62)</f>
        <v>-1518917.8077542954</v>
      </c>
      <c r="G37" s="33">
        <f>IF(OR(S37="",S37=0),"",S37*M!$J$63)</f>
        <v>-1670199.788616946</v>
      </c>
      <c r="H37" s="33">
        <f>IF(OR(T37="",T37=0),"",T37*M!$J$64)</f>
        <v>-1839603.7540272316</v>
      </c>
      <c r="I37" s="33">
        <f>IF(OR(U37="",U37=0),"",U37*M!$J$65)</f>
        <v>-1987497.3021880314</v>
      </c>
      <c r="J37" s="33">
        <f>IF(OR(V37="",V37=0),"",V37*M!$J$66)</f>
        <v>-3866864.8247041493</v>
      </c>
      <c r="K37" s="33">
        <f>IF(OR(W37="",W37=0),"",W37*M!$J$67)</f>
        <v>-4255435.0739086149</v>
      </c>
      <c r="L37" s="33">
        <f>IF(OR(X37="",X37=0),"",X37*M!$J$68)</f>
        <v>-2756692.0381824193</v>
      </c>
      <c r="N37" s="121" t="s">
        <v>692</v>
      </c>
      <c r="O37" s="167">
        <f>SUM('3.7.1:3.7.6'!O37)</f>
        <v>-26687596.378231909</v>
      </c>
      <c r="P37" s="167">
        <f>SUM('3.7.1:3.7.6'!P37)</f>
        <v>-26332736.397742521</v>
      </c>
      <c r="Q37" s="167">
        <f>SUM('3.7.1:3.7.6'!Q37)</f>
        <v>-29144897.163110808</v>
      </c>
      <c r="R37" s="167">
        <f>SUM('3.7.1:3.7.6'!R37)</f>
        <v>-33973101.182851352</v>
      </c>
      <c r="S37" s="167">
        <f>SUM('3.7.1:3.7.6'!S37)</f>
        <v>-37315819.589142576</v>
      </c>
      <c r="T37" s="167">
        <f>SUM('3.7.1:3.7.6'!T37)</f>
        <v>-40939342.040807448</v>
      </c>
      <c r="U37" s="167">
        <f>SUM('3.7.1:3.7.6'!U37)</f>
        <v>-44408592.531719364</v>
      </c>
      <c r="V37" s="167">
        <f>SUM('3.7.1:3.7.6'!V37)</f>
        <v>-86303561.535641983</v>
      </c>
      <c r="W37" s="167">
        <f>SUM('3.7.1:3.7.6'!W37)</f>
        <v>-94888795.300439671</v>
      </c>
      <c r="X37" s="167">
        <f>SUM('3.7.1:3.7.6'!X37)</f>
        <v>-61457775</v>
      </c>
    </row>
    <row r="38" spans="2:24">
      <c r="B38" s="46" t="str">
        <f t="shared" si="2"/>
        <v>Metlife</v>
      </c>
      <c r="C38" s="33">
        <f>IF(OR(O38="",O38=0),"",O38*M!$J$59)</f>
        <v>-7179661.0392185459</v>
      </c>
      <c r="D38" s="33">
        <f>IF(OR(P38="",P38=0),"",P38*M!$J$60)</f>
        <v>-10222284.397163119</v>
      </c>
      <c r="E38" s="33">
        <f>IF(OR(Q38="",Q38=0),"",Q38*M!$J$61)</f>
        <v>-9706878.5387811437</v>
      </c>
      <c r="F38" s="33">
        <f>IF(OR(R38="",R38=0),"",R38*M!$J$62)</f>
        <v>-9951261.1816202737</v>
      </c>
      <c r="G38" s="33">
        <f>IF(OR(S38="",S38=0),"",S38*M!$J$63)</f>
        <v>-9671191.9691891186</v>
      </c>
      <c r="H38" s="33">
        <f>IF(OR(T38="",T38=0),"",T38*M!$J$64)</f>
        <v>-11797194.213220835</v>
      </c>
      <c r="I38" s="33">
        <f>IF(OR(U38="",U38=0),"",U38*M!$J$65)</f>
        <v>-14912446.061241105</v>
      </c>
      <c r="J38" s="33">
        <f>IF(OR(V38="",V38=0),"",V38*M!$J$66)</f>
        <v>-12731872.789224792</v>
      </c>
      <c r="K38" s="33">
        <f>IF(OR(W38="",W38=0),"",W38*M!$J$67)</f>
        <v>-15228265.926531827</v>
      </c>
      <c r="L38" s="33" t="str">
        <f>IF(OR(X38="",X38=0),"",X38*M!$J$68)</f>
        <v/>
      </c>
      <c r="N38" s="121" t="s">
        <v>693</v>
      </c>
      <c r="O38" s="167">
        <f>SUM('3.7.1:3.7.6'!O38)</f>
        <v>-160370576.83606303</v>
      </c>
      <c r="P38" s="167">
        <f>SUM('3.7.1:3.7.6'!P38)</f>
        <v>-228553590.66239679</v>
      </c>
      <c r="Q38" s="167">
        <f>SUM('3.7.1:3.7.6'!Q38)</f>
        <v>-216743454.23960772</v>
      </c>
      <c r="R38" s="167">
        <f>SUM('3.7.1:3.7.6'!R38)</f>
        <v>-222576364.10228625</v>
      </c>
      <c r="S38" s="167">
        <f>SUM('3.7.1:3.7.6'!S38)</f>
        <v>-216075021.20034939</v>
      </c>
      <c r="T38" s="167">
        <f>SUM('3.7.1:3.7.6'!T38)</f>
        <v>-262539890.97357142</v>
      </c>
      <c r="U38" s="167">
        <f>SUM('3.7.1:3.7.6'!U38)</f>
        <v>-333203340.73200512</v>
      </c>
      <c r="V38" s="167">
        <f>SUM('3.7.1:3.7.6'!V38)</f>
        <v>-284159394.37782037</v>
      </c>
      <c r="W38" s="167">
        <f>SUM('3.7.1:3.7.6'!W38)</f>
        <v>-339563824.42374212</v>
      </c>
      <c r="X38" s="167">
        <f>SUM('3.7.1:3.7.6'!X38)</f>
        <v>0</v>
      </c>
    </row>
    <row r="39" spans="2:24">
      <c r="B39" s="46" t="str">
        <f t="shared" si="2"/>
        <v>Mutual de Carabineros</v>
      </c>
      <c r="C39" s="33">
        <f>IF(OR(O39="",O39=0),"",O39*M!$J$59)</f>
        <v>-191160.24013205839</v>
      </c>
      <c r="D39" s="33">
        <f>IF(OR(P39="",P39=0),"",P39*M!$J$60)</f>
        <v>-204487.47044917257</v>
      </c>
      <c r="E39" s="33">
        <f>IF(OR(Q39="",Q39=0),"",Q39*M!$J$61)</f>
        <v>-208002.1135239547</v>
      </c>
      <c r="F39" s="33">
        <f>IF(OR(R39="",R39=0),"",R39*M!$J$62)</f>
        <v>-226789.60167033743</v>
      </c>
      <c r="G39" s="33">
        <f>IF(OR(S39="",S39=0),"",S39*M!$J$63)</f>
        <v>-234488.43228598006</v>
      </c>
      <c r="H39" s="33">
        <f>IF(OR(T39="",T39=0),"",T39*M!$J$64)</f>
        <v>-406846.88008659368</v>
      </c>
      <c r="I39" s="33">
        <f>IF(OR(U39="",U39=0),"",U39*M!$J$65)</f>
        <v>-459835.44162773865</v>
      </c>
      <c r="J39" s="33">
        <f>IF(OR(V39="",V39=0),"",V39*M!$J$66)</f>
        <v>-426171.80636092101</v>
      </c>
      <c r="K39" s="33">
        <f>IF(OR(W39="",W39=0),"",W39*M!$J$67)</f>
        <v>-482272.60545639694</v>
      </c>
      <c r="L39" s="33">
        <f>IF(OR(X39="",X39=0),"",X39*M!$J$68)</f>
        <v>-534282.40654560889</v>
      </c>
      <c r="N39" s="121" t="s">
        <v>611</v>
      </c>
      <c r="O39" s="167">
        <f>SUM('3.7.1:3.7.6'!O39)</f>
        <v>-4269906.0318640424</v>
      </c>
      <c r="P39" s="167">
        <f>SUM('3.7.1:3.7.6'!P39)</f>
        <v>-4572006.0018677805</v>
      </c>
      <c r="Q39" s="167">
        <f>SUM('3.7.1:3.7.6'!Q39)</f>
        <v>-4644448.407817605</v>
      </c>
      <c r="R39" s="167">
        <f>SUM('3.7.1:3.7.6'!R39)</f>
        <v>-5072523.3751497827</v>
      </c>
      <c r="S39" s="167">
        <f>SUM('3.7.1:3.7.6'!S39)</f>
        <v>-5238970.8671740927</v>
      </c>
      <c r="T39" s="167">
        <f>SUM('3.7.1:3.7.6'!T39)</f>
        <v>-9054147.4193218425</v>
      </c>
      <c r="U39" s="167">
        <f>SUM('3.7.1:3.7.6'!U39)</f>
        <v>-10274552.190037403</v>
      </c>
      <c r="V39" s="167">
        <f>SUM('3.7.1:3.7.6'!V39)</f>
        <v>-9511618.9425730612</v>
      </c>
      <c r="W39" s="167">
        <f>SUM('3.7.1:3.7.6'!W39)</f>
        <v>-10753839.676404495</v>
      </c>
      <c r="X39" s="167">
        <f>SUM('3.7.1:3.7.6'!X39)</f>
        <v>-11911308</v>
      </c>
    </row>
    <row r="40" spans="2:24">
      <c r="B40" s="46" t="str">
        <f t="shared" si="2"/>
        <v>Mutual de Ej. y Av.</v>
      </c>
      <c r="C40" s="33">
        <f>IF(OR(O40="",O40=0),"",O40*M!$J$59)</f>
        <v>-275423.96972788073</v>
      </c>
      <c r="D40" s="33">
        <f>IF(OR(P40="",P40=0),"",P40*M!$J$60)</f>
        <v>-353439.2434988179</v>
      </c>
      <c r="E40" s="33">
        <f>IF(OR(Q40="",Q40=0),"",Q40*M!$J$61)</f>
        <v>-369606.02412073652</v>
      </c>
      <c r="F40" s="33">
        <f>IF(OR(R40="",R40=0),"",R40*M!$J$62)</f>
        <v>-430088.27353390644</v>
      </c>
      <c r="G40" s="33">
        <f>IF(OR(S40="",S40=0),"",S40*M!$J$63)</f>
        <v>-419412.01044044673</v>
      </c>
      <c r="H40" s="33">
        <f>IF(OR(T40="",T40=0),"",T40*M!$J$64)</f>
        <v>-432816.70273041457</v>
      </c>
      <c r="I40" s="33">
        <f>IF(OR(U40="",U40=0),"",U40*M!$J$65)</f>
        <v>-443343.57142290997</v>
      </c>
      <c r="J40" s="33">
        <f>IF(OR(V40="",V40=0),"",V40*M!$J$66)</f>
        <v>-527271.22535200522</v>
      </c>
      <c r="K40" s="33">
        <f>IF(OR(W40="",W40=0),"",W40*M!$J$67)</f>
        <v>-515448.0309290603</v>
      </c>
      <c r="L40" s="33">
        <f>IF(OR(X40="",X40=0),"",X40*M!$J$68)</f>
        <v>-469678.16047614539</v>
      </c>
      <c r="N40" s="121" t="s">
        <v>612</v>
      </c>
      <c r="O40" s="167">
        <f>SUM('3.7.1:3.7.6'!O40)</f>
        <v>-6152087.216717151</v>
      </c>
      <c r="P40" s="167">
        <f>SUM('3.7.1:3.7.6'!P40)</f>
        <v>-7902324.4750531465</v>
      </c>
      <c r="Q40" s="167">
        <f>SUM('3.7.1:3.7.6'!Q40)</f>
        <v>-8252878.2095748018</v>
      </c>
      <c r="R40" s="167">
        <f>SUM('3.7.1:3.7.6'!R40)</f>
        <v>-9619633.3730052896</v>
      </c>
      <c r="S40" s="167">
        <f>SUM('3.7.1:3.7.6'!S40)</f>
        <v>-9370557.3559408002</v>
      </c>
      <c r="T40" s="167">
        <f>SUM('3.7.1:3.7.6'!T40)</f>
        <v>-9632091.1474899203</v>
      </c>
      <c r="U40" s="167">
        <f>SUM('3.7.1:3.7.6'!U40)</f>
        <v>-9906058.2337407265</v>
      </c>
      <c r="V40" s="167">
        <f>SUM('3.7.1:3.7.6'!V40)</f>
        <v>-11768030.87411304</v>
      </c>
      <c r="W40" s="167">
        <f>SUM('3.7.1:3.7.6'!W40)</f>
        <v>-11493593.920566685</v>
      </c>
      <c r="X40" s="167">
        <f>SUM('3.7.1:3.7.6'!X40)</f>
        <v>-10471019</v>
      </c>
    </row>
    <row r="41" spans="2:24">
      <c r="B41" s="46" t="str">
        <f t="shared" si="2"/>
        <v>Mutual de Seguros</v>
      </c>
      <c r="C41" s="33">
        <f>IF(OR(O41="",O41=0),"",O41*M!$J$59)</f>
        <v>-134515.69864525582</v>
      </c>
      <c r="D41" s="33">
        <f>IF(OR(P41="",P41=0),"",P41*M!$J$60)</f>
        <v>-156012.11583924346</v>
      </c>
      <c r="E41" s="33">
        <f>IF(OR(Q41="",Q41=0),"",Q41*M!$J$61)</f>
        <v>-177141.42997796967</v>
      </c>
      <c r="F41" s="33">
        <f>IF(OR(R41="",R41=0),"",R41*M!$J$62)</f>
        <v>-185032.4982572833</v>
      </c>
      <c r="G41" s="33">
        <f>IF(OR(S41="",S41=0),"",S41*M!$J$63)</f>
        <v>-221705.64746149452</v>
      </c>
      <c r="H41" s="33">
        <f>IF(OR(T41="",T41=0),"",T41*M!$J$64)</f>
        <v>-280607.16538940178</v>
      </c>
      <c r="I41" s="33">
        <f>IF(OR(U41="",U41=0),"",U41*M!$J$65)</f>
        <v>-291087.26833195204</v>
      </c>
      <c r="J41" s="33">
        <f>IF(OR(V41="",V41=0),"",V41*M!$J$66)</f>
        <v>-353526.1625908186</v>
      </c>
      <c r="K41" s="33">
        <f>IF(OR(W41="",W41=0),"",W41*M!$J$67)</f>
        <v>-426580.76814623718</v>
      </c>
      <c r="L41" s="33">
        <f>IF(OR(X41="",X41=0),"",X41*M!$J$68)</f>
        <v>-516983.02191214421</v>
      </c>
      <c r="N41" s="121" t="s">
        <v>653</v>
      </c>
      <c r="O41" s="167">
        <f>SUM('3.7.1:3.7.6'!O41)</f>
        <v>-3004648.8361230064</v>
      </c>
      <c r="P41" s="167">
        <f>SUM('3.7.1:3.7.6'!P41)</f>
        <v>-3488176.2115513459</v>
      </c>
      <c r="Q41" s="167">
        <f>SUM('3.7.1:3.7.6'!Q41)</f>
        <v>-3955364.772411149</v>
      </c>
      <c r="R41" s="167">
        <f>SUM('3.7.1:3.7.6'!R41)</f>
        <v>-4138556.9076344087</v>
      </c>
      <c r="S41" s="167">
        <f>SUM('3.7.1:3.7.6'!S41)</f>
        <v>-4953376.2361555332</v>
      </c>
      <c r="T41" s="167">
        <f>SUM('3.7.1:3.7.6'!T41)</f>
        <v>-6244753.9030234497</v>
      </c>
      <c r="U41" s="167">
        <f>SUM('3.7.1:3.7.6'!U41)</f>
        <v>-6504047.0124381334</v>
      </c>
      <c r="V41" s="167">
        <f>SUM('3.7.1:3.7.6'!V41)</f>
        <v>-7890259.5023994474</v>
      </c>
      <c r="W41" s="167">
        <f>SUM('3.7.1:3.7.6'!W41)</f>
        <v>-9512008.6394724008</v>
      </c>
      <c r="X41" s="167">
        <f>SUM('3.7.1:3.7.6'!X41)</f>
        <v>-11525635</v>
      </c>
    </row>
    <row r="42" spans="2:24">
      <c r="B42" s="46" t="str">
        <f t="shared" si="2"/>
        <v>Ohio National</v>
      </c>
      <c r="C42" s="33">
        <f>IF(OR(O42="",O42=0),"",O42*M!$J$59)</f>
        <v>-2931422.2544988943</v>
      </c>
      <c r="D42" s="33">
        <f>IF(OR(P42="",P42=0),"",P42*M!$J$60)</f>
        <v>-2885018.9716312052</v>
      </c>
      <c r="E42" s="33">
        <f>IF(OR(Q42="",Q42=0),"",Q42*M!$J$61)</f>
        <v>-2878217.5370516349</v>
      </c>
      <c r="F42" s="33">
        <f>IF(OR(R42="",R42=0),"",R42*M!$J$62)</f>
        <v>-2394291.8450876521</v>
      </c>
      <c r="G42" s="33">
        <f>IF(OR(S42="",S42=0),"",S42*M!$J$63)</f>
        <v>-2414119.0354911922</v>
      </c>
      <c r="H42" s="33">
        <f>IF(OR(T42="",T42=0),"",T42*M!$J$64)</f>
        <v>-2442179.9083304699</v>
      </c>
      <c r="I42" s="33">
        <f>IF(OR(U42="",U42=0),"",U42*M!$J$65)</f>
        <v>-2206430.5582035109</v>
      </c>
      <c r="J42" s="33">
        <f>IF(OR(V42="",V42=0),"",V42*M!$J$66)</f>
        <v>-2848587.7778032455</v>
      </c>
      <c r="K42" s="33">
        <f>IF(OR(W42="",W42=0),"",W42*M!$J$67)</f>
        <v>-3575569.211695808</v>
      </c>
      <c r="L42" s="33">
        <f>IF(OR(X42="",X42=0),"",X42*M!$J$68)</f>
        <v>-3971659.6775011066</v>
      </c>
      <c r="N42" s="121" t="s">
        <v>613</v>
      </c>
      <c r="O42" s="167">
        <f>SUM('3.7.1:3.7.6'!O42)</f>
        <v>-65478561.639064297</v>
      </c>
      <c r="P42" s="167">
        <f>SUM('3.7.1:3.7.6'!P42)</f>
        <v>-64504314.248822749</v>
      </c>
      <c r="Q42" s="167">
        <f>SUM('3.7.1:3.7.6'!Q42)</f>
        <v>-64267293.398308039</v>
      </c>
      <c r="R42" s="167">
        <f>SUM('3.7.1:3.7.6'!R42)</f>
        <v>-53552284.85648033</v>
      </c>
      <c r="S42" s="167">
        <f>SUM('3.7.1:3.7.6'!S42)</f>
        <v>-53936559.571535684</v>
      </c>
      <c r="T42" s="167">
        <f>SUM('3.7.1:3.7.6'!T42)</f>
        <v>-54349333.857061088</v>
      </c>
      <c r="U42" s="167">
        <f>SUM('3.7.1:3.7.6'!U42)</f>
        <v>-49300432.006082684</v>
      </c>
      <c r="V42" s="167">
        <f>SUM('3.7.1:3.7.6'!V42)</f>
        <v>-63576898.008098677</v>
      </c>
      <c r="W42" s="167">
        <f>SUM('3.7.1:3.7.6'!W42)</f>
        <v>-79728969.921641439</v>
      </c>
      <c r="X42" s="167">
        <f>SUM('3.7.1:3.7.6'!X42)</f>
        <v>-88544300</v>
      </c>
    </row>
    <row r="43" spans="2:24">
      <c r="B43" s="46" t="str">
        <f t="shared" si="2"/>
        <v>Penta Vida</v>
      </c>
      <c r="C43" s="33">
        <f>IF(OR(O43="",O43=0),"",O43*M!$J$59)</f>
        <v>-1949617.5373802874</v>
      </c>
      <c r="D43" s="33">
        <f>IF(OR(P43="",P43=0),"",P43*M!$J$60)</f>
        <v>-5566555.9692671383</v>
      </c>
      <c r="E43" s="33">
        <f>IF(OR(Q43="",Q43=0),"",Q43*M!$J$61)</f>
        <v>-5407650.3792505069</v>
      </c>
      <c r="F43" s="33">
        <f>IF(OR(R43="",R43=0),"",R43*M!$J$62)</f>
        <v>-4821314.5507518556</v>
      </c>
      <c r="G43" s="33">
        <f>IF(OR(S43="",S43=0),"",S43*M!$J$63)</f>
        <v>-5511288.6513041276</v>
      </c>
      <c r="H43" s="33">
        <f>IF(OR(T43="",T43=0),"",T43*M!$J$64)</f>
        <v>-5988250.4716485925</v>
      </c>
      <c r="I43" s="33">
        <f>IF(OR(U43="",U43=0),"",U43*M!$J$65)</f>
        <v>-6040695.8233908424</v>
      </c>
      <c r="J43" s="33">
        <f>IF(OR(V43="",V43=0),"",V43*M!$J$66)</f>
        <v>-3215465.6379638342</v>
      </c>
      <c r="K43" s="33">
        <f>IF(OR(W43="",W43=0),"",W43*M!$J$67)</f>
        <v>-4696305.4314617878</v>
      </c>
      <c r="L43" s="33">
        <f>IF(OR(X43="",X43=0),"",X43*M!$J$68)</f>
        <v>-6263582.3581470018</v>
      </c>
      <c r="N43" s="121" t="s">
        <v>614</v>
      </c>
      <c r="O43" s="167">
        <f>SUM('3.7.1:3.7.6'!O43)</f>
        <v>-43548196.408087291</v>
      </c>
      <c r="P43" s="167">
        <f>SUM('3.7.1:3.7.6'!P43)</f>
        <v>-124459103.75495702</v>
      </c>
      <c r="Q43" s="167">
        <f>SUM('3.7.1:3.7.6'!Q43)</f>
        <v>-120746624.96663447</v>
      </c>
      <c r="R43" s="167">
        <f>SUM('3.7.1:3.7.6'!R43)</f>
        <v>-107836649.37684518</v>
      </c>
      <c r="S43" s="167">
        <f>SUM('3.7.1:3.7.6'!S43)</f>
        <v>-123133923.50866875</v>
      </c>
      <c r="T43" s="167">
        <f>SUM('3.7.1:3.7.6'!T43)</f>
        <v>-133265130.46527478</v>
      </c>
      <c r="U43" s="167">
        <f>SUM('3.7.1:3.7.6'!U43)</f>
        <v>-134973164.05596998</v>
      </c>
      <c r="V43" s="167">
        <f>SUM('3.7.1:3.7.6'!V43)</f>
        <v>-71765150.614745334</v>
      </c>
      <c r="W43" s="167">
        <f>SUM('3.7.1:3.7.6'!W43)</f>
        <v>-104719436.91177332</v>
      </c>
      <c r="X43" s="167">
        <f>SUM('3.7.1:3.7.6'!X43)</f>
        <v>-139640493</v>
      </c>
    </row>
    <row r="44" spans="2:24">
      <c r="B44" s="46" t="str">
        <f t="shared" si="2"/>
        <v>Principal</v>
      </c>
      <c r="C44" s="33">
        <f>IF(OR(O44="",O44=0),"",O44*M!$J$59)</f>
        <v>-6970317.1620843653</v>
      </c>
      <c r="D44" s="33">
        <f>IF(OR(P44="",P44=0),"",P44*M!$J$60)</f>
        <v>-8835473.7588652465</v>
      </c>
      <c r="E44" s="33">
        <f>IF(OR(Q44="",Q44=0),"",Q44*M!$J$61)</f>
        <v>-9789583.791696623</v>
      </c>
      <c r="F44" s="33">
        <f>IF(OR(R44="",R44=0),"",R44*M!$J$62)</f>
        <v>-9225777.4630162958</v>
      </c>
      <c r="G44" s="33">
        <f>IF(OR(S44="",S44=0),"",S44*M!$J$63)</f>
        <v>-8961495.7259829883</v>
      </c>
      <c r="H44" s="33">
        <f>IF(OR(T44="",T44=0),"",T44*M!$J$64)</f>
        <v>-9592568.2348876204</v>
      </c>
      <c r="I44" s="33">
        <f>IF(OR(U44="",U44=0),"",U44*M!$J$65)</f>
        <v>-8234844.3100290345</v>
      </c>
      <c r="J44" s="33">
        <f>IF(OR(V44="",V44=0),"",V44*M!$J$66)</f>
        <v>-9862810.0337680448</v>
      </c>
      <c r="K44" s="33">
        <f>IF(OR(W44="",W44=0),"",W44*M!$J$67)</f>
        <v>-9376229.9265225083</v>
      </c>
      <c r="L44" s="33">
        <f>IF(OR(X44="",X44=0),"",X44*M!$J$68)</f>
        <v>-9100950.299250517</v>
      </c>
      <c r="N44" s="121" t="s">
        <v>615</v>
      </c>
      <c r="O44" s="167">
        <f>SUM('3.7.1:3.7.6'!O44)</f>
        <v>-155694506.73334956</v>
      </c>
      <c r="P44" s="167">
        <f>SUM('3.7.1:3.7.6'!P44)</f>
        <v>-197546768.83695906</v>
      </c>
      <c r="Q44" s="167">
        <f>SUM('3.7.1:3.7.6'!Q44)</f>
        <v>-218590167.59128338</v>
      </c>
      <c r="R44" s="167">
        <f>SUM('3.7.1:3.7.6'!R44)</f>
        <v>-206349724.54824451</v>
      </c>
      <c r="S44" s="167">
        <f>SUM('3.7.1:3.7.6'!S44)</f>
        <v>-200218895.99002227</v>
      </c>
      <c r="T44" s="167">
        <f>SUM('3.7.1:3.7.6'!T44)</f>
        <v>-213477185.59397739</v>
      </c>
      <c r="U44" s="167">
        <f>SUM('3.7.1:3.7.6'!U44)</f>
        <v>-183999165.7466056</v>
      </c>
      <c r="V44" s="167">
        <f>SUM('3.7.1:3.7.6'!V44)</f>
        <v>-220125520.60926306</v>
      </c>
      <c r="W44" s="167">
        <f>SUM('3.7.1:3.7.6'!W44)</f>
        <v>-209073607.45383492</v>
      </c>
      <c r="X44" s="167">
        <f>SUM('3.7.1:3.7.6'!X44)</f>
        <v>-202896859</v>
      </c>
    </row>
    <row r="45" spans="2:24">
      <c r="B45" s="46" t="str">
        <f t="shared" si="2"/>
        <v>Renta Nacional</v>
      </c>
      <c r="C45" s="33">
        <f>IF(OR(O45="",O45=0),"",O45*M!$J$59)</f>
        <v>-3173355.3032348086</v>
      </c>
      <c r="D45" s="33">
        <f>IF(OR(P45="",P45=0),"",P45*M!$J$60)</f>
        <v>-1869999.3498817957</v>
      </c>
      <c r="E45" s="33">
        <f>IF(OR(Q45="",Q45=0),"",Q45*M!$J$61)</f>
        <v>-2167112.5855731783</v>
      </c>
      <c r="F45" s="33">
        <f>IF(OR(R45="",R45=0),"",R45*M!$J$62)</f>
        <v>-769745.04876546655</v>
      </c>
      <c r="G45" s="33">
        <f>IF(OR(S45="",S45=0),"",S45*M!$J$63)</f>
        <v>-675341.15239758336</v>
      </c>
      <c r="H45" s="33">
        <f>IF(OR(T45="",T45=0),"",T45*M!$J$64)</f>
        <v>-613351.60472637229</v>
      </c>
      <c r="I45" s="33">
        <f>IF(OR(U45="",U45=0),"",U45*M!$J$65)</f>
        <v>-1436943.172776032</v>
      </c>
      <c r="J45" s="33">
        <f>IF(OR(V45="",V45=0),"",V45*M!$J$66)</f>
        <v>-3198653.7668171735</v>
      </c>
      <c r="K45" s="33">
        <f>IF(OR(W45="",W45=0),"",W45*M!$J$67)</f>
        <v>-4236737.0680313474</v>
      </c>
      <c r="L45" s="33">
        <f>IF(OR(X45="",X45=0),"",X45*M!$J$68)</f>
        <v>-3485520.7425485658</v>
      </c>
      <c r="N45" s="121" t="s">
        <v>582</v>
      </c>
      <c r="O45" s="167">
        <f>SUM('3.7.1:3.7.6'!O45)</f>
        <v>-70882569.205653951</v>
      </c>
      <c r="P45" s="167">
        <f>SUM('3.7.1:3.7.6'!P45)</f>
        <v>-41810132.583519436</v>
      </c>
      <c r="Q45" s="167">
        <f>SUM('3.7.1:3.7.6'!Q45)</f>
        <v>-48389136.182828709</v>
      </c>
      <c r="R45" s="167">
        <f>SUM('3.7.1:3.7.6'!R45)</f>
        <v>-17216617.181789104</v>
      </c>
      <c r="S45" s="167">
        <f>SUM('3.7.1:3.7.6'!S45)</f>
        <v>-15088559.330294345</v>
      </c>
      <c r="T45" s="167">
        <f>SUM('3.7.1:3.7.6'!T45)</f>
        <v>-13649793.376535686</v>
      </c>
      <c r="U45" s="167">
        <f>SUM('3.7.1:3.7.6'!U45)</f>
        <v>-32107024.135728709</v>
      </c>
      <c r="V45" s="167">
        <f>SUM('3.7.1:3.7.6'!V45)</f>
        <v>-71389930.786328882</v>
      </c>
      <c r="W45" s="167">
        <f>SUM('3.7.1:3.7.6'!W45)</f>
        <v>-94471862.314411327</v>
      </c>
      <c r="X45" s="167">
        <f>SUM('3.7.1:3.7.6'!X45)</f>
        <v>-77706304</v>
      </c>
    </row>
    <row r="46" spans="2:24">
      <c r="B46" s="46" t="str">
        <f t="shared" si="2"/>
        <v>Rigel Seguros de Vida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-705574.96778222872</v>
      </c>
      <c r="L46" s="33">
        <f>IF(OR(X46="",X46=0),"",X46*M!$J$68)</f>
        <v>-1423980.4108992408</v>
      </c>
      <c r="N46" s="121" t="s">
        <v>664</v>
      </c>
      <c r="O46" s="167">
        <f>SUM('3.7.1:3.7.6'!O46)</f>
        <v>0</v>
      </c>
      <c r="P46" s="167">
        <f>SUM('3.7.1:3.7.6'!P46)</f>
        <v>0</v>
      </c>
      <c r="Q46" s="167">
        <f>SUM('3.7.1:3.7.6'!Q46)</f>
        <v>0</v>
      </c>
      <c r="R46" s="167">
        <f>SUM('3.7.1:3.7.6'!R46)</f>
        <v>0</v>
      </c>
      <c r="S46" s="167">
        <f>SUM('3.7.1:3.7.6'!S46)</f>
        <v>0</v>
      </c>
      <c r="T46" s="167">
        <f>SUM('3.7.1:3.7.6'!T46)</f>
        <v>0</v>
      </c>
      <c r="U46" s="167">
        <f>SUM('3.7.1:3.7.6'!U46)</f>
        <v>0</v>
      </c>
      <c r="V46" s="167">
        <f>SUM('3.7.1:3.7.6'!V46)</f>
        <v>0</v>
      </c>
      <c r="W46" s="167">
        <f>SUM('3.7.1:3.7.6'!W46)</f>
        <v>-15733093.684709333</v>
      </c>
      <c r="X46" s="167">
        <f>SUM('3.7.1:3.7.6'!X46)</f>
        <v>-31746262</v>
      </c>
    </row>
    <row r="47" spans="2:24">
      <c r="B47" s="46" t="str">
        <f t="shared" si="2"/>
        <v>Santander</v>
      </c>
      <c r="C47" s="33">
        <f>IF(OR(O47="",O47=0),"",O47*M!$J$59)</f>
        <v>-407673.73860196915</v>
      </c>
      <c r="D47" s="33">
        <f>IF(OR(P47="",P47=0),"",P47*M!$J$60)</f>
        <v>-393334.98817966902</v>
      </c>
      <c r="E47" s="33">
        <f>IF(OR(Q47="",Q47=0),"",Q47*M!$J$61)</f>
        <v>-478761.22087768989</v>
      </c>
      <c r="F47" s="33">
        <f>IF(OR(R47="",R47=0),"",R47*M!$J$62)</f>
        <v>-697239.08069125598</v>
      </c>
      <c r="G47" s="33">
        <f>IF(OR(S47="",S47=0),"",S47*M!$J$63)</f>
        <v>-697690.05659786705</v>
      </c>
      <c r="H47" s="33">
        <f>IF(OR(T47="",T47=0),"",T47*M!$J$64)</f>
        <v>-894648.22811993875</v>
      </c>
      <c r="I47" s="33">
        <f>IF(OR(U47="",U47=0),"",U47*M!$J$65)</f>
        <v>-802004.46846228465</v>
      </c>
      <c r="J47" s="33">
        <f>IF(OR(V47="",V47=0),"",V47*M!$J$66)</f>
        <v>-995775.84362800186</v>
      </c>
      <c r="K47" s="33">
        <f>IF(OR(W47="",W47=0),"",W47*M!$J$67)</f>
        <v>-1452325.1093539898</v>
      </c>
      <c r="L47" s="33">
        <f>IF(OR(X47="",X47=0),"",X47*M!$J$68)</f>
        <v>-2000807.4358920304</v>
      </c>
      <c r="N47" s="121" t="s">
        <v>616</v>
      </c>
      <c r="O47" s="167">
        <f>SUM('3.7.1:3.7.6'!O47)</f>
        <v>-9106122.4566707648</v>
      </c>
      <c r="P47" s="167">
        <f>SUM('3.7.1:3.7.6'!P47)</f>
        <v>-8794328.1940544732</v>
      </c>
      <c r="Q47" s="167">
        <f>SUM('3.7.1:3.7.6'!Q47)</f>
        <v>-10690188.44260022</v>
      </c>
      <c r="R47" s="167">
        <f>SUM('3.7.1:3.7.6'!R47)</f>
        <v>-15594901.65697895</v>
      </c>
      <c r="S47" s="167">
        <f>SUM('3.7.1:3.7.6'!S47)</f>
        <v>-15587881.437048655</v>
      </c>
      <c r="T47" s="167">
        <f>SUM('3.7.1:3.7.6'!T47)</f>
        <v>-19909890.777849719</v>
      </c>
      <c r="U47" s="167">
        <f>SUM('3.7.1:3.7.6'!U47)</f>
        <v>-17919968.801643312</v>
      </c>
      <c r="V47" s="167">
        <f>SUM('3.7.1:3.7.6'!V47)</f>
        <v>-22224464.958593477</v>
      </c>
      <c r="W47" s="167">
        <f>SUM('3.7.1:3.7.6'!W47)</f>
        <v>-32384322.076990724</v>
      </c>
      <c r="X47" s="167">
        <f>SUM('3.7.1:3.7.6'!X47)</f>
        <v>-44606061</v>
      </c>
    </row>
    <row r="48" spans="2:24">
      <c r="B48" s="46" t="str">
        <f t="shared" si="2"/>
        <v>Security Rentas</v>
      </c>
      <c r="C48" s="33">
        <f>IF(OR(O48="",O48=0),"",O48*M!$J$59)</f>
        <v>-4282572.270146179</v>
      </c>
      <c r="D48" s="33">
        <f>IF(OR(P48="",P48=0),"",P48*M!$J$60)</f>
        <v>-4868343.6761229299</v>
      </c>
      <c r="E48" s="33">
        <f>IF(OR(Q48="",Q48=0),"",Q48*M!$J$61)</f>
        <v>-5886742.8343742155</v>
      </c>
      <c r="F48" s="33">
        <f>IF(OR(R48="",R48=0),"",R48*M!$J$62)</f>
        <v>-3744622.8917023311</v>
      </c>
      <c r="G48" s="33">
        <f>IF(OR(S48="",S48=0),"",S48*M!$J$63)</f>
        <v>-1071212.2567267909</v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121" t="s">
        <v>617</v>
      </c>
      <c r="O48" s="167">
        <f>SUM('3.7.1:3.7.6'!O48)</f>
        <v>-95658915.031485066</v>
      </c>
      <c r="P48" s="167">
        <f>SUM('3.7.1:3.7.6'!P48)</f>
        <v>-108848216.75136113</v>
      </c>
      <c r="Q48" s="167">
        <f>SUM('3.7.1:3.7.6'!Q48)</f>
        <v>-131444209.48969018</v>
      </c>
      <c r="R48" s="167">
        <f>SUM('3.7.1:3.7.6'!R48)</f>
        <v>-83754665.158289865</v>
      </c>
      <c r="S48" s="167">
        <f>SUM('3.7.1:3.7.6'!S48)</f>
        <v>-23933162.718692515</v>
      </c>
      <c r="T48" s="167">
        <f>SUM('3.7.1:3.7.6'!T48)</f>
        <v>0</v>
      </c>
      <c r="U48" s="167">
        <f>SUM('3.7.1:3.7.6'!U48)</f>
        <v>0</v>
      </c>
      <c r="V48" s="167">
        <f>SUM('3.7.1:3.7.6'!V48)</f>
        <v>0</v>
      </c>
      <c r="W48" s="167">
        <f>SUM('3.7.1:3.7.6'!W48)</f>
        <v>0</v>
      </c>
      <c r="X48" s="167">
        <f>SUM('3.7.1:3.7.6'!X48)</f>
        <v>0</v>
      </c>
    </row>
    <row r="49" spans="2:24">
      <c r="B49" s="46" t="str">
        <f t="shared" si="2"/>
        <v>Security Vida</v>
      </c>
      <c r="C49" s="33">
        <f>IF(OR(O49="",O49=0),"",O49*M!$J$59)</f>
        <v>-540713.81476004748</v>
      </c>
      <c r="D49" s="33">
        <f>IF(OR(P49="",P49=0),"",P49*M!$J$60)</f>
        <v>-469181.5602836879</v>
      </c>
      <c r="E49" s="33">
        <f>IF(OR(Q49="",Q49=0),"",Q49*M!$J$61)</f>
        <v>-587636.98204948287</v>
      </c>
      <c r="F49" s="33">
        <f>IF(OR(R49="",R49=0),"",R49*M!$J$62)</f>
        <v>-738845.08375888225</v>
      </c>
      <c r="G49" s="33">
        <f>IF(OR(S49="",S49=0),"",S49*M!$J$63)</f>
        <v>-953298.19735411229</v>
      </c>
      <c r="H49" s="33">
        <f>IF(OR(T49="",T49=0),"",T49*M!$J$64)</f>
        <v>-1670821.1832646541</v>
      </c>
      <c r="I49" s="33">
        <f>IF(OR(U49="",U49=0),"",U49*M!$J$65)</f>
        <v>-2586280.6181263998</v>
      </c>
      <c r="J49" s="33">
        <f>IF(OR(V49="",V49=0),"",V49*M!$J$66)</f>
        <v>-2701956.1301979492</v>
      </c>
      <c r="K49" s="33">
        <f>IF(OR(W49="",W49=0),"",W49*M!$J$67)</f>
        <v>-2992503.05864916</v>
      </c>
      <c r="L49" s="33">
        <f>IF(OR(X49="",X49=0),"",X49*M!$J$68)</f>
        <v>-3782256.2811658545</v>
      </c>
      <c r="N49" s="121" t="s">
        <v>618</v>
      </c>
      <c r="O49" s="167">
        <f>SUM('3.7.1:3.7.6'!O49)</f>
        <v>-12077810.624014527</v>
      </c>
      <c r="P49" s="167">
        <f>SUM('3.7.1:3.7.6'!P49)</f>
        <v>-10490133.722476153</v>
      </c>
      <c r="Q49" s="167">
        <f>SUM('3.7.1:3.7.6'!Q49)</f>
        <v>-13121259.199802062</v>
      </c>
      <c r="R49" s="167">
        <f>SUM('3.7.1:3.7.6'!R49)</f>
        <v>-16525488.516132517</v>
      </c>
      <c r="S49" s="167">
        <f>SUM('3.7.1:3.7.6'!S49)</f>
        <v>-21298711.561075073</v>
      </c>
      <c r="T49" s="167">
        <f>SUM('3.7.1:3.7.6'!T49)</f>
        <v>-37183181.302469634</v>
      </c>
      <c r="U49" s="167">
        <f>SUM('3.7.1:3.7.6'!U49)</f>
        <v>-57787792.726368517</v>
      </c>
      <c r="V49" s="167">
        <f>SUM('3.7.1:3.7.6'!V49)</f>
        <v>-60304263.976174772</v>
      </c>
      <c r="W49" s="167">
        <f>SUM('3.7.1:3.7.6'!W49)</f>
        <v>-66727609.571372747</v>
      </c>
      <c r="X49" s="167">
        <f>SUM('3.7.1:3.7.6'!X49)</f>
        <v>-84321735</v>
      </c>
    </row>
    <row r="50" spans="2:24">
      <c r="B50" s="46" t="str">
        <f t="shared" si="2"/>
        <v>Seguros CLC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>
        <f>IF(OR(T50="",T50=0),"",T50*M!$J$64)</f>
        <v>-77923.991956238315</v>
      </c>
      <c r="I50" s="33">
        <f>IF(OR(U50="",U50=0),"",U50*M!$J$65)</f>
        <v>-130417.42784197853</v>
      </c>
      <c r="J50" s="33">
        <f>IF(OR(V50="",V50=0),"",V50*M!$J$66)</f>
        <v>-199012.98197764598</v>
      </c>
      <c r="K50" s="33">
        <f>IF(OR(W50="",W50=0),"",W50*M!$J$67)</f>
        <v>-197358.49232482965</v>
      </c>
      <c r="L50" s="33">
        <f>IF(OR(X50="",X50=0),"",X50*M!$J$68)</f>
        <v>-240203.09472984471</v>
      </c>
      <c r="N50" s="121" t="s">
        <v>665</v>
      </c>
      <c r="O50" s="167">
        <f>SUM('3.7.1:3.7.6'!O50)</f>
        <v>0</v>
      </c>
      <c r="P50" s="167">
        <f>SUM('3.7.1:3.7.6'!P50)</f>
        <v>0</v>
      </c>
      <c r="Q50" s="167">
        <f>SUM('3.7.1:3.7.6'!Q50)</f>
        <v>0</v>
      </c>
      <c r="R50" s="167">
        <f>SUM('3.7.1:3.7.6'!R50)</f>
        <v>0</v>
      </c>
      <c r="S50" s="167">
        <f>SUM('3.7.1:3.7.6'!S50)</f>
        <v>0</v>
      </c>
      <c r="T50" s="167">
        <f>SUM('3.7.1:3.7.6'!T50)</f>
        <v>-1734154.4084685235</v>
      </c>
      <c r="U50" s="167">
        <f>SUM('3.7.1:3.7.6'!U50)</f>
        <v>-2914043.911251259</v>
      </c>
      <c r="V50" s="167">
        <f>SUM('3.7.1:3.7.6'!V50)</f>
        <v>-4441719.5622589327</v>
      </c>
      <c r="W50" s="167">
        <f>SUM('3.7.1:3.7.6'!W50)</f>
        <v>-4400750.8641914995</v>
      </c>
      <c r="X50" s="167">
        <f>SUM('3.7.1:3.7.6'!X50)</f>
        <v>-5355095</v>
      </c>
    </row>
    <row r="51" spans="2:24">
      <c r="B51" s="46" t="str">
        <f t="shared" si="2"/>
        <v>Seguros de Vida Cámara</v>
      </c>
      <c r="C51" s="33">
        <f>IF(OR(O51="",O51=0),"",O51*M!$J$59)</f>
        <v>-63946.268899171795</v>
      </c>
      <c r="D51" s="33">
        <f>IF(OR(P51="",P51=0),"",P51*M!$J$60)</f>
        <v>-150699.88179669029</v>
      </c>
      <c r="E51" s="33">
        <f>IF(OR(Q51="",Q51=0),"",Q51*M!$J$61)</f>
        <v>-271051.99788647605</v>
      </c>
      <c r="F51" s="33">
        <f>IF(OR(R51="",R51=0),"",R51*M!$J$62)</f>
        <v>-283333.78767285985</v>
      </c>
      <c r="G51" s="33">
        <f>IF(OR(S51="",S51=0),"",S51*M!$J$63)</f>
        <v>-30716.695443702618</v>
      </c>
      <c r="H51" s="33">
        <f>IF(OR(T51="",T51=0),"",T51*M!$J$64)</f>
        <v>956.49621407087488</v>
      </c>
      <c r="I51" s="33">
        <f>IF(OR(U51="",U51=0),"",U51*M!$J$65)</f>
        <v>-4267.8336441740903</v>
      </c>
      <c r="J51" s="33">
        <f>IF(OR(V51="",V51=0),"",V51*M!$J$66)</f>
        <v>-2159316.1971992403</v>
      </c>
      <c r="K51" s="33">
        <f>IF(OR(W51="",W51=0),"",W51*M!$J$67)</f>
        <v>-4273210.5678950194</v>
      </c>
      <c r="L51" s="33">
        <f>IF(OR(X51="",X51=0),"",X51*M!$J$68)</f>
        <v>-5273817.4300474161</v>
      </c>
      <c r="N51" s="121" t="s">
        <v>666</v>
      </c>
      <c r="O51" s="167">
        <f>SUM('3.7.1:3.7.6'!O51)</f>
        <v>-1428354.3434510622</v>
      </c>
      <c r="P51" s="167">
        <f>SUM('3.7.1:3.7.6'!P51)</f>
        <v>-3369403.3308827654</v>
      </c>
      <c r="Q51" s="167">
        <f>SUM('3.7.1:3.7.6'!Q51)</f>
        <v>-6052279.9441393372</v>
      </c>
      <c r="R51" s="167">
        <f>SUM('3.7.1:3.7.6'!R51)</f>
        <v>-6337227.3259223485</v>
      </c>
      <c r="S51" s="167">
        <f>SUM('3.7.1:3.7.6'!S51)</f>
        <v>-686276.38044488197</v>
      </c>
      <c r="T51" s="167">
        <f>SUM('3.7.1:3.7.6'!T51)</f>
        <v>21286.282756740489</v>
      </c>
      <c r="U51" s="167">
        <f>SUM('3.7.1:3.7.6'!U51)</f>
        <v>-95360.373615923221</v>
      </c>
      <c r="V51" s="167">
        <f>SUM('3.7.1:3.7.6'!V51)</f>
        <v>-48193222.868645549</v>
      </c>
      <c r="W51" s="167">
        <f>SUM('3.7.1:3.7.6'!W51)</f>
        <v>-95285157.876990721</v>
      </c>
      <c r="X51" s="167">
        <f>SUM('3.7.1:3.7.6'!X51)</f>
        <v>-117574644</v>
      </c>
    </row>
    <row r="52" spans="2:24">
      <c r="B52" s="46" t="str">
        <f t="shared" si="2"/>
        <v>Sura</v>
      </c>
      <c r="C52" s="33">
        <f>IF(OR(O52="",O52=0),"",O52*M!$J$59)</f>
        <v>-10590703.004995191</v>
      </c>
      <c r="D52" s="33">
        <f>IF(OR(P52="",P52=0),"",P52*M!$J$60)</f>
        <v>-10106405.260047279</v>
      </c>
      <c r="E52" s="33">
        <f>IF(OR(Q52="",Q52=0),"",Q52*M!$J$61)</f>
        <v>-13877386.737348452</v>
      </c>
      <c r="F52" s="33">
        <f>IF(OR(R52="",R52=0),"",R52*M!$J$62)</f>
        <v>-14640060.506898258</v>
      </c>
      <c r="G52" s="33">
        <f>IF(OR(S52="",S52=0),"",S52*M!$J$63)</f>
        <v>-16367726.454185609</v>
      </c>
      <c r="H52" s="33">
        <f>IF(OR(T52="",T52=0),"",T52*M!$J$64)</f>
        <v>-15846928.805778621</v>
      </c>
      <c r="I52" s="33">
        <f>IF(OR(U52="",U52=0),"",U52*M!$J$65)</f>
        <v>-16103708.273647361</v>
      </c>
      <c r="J52" s="33">
        <f>IF(OR(V52="",V52=0),"",V52*M!$J$66)</f>
        <v>-7427652.3095199931</v>
      </c>
      <c r="K52" s="33">
        <f>IF(OR(W52="",W52=0),"",W52*M!$J$67)</f>
        <v>-2872460.3657328757</v>
      </c>
      <c r="L52" s="33">
        <f>IF(OR(X52="",X52=0),"",X52*M!$J$68)</f>
        <v>-3022207.5596022792</v>
      </c>
      <c r="N52" s="121" t="s">
        <v>652</v>
      </c>
      <c r="O52" s="167">
        <f>SUM('3.7.1:3.7.6'!O52)</f>
        <v>-236562302.97403669</v>
      </c>
      <c r="P52" s="167">
        <f>SUM('3.7.1:3.7.6'!P52)</f>
        <v>-225962722.33574024</v>
      </c>
      <c r="Q52" s="167">
        <f>SUM('3.7.1:3.7.6'!Q52)</f>
        <v>-309866114.55524665</v>
      </c>
      <c r="R52" s="167">
        <f>SUM('3.7.1:3.7.6'!R52)</f>
        <v>-327449091.96849465</v>
      </c>
      <c r="S52" s="167">
        <f>SUM('3.7.1:3.7.6'!S52)</f>
        <v>-365689860.34574664</v>
      </c>
      <c r="T52" s="167">
        <f>SUM('3.7.1:3.7.6'!T52)</f>
        <v>-352664445.94703281</v>
      </c>
      <c r="U52" s="167">
        <f>SUM('3.7.1:3.7.6'!U52)</f>
        <v>-359820875.32233834</v>
      </c>
      <c r="V52" s="167">
        <f>SUM('3.7.1:3.7.6'!V52)</f>
        <v>-165775861.63981229</v>
      </c>
      <c r="W52" s="167">
        <f>SUM('3.7.1:3.7.6'!W52)</f>
        <v>-64050866.461064994</v>
      </c>
      <c r="X52" s="167">
        <f>SUM('3.7.1:3.7.6'!X52)</f>
        <v>-67377186</v>
      </c>
    </row>
    <row r="53" spans="2:24">
      <c r="B53" s="46" t="str">
        <f t="shared" si="2"/>
        <v>Vitalis</v>
      </c>
      <c r="C53" s="33">
        <f>IF(OR(O53="",O53=0),"",O53*M!$J$59)</f>
        <v>-383330.02869066887</v>
      </c>
      <c r="D53" s="33">
        <f>IF(OR(P53="",P53=0),"",P53*M!$J$60)</f>
        <v>-241663.71158392431</v>
      </c>
      <c r="E53" s="33" t="str">
        <f>IF(OR(Q53="",Q53=0),"",Q53*M!$J$61)</f>
        <v/>
      </c>
      <c r="F53" s="33" t="str">
        <f>IF(OR(R53="",R53=0),"",R53*M!$J$62)</f>
        <v/>
      </c>
      <c r="G53" s="33" t="str">
        <f>IF(OR(S53="",S53=0),"",S53*M!$J$63)</f>
        <v/>
      </c>
      <c r="H53" s="33" t="str">
        <f>IF(OR(T53="",T53=0),"",T53*M!$J$64)</f>
        <v/>
      </c>
      <c r="I53" s="33" t="str">
        <f>IF(OR(U53="",U53=0),"",U53*M!$J$65)</f>
        <v/>
      </c>
      <c r="J53" s="33" t="str">
        <f>IF(OR(V53="",V53=0),"",V53*M!$J$66)</f>
        <v/>
      </c>
      <c r="K53" s="33" t="str">
        <f>IF(OR(W53="",W53=0),"",W53*M!$J$67)</f>
        <v/>
      </c>
      <c r="L53" s="33" t="str">
        <f>IF(OR(X53="",X53=0),"",X53*M!$J$68)</f>
        <v/>
      </c>
      <c r="N53" s="121" t="s">
        <v>619</v>
      </c>
      <c r="O53" s="167">
        <f>SUM('3.7.1:3.7.6'!O53)</f>
        <v>-8562362.1343547776</v>
      </c>
      <c r="P53" s="167">
        <f>SUM('3.7.1:3.7.6'!P53)</f>
        <v>-5403206.0613218714</v>
      </c>
      <c r="Q53" s="167">
        <f>SUM('3.7.1:3.7.6'!Q53)</f>
        <v>0</v>
      </c>
      <c r="R53" s="167">
        <f>SUM('3.7.1:3.7.6'!R53)</f>
        <v>0</v>
      </c>
      <c r="S53" s="167">
        <f>SUM('3.7.1:3.7.6'!S53)</f>
        <v>0</v>
      </c>
      <c r="T53" s="167">
        <f>SUM('3.7.1:3.7.6'!T53)</f>
        <v>0</v>
      </c>
      <c r="U53" s="167">
        <f>SUM('3.7.1:3.7.6'!U53)</f>
        <v>0</v>
      </c>
      <c r="V53" s="167">
        <f>SUM('3.7.1:3.7.6'!V53)</f>
        <v>0</v>
      </c>
      <c r="W53" s="167">
        <f>SUM('3.7.1:3.7.6'!W53)</f>
        <v>0</v>
      </c>
      <c r="X53" s="167">
        <f>SUM('3.7.1:3.7.6'!X53)</f>
        <v>0</v>
      </c>
    </row>
    <row r="54" spans="2:24">
      <c r="B54" s="51" t="s">
        <v>29</v>
      </c>
      <c r="C54" s="51">
        <f>SUM(C17:C53)</f>
        <v>-85374787.626940116</v>
      </c>
      <c r="D54" s="51">
        <f t="shared" ref="D54:L54" si="3">SUM(D17:D53)</f>
        <v>-91094328.486997619</v>
      </c>
      <c r="E54" s="51">
        <f t="shared" si="3"/>
        <v>-96415525.5080975</v>
      </c>
      <c r="F54" s="51">
        <f t="shared" si="3"/>
        <v>-88174359.283908948</v>
      </c>
      <c r="G54" s="51">
        <f t="shared" si="3"/>
        <v>-91956387.356719241</v>
      </c>
      <c r="H54" s="51">
        <f t="shared" si="3"/>
        <v>-100486705.82887332</v>
      </c>
      <c r="I54" s="51">
        <f t="shared" si="3"/>
        <v>-108010654.99378368</v>
      </c>
      <c r="J54" s="51">
        <f t="shared" si="3"/>
        <v>-103875937.26364283</v>
      </c>
      <c r="K54" s="51">
        <f t="shared" si="3"/>
        <v>-118469913.00619182</v>
      </c>
      <c r="L54" s="51">
        <f t="shared" si="3"/>
        <v>-114133655.46740539</v>
      </c>
    </row>
    <row r="56" spans="2:24">
      <c r="B56" s="14"/>
    </row>
  </sheetData>
  <mergeCells count="2">
    <mergeCell ref="B15:L15"/>
    <mergeCell ref="N15:X15"/>
  </mergeCells>
  <conditionalFormatting sqref="C17:L54">
    <cfRule type="cellIs" dxfId="30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2" fitToWidth="3" orientation="landscape" horizontalDpi="300" verticalDpi="300" r:id="rId1"/>
  <headerFooter alignWithMargins="0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>
  <sheetPr codeName="Hoja159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267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45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53">
        <f>C16</f>
        <v>2002</v>
      </c>
      <c r="P16" s="53">
        <f>O16+1</f>
        <v>2003</v>
      </c>
      <c r="Q16" s="53">
        <f t="shared" ref="Q16:W16" si="1">P16+1</f>
        <v>2004</v>
      </c>
      <c r="R16" s="53">
        <f t="shared" si="1"/>
        <v>2005</v>
      </c>
      <c r="S16" s="53">
        <f t="shared" si="1"/>
        <v>2006</v>
      </c>
      <c r="T16" s="53">
        <f t="shared" si="1"/>
        <v>2007</v>
      </c>
      <c r="U16" s="53">
        <f t="shared" si="1"/>
        <v>2008</v>
      </c>
      <c r="V16" s="53">
        <f t="shared" si="1"/>
        <v>2009</v>
      </c>
      <c r="W16" s="53">
        <f t="shared" si="1"/>
        <v>2010</v>
      </c>
      <c r="X16" s="5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>
        <f>IF(OR(S17="",S17=0),"",S17*M!$J$63)</f>
        <v>-438.52712476508441</v>
      </c>
      <c r="H17" s="33">
        <f>IF(OR(T17="",T17=0),"",T17*M!$J$64)</f>
        <v>-3367.8920187171352</v>
      </c>
      <c r="I17" s="33">
        <f>IF(OR(U17="",U17=0),"",U17*M!$J$65)</f>
        <v>-11463.708077866633</v>
      </c>
      <c r="J17" s="33">
        <f>IF(OR(V17="",V17=0),"",V17*M!$J$66)</f>
        <v>-13953.286271993162</v>
      </c>
      <c r="K17" s="33">
        <f>IF(OR(W17="",W17=0),"",W17*M!$J$67)</f>
        <v>-11075.222960958818</v>
      </c>
      <c r="L17" s="33">
        <f>IF(OR(X17="",X17=0),"",X17*M!$J$68)</f>
        <v>1016.5950256638214</v>
      </c>
      <c r="N17" s="46" t="str">
        <f>'3.6'!N17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-9797.6297112514658</v>
      </c>
      <c r="T17" s="33">
        <v>-74950.533781485894</v>
      </c>
      <c r="U17" s="33">
        <v>-256144.82111352109</v>
      </c>
      <c r="V17" s="33">
        <v>-311419.80777451256</v>
      </c>
      <c r="W17" s="33">
        <v>-246958.19491939427</v>
      </c>
      <c r="X17" s="33">
        <v>22664.000000000004</v>
      </c>
    </row>
    <row r="18" spans="2:24" s="16" customFormat="1">
      <c r="B18" s="46" t="str">
        <f t="shared" ref="B18:B53" si="2">N18</f>
        <v>BanChile</v>
      </c>
      <c r="C18" s="33">
        <f>IF(OR(O18="",O18=0),"",O18*M!$J$59)</f>
        <v>-4122.4023716982465</v>
      </c>
      <c r="D18" s="33">
        <f>IF(OR(P18="",P18=0),"",P18*M!$J$60)</f>
        <v>-12162.529550827419</v>
      </c>
      <c r="E18" s="33">
        <f>IF(OR(Q18="",Q18=0),"",Q18*M!$J$61)</f>
        <v>-19842.294155182321</v>
      </c>
      <c r="F18" s="33">
        <f>IF(OR(R18="",R18=0),"",R18*M!$J$62)</f>
        <v>-25707.476184727395</v>
      </c>
      <c r="G18" s="33">
        <f>IF(OR(S18="",S18=0),"",S18*M!$J$63)</f>
        <v>-29370.628226509256</v>
      </c>
      <c r="H18" s="33">
        <f>IF(OR(T18="",T18=0),"",T18*M!$J$64)</f>
        <v>-43314.514953630125</v>
      </c>
      <c r="I18" s="33">
        <f>IF(OR(U18="",U18=0),"",U18*M!$J$65)</f>
        <v>-64021.093976152813</v>
      </c>
      <c r="J18" s="33">
        <f>IF(OR(V18="",V18=0),"",V18*M!$J$66)</f>
        <v>-65011.784434614543</v>
      </c>
      <c r="K18" s="33">
        <f>IF(OR(W18="",W18=0),"",W18*M!$J$67)</f>
        <v>-70006.175558305404</v>
      </c>
      <c r="L18" s="33">
        <f>IF(OR(X18="",X18=0),"",X18*M!$J$68)</f>
        <v>-54140.323665124699</v>
      </c>
      <c r="N18" s="46" t="str">
        <f>'3.6'!N18</f>
        <v>BanChile</v>
      </c>
      <c r="O18" s="33">
        <v>-92081.233736287817</v>
      </c>
      <c r="P18" s="33">
        <v>-271934.30473824032</v>
      </c>
      <c r="Q18" s="33">
        <v>-443055.64946036873</v>
      </c>
      <c r="R18" s="33">
        <v>-574990.09170926968</v>
      </c>
      <c r="S18" s="33">
        <v>-656202.37266809936</v>
      </c>
      <c r="T18" s="33">
        <v>-963940.05455594603</v>
      </c>
      <c r="U18" s="33">
        <v>-1430485.803775399</v>
      </c>
      <c r="V18" s="33">
        <v>-1450981.2969539016</v>
      </c>
      <c r="W18" s="33">
        <v>-1561015.8648754274</v>
      </c>
      <c r="X18" s="33">
        <v>-1207006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>
        <f>IF(OR(V19="",V19=0),"",V19*M!$J$66)</f>
        <v>-448.93538997501793</v>
      </c>
      <c r="K19" s="33">
        <f>IF(OR(W19="",W19=0),"",W19*M!$J$67)</f>
        <v>-353.3351510448345</v>
      </c>
      <c r="L19" s="33">
        <f>IF(OR(X19="",X19=0),"",X19*M!$J$68)</f>
        <v>-725.48570177756119</v>
      </c>
      <c r="N19" s="46" t="str">
        <f>'3.6'!N19</f>
        <v>BBVA Seguros de Vida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-10019.673510878602</v>
      </c>
      <c r="W19" s="33">
        <v>-7878.7588666340998</v>
      </c>
      <c r="X19" s="33">
        <v>-16174.000000000002</v>
      </c>
    </row>
    <row r="20" spans="2:24" s="16" customFormat="1">
      <c r="B20" s="46" t="str">
        <f t="shared" si="2"/>
        <v>BCI Vida</v>
      </c>
      <c r="C20" s="33">
        <f>IF(OR(O20="",O20=0),"",O20*M!$J$59)</f>
        <v>-46869.050150142284</v>
      </c>
      <c r="D20" s="33">
        <f>IF(OR(P20="",P20=0),"",P20*M!$J$60)</f>
        <v>-44019.148936170212</v>
      </c>
      <c r="E20" s="33">
        <f>IF(OR(Q20="",Q20=0),"",Q20*M!$J$61)</f>
        <v>-92038.078079118553</v>
      </c>
      <c r="F20" s="33">
        <f>IF(OR(R20="",R20=0),"",R20*M!$J$62)</f>
        <v>-98581.459275508285</v>
      </c>
      <c r="G20" s="33">
        <f>IF(OR(S20="",S20=0),"",S20*M!$J$63)</f>
        <v>-83296.048620283778</v>
      </c>
      <c r="H20" s="33">
        <f>IF(OR(T20="",T20=0),"",T20*M!$J$64)</f>
        <v>-138502.1194883874</v>
      </c>
      <c r="I20" s="33">
        <f>IF(OR(U20="",U20=0),"",U20*M!$J$65)</f>
        <v>-148603.73372514307</v>
      </c>
      <c r="J20" s="33">
        <f>IF(OR(V20="",V20=0),"",V20*M!$J$66)</f>
        <v>-154778.28264307496</v>
      </c>
      <c r="K20" s="33">
        <f>IF(OR(W20="",W20=0),"",W20*M!$J$67)</f>
        <v>-146118.41691310637</v>
      </c>
      <c r="L20" s="33">
        <f>IF(OR(X20="",X20=0),"",X20*M!$J$68)</f>
        <v>-163042.07897809413</v>
      </c>
      <c r="N20" s="46" t="str">
        <f>'3.6'!N20</f>
        <v>BCI Vida</v>
      </c>
      <c r="O20" s="33">
        <v>-1046904.1041462303</v>
      </c>
      <c r="P20" s="33">
        <v>-984196.30645930511</v>
      </c>
      <c r="Q20" s="33">
        <v>-2055104.6234629976</v>
      </c>
      <c r="R20" s="33">
        <v>-2204936.8791532042</v>
      </c>
      <c r="S20" s="33">
        <v>-1861011.0862107323</v>
      </c>
      <c r="T20" s="33">
        <v>-3082286.4058082039</v>
      </c>
      <c r="U20" s="33">
        <v>-3320398.2981143501</v>
      </c>
      <c r="V20" s="33">
        <v>-3454456.6841665097</v>
      </c>
      <c r="W20" s="33">
        <v>-3258186.3690278456</v>
      </c>
      <c r="X20" s="33">
        <v>-3634865</v>
      </c>
    </row>
    <row r="21" spans="2:24" s="16" customFormat="1">
      <c r="B21" s="46" t="str">
        <f t="shared" si="2"/>
        <v>BICE Vida</v>
      </c>
      <c r="C21" s="33">
        <f>IF(OR(O21="",O21=0),"",O21*M!$J$59)</f>
        <v>-36811.191033031319</v>
      </c>
      <c r="D21" s="33">
        <f>IF(OR(P21="",P21=0),"",P21*M!$J$60)</f>
        <v>-42567.257683215132</v>
      </c>
      <c r="E21" s="33">
        <f>IF(OR(Q21="",Q21=0),"",Q21*M!$J$61)</f>
        <v>-82254.483298252308</v>
      </c>
      <c r="F21" s="33">
        <f>IF(OR(R21="",R21=0),"",R21*M!$J$62)</f>
        <v>-138442.07532652636</v>
      </c>
      <c r="G21" s="33">
        <f>IF(OR(S21="",S21=0),"",S21*M!$J$63)</f>
        <v>-313823.55732156499</v>
      </c>
      <c r="H21" s="33">
        <f>IF(OR(T21="",T21=0),"",T21*M!$J$64)</f>
        <v>-353479.24287532875</v>
      </c>
      <c r="I21" s="33">
        <f>IF(OR(U21="",U21=0),"",U21*M!$J$65)</f>
        <v>-401423.74549995543</v>
      </c>
      <c r="J21" s="33">
        <f>IF(OR(V21="",V21=0),"",V21*M!$J$66)</f>
        <v>-319094.41299381951</v>
      </c>
      <c r="K21" s="33">
        <f>IF(OR(W21="",W21=0),"",W21*M!$J$67)</f>
        <v>-359985.87777987513</v>
      </c>
      <c r="L21" s="33">
        <f>IF(OR(X21="",X21=0),"",X21*M!$J$68)</f>
        <v>-441362.73253422551</v>
      </c>
      <c r="N21" s="46" t="str">
        <f>'3.6'!N21</f>
        <v>BICE Vida</v>
      </c>
      <c r="O21" s="33">
        <v>-822243.82289672666</v>
      </c>
      <c r="P21" s="33">
        <v>-951734.38833792112</v>
      </c>
      <c r="Q21" s="33">
        <v>-1836648.1836081503</v>
      </c>
      <c r="R21" s="33">
        <v>-3096485.2798623778</v>
      </c>
      <c r="S21" s="33">
        <v>-7011486.4866147116</v>
      </c>
      <c r="T21" s="33">
        <v>-7866480.8096409859</v>
      </c>
      <c r="U21" s="33">
        <v>-8969402.6386042386</v>
      </c>
      <c r="V21" s="33">
        <v>-7121786.1383604603</v>
      </c>
      <c r="W21" s="33">
        <v>-8027058.4968246231</v>
      </c>
      <c r="X21" s="33">
        <v>-9839754</v>
      </c>
    </row>
    <row r="22" spans="2:24" s="16" customFormat="1">
      <c r="B22" s="46" t="str">
        <f t="shared" si="2"/>
        <v>Cardif</v>
      </c>
      <c r="C22" s="33">
        <f>IF(OR(O22="",O22=0),"",O22*M!$J$59)</f>
        <v>-8451.8625045687731</v>
      </c>
      <c r="D22" s="33">
        <f>IF(OR(P22="",P22=0),"",P22*M!$J$60)</f>
        <v>-9796.6903073286048</v>
      </c>
      <c r="E22" s="33">
        <f>IF(OR(Q22="",Q22=0),"",Q22*M!$J$61)</f>
        <v>-23520.287808835797</v>
      </c>
      <c r="F22" s="33">
        <f>IF(OR(R22="",R22=0),"",R22*M!$J$62)</f>
        <v>-18553.353276056871</v>
      </c>
      <c r="G22" s="33">
        <f>IF(OR(S22="",S22=0),"",S22*M!$J$63)</f>
        <v>-10908.85987310472</v>
      </c>
      <c r="H22" s="33">
        <f>IF(OR(T22="",T22=0),"",T22*M!$J$64)</f>
        <v>-20267.843401455251</v>
      </c>
      <c r="I22" s="33">
        <f>IF(OR(U22="",U22=0),"",U22*M!$J$65)</f>
        <v>-21205.43133060509</v>
      </c>
      <c r="J22" s="33">
        <f>IF(OR(V22="",V22=0),"",V22*M!$J$66)</f>
        <v>-23640.970105353237</v>
      </c>
      <c r="K22" s="33">
        <f>IF(OR(W22="",W22=0),"",W22*M!$J$67)</f>
        <v>-7948.8057868476917</v>
      </c>
      <c r="L22" s="33">
        <f>IF(OR(X22="",X22=0),"",X22*M!$J$68)</f>
        <v>-8702.7334223556718</v>
      </c>
      <c r="N22" s="46" t="str">
        <f>'3.6'!N22</f>
        <v>Cardif</v>
      </c>
      <c r="O22" s="33">
        <v>-188787.47308442782</v>
      </c>
      <c r="P22" s="33">
        <v>-219038.00162015026</v>
      </c>
      <c r="Q22" s="33">
        <v>-525181.02539654577</v>
      </c>
      <c r="R22" s="33">
        <v>-414976.33704129187</v>
      </c>
      <c r="S22" s="33">
        <v>-243727.15750676772</v>
      </c>
      <c r="T22" s="33">
        <v>-451049.40214718442</v>
      </c>
      <c r="U22" s="33">
        <v>-473813.65417878953</v>
      </c>
      <c r="V22" s="33">
        <v>-527636.73175612686</v>
      </c>
      <c r="W22" s="33">
        <v>-177244.53365901322</v>
      </c>
      <c r="X22" s="33">
        <v>-194019.00000000003</v>
      </c>
    </row>
    <row r="23" spans="2:24">
      <c r="B23" s="46" t="str">
        <f t="shared" si="2"/>
        <v>Chilena</v>
      </c>
      <c r="C23" s="33">
        <f>IF(OR(O23="",O23=0),"",O23*M!$J$59)</f>
        <v>-443165.30220758118</v>
      </c>
      <c r="D23" s="33">
        <f>IF(OR(P23="",P23=0),"",P23*M!$J$60)</f>
        <v>-478663.77068557905</v>
      </c>
      <c r="E23" s="33">
        <f>IF(OR(Q23="",Q23=0),"",Q23*M!$J$61)</f>
        <v>-594611.0336344816</v>
      </c>
      <c r="F23" s="33">
        <f>IF(OR(R23="",R23=0),"",R23*M!$J$62)</f>
        <v>-679545.26362170128</v>
      </c>
      <c r="G23" s="33">
        <f>IF(OR(S23="",S23=0),"",S23*M!$J$63)</f>
        <v>-825356.2044416616</v>
      </c>
      <c r="H23" s="33">
        <f>IF(OR(T23="",T23=0),"",T23*M!$J$64)</f>
        <v>-921498.56339558435</v>
      </c>
      <c r="I23" s="33">
        <f>IF(OR(U23="",U23=0),"",U23*M!$J$65)</f>
        <v>-1119796.1829281966</v>
      </c>
      <c r="J23" s="33">
        <f>IF(OR(V23="",V23=0),"",V23*M!$J$66)</f>
        <v>-1303884.6137684986</v>
      </c>
      <c r="K23" s="33">
        <f>IF(OR(W23="",W23=0),"",W23*M!$J$67)</f>
        <v>-1333940.3091507789</v>
      </c>
      <c r="L23" s="33">
        <f>IF(OR(X23="",X23=0),"",X23*M!$J$68)</f>
        <v>-1343196.4521443632</v>
      </c>
      <c r="N23" s="46" t="str">
        <f>'3.6'!N23</f>
        <v>Chilena</v>
      </c>
      <c r="O23" s="50">
        <v>-9898890.0395907145</v>
      </c>
      <c r="P23" s="50">
        <v>-10702140.466816977</v>
      </c>
      <c r="Q23" s="50">
        <v>-13276981.765458852</v>
      </c>
      <c r="R23" s="50">
        <v>-15199150.264411118</v>
      </c>
      <c r="S23" s="50">
        <v>-18440215.015970238</v>
      </c>
      <c r="T23" s="50">
        <v>-20507429.817087699</v>
      </c>
      <c r="U23" s="50">
        <v>-25020699.324465439</v>
      </c>
      <c r="V23" s="50">
        <v>-29101065.359417103</v>
      </c>
      <c r="W23" s="50">
        <v>-29744547.088519789</v>
      </c>
      <c r="X23" s="50">
        <v>-29945262</v>
      </c>
    </row>
    <row r="24" spans="2:24">
      <c r="B24" s="46" t="str">
        <f t="shared" si="2"/>
        <v>Cigna</v>
      </c>
      <c r="C24" s="33">
        <f>IF(OR(O24="",O24=0),"",O24*M!$J$59)</f>
        <v>-34739.538417068215</v>
      </c>
      <c r="D24" s="33">
        <f>IF(OR(P24="",P24=0),"",P24*M!$J$60)</f>
        <v>-32097.222222222212</v>
      </c>
      <c r="E24" s="33">
        <f>IF(OR(Q24="",Q24=0),"",Q24*M!$J$61)</f>
        <v>-29022.321931275827</v>
      </c>
      <c r="F24" s="33">
        <f>IF(OR(R24="",R24=0),"",R24*M!$J$62)</f>
        <v>-24331.550653386592</v>
      </c>
      <c r="G24" s="33">
        <f>IF(OR(S24="",S24=0),"",S24*M!$J$63)</f>
        <v>-30171.549673381545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'3.6'!N24</f>
        <v>Cigna</v>
      </c>
      <c r="O24" s="50">
        <v>-775969.75463484915</v>
      </c>
      <c r="P24" s="50">
        <v>-717641.48835593194</v>
      </c>
      <c r="Q24" s="50">
        <v>-648035.13099572656</v>
      </c>
      <c r="R24" s="50">
        <v>-544215.24855602439</v>
      </c>
      <c r="S24" s="50">
        <v>-674096.66317169846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>
        <f>IF(OR(O25="",O25=0),"",O25*M!$J$59)</f>
        <v>-4797.6244795187831</v>
      </c>
      <c r="D25" s="33">
        <f>IF(OR(P25="",P25=0),"",P25*M!$J$60)</f>
        <v>-1060.3427895981088</v>
      </c>
      <c r="E25" s="33">
        <f>IF(OR(Q25="",Q25=0),"",Q25*M!$J$61)</f>
        <v>-6075.3419317955422</v>
      </c>
      <c r="F25" s="33">
        <f>IF(OR(R25="",R25=0),"",R25*M!$J$62)</f>
        <v>-7536.713879034045</v>
      </c>
      <c r="G25" s="33">
        <f>IF(OR(S25="",S25=0),"",S25*M!$J$63)</f>
        <v>-4355.5489142349788</v>
      </c>
      <c r="H25" s="33">
        <f>IF(OR(T25="",T25=0),"",T25*M!$J$64)</f>
        <v>-3135.1508918770433</v>
      </c>
      <c r="I25" s="33">
        <f>IF(OR(U25="",U25=0),"",U25*M!$J$65)</f>
        <v>-1371.7703752976881</v>
      </c>
      <c r="J25" s="33">
        <f>IF(OR(V25="",V25=0),"",V25*M!$J$66)</f>
        <v>-2470.3383679799545</v>
      </c>
      <c r="K25" s="33">
        <f>IF(OR(W25="",W25=0),"",W25*M!$J$67)</f>
        <v>-3171.2074498206753</v>
      </c>
      <c r="L25" s="33">
        <f>IF(OR(X25="",X25=0),"",X25*M!$J$68)</f>
        <v>1508.2064570649632</v>
      </c>
      <c r="N25" s="46" t="str">
        <f>'3.6'!N25</f>
        <v>CN Life</v>
      </c>
      <c r="O25" s="50">
        <v>-107163.52777943779</v>
      </c>
      <c r="P25" s="50">
        <v>-23707.533705762042</v>
      </c>
      <c r="Q25" s="50">
        <v>-135655.41082266817</v>
      </c>
      <c r="R25" s="50">
        <v>-168571.03254137526</v>
      </c>
      <c r="S25" s="50">
        <v>-97312.236897039955</v>
      </c>
      <c r="T25" s="50">
        <v>-69771.011518710366</v>
      </c>
      <c r="U25" s="50">
        <v>-30650.804696244799</v>
      </c>
      <c r="V25" s="50">
        <v>-55134.846709084813</v>
      </c>
      <c r="W25" s="50">
        <v>-70712.406448461174</v>
      </c>
      <c r="X25" s="50">
        <v>33624</v>
      </c>
    </row>
    <row r="26" spans="2:24">
      <c r="B26" s="46" t="str">
        <f t="shared" si="2"/>
        <v>Consorcio Nacional</v>
      </c>
      <c r="C26" s="33">
        <f>IF(OR(O26="",O26=0),"",O26*M!$J$59)</f>
        <v>-1304513.4053028771</v>
      </c>
      <c r="D26" s="33">
        <f>IF(OR(P26="",P26=0),"",P26*M!$J$60)</f>
        <v>-1157472.3404255318</v>
      </c>
      <c r="E26" s="33">
        <f>IF(OR(Q26="",Q26=0),"",Q26*M!$J$61)</f>
        <v>-1126030.5883507873</v>
      </c>
      <c r="F26" s="33">
        <f>IF(OR(R26="",R26=0),"",R26*M!$J$62)</f>
        <v>-1136717.9959064929</v>
      </c>
      <c r="G26" s="33">
        <f>IF(OR(S26="",S26=0),"",S26*M!$J$63)</f>
        <v>-1280282.7493758306</v>
      </c>
      <c r="H26" s="33">
        <f>IF(OR(T26="",T26=0),"",T26*M!$J$64)</f>
        <v>-1409571.994826389</v>
      </c>
      <c r="I26" s="33">
        <f>IF(OR(U26="",U26=0),"",U26*M!$J$65)</f>
        <v>-1288824.5091380628</v>
      </c>
      <c r="J26" s="33">
        <f>IF(OR(V26="",V26=0),"",V26*M!$J$66)</f>
        <v>-1246635.6107660462</v>
      </c>
      <c r="K26" s="33">
        <f>IF(OR(W26="",W26=0),"",W26*M!$J$67)</f>
        <v>-1485108.8879101209</v>
      </c>
      <c r="L26" s="33">
        <f>IF(OR(X26="",X26=0),"",X26*M!$J$68)</f>
        <v>-1588012.4409987787</v>
      </c>
      <c r="N26" s="46" t="str">
        <f>'3.6'!N26</f>
        <v>Consorcio Nacional</v>
      </c>
      <c r="O26" s="50">
        <v>-29138641.247271165</v>
      </c>
      <c r="P26" s="50">
        <v>-25879191.892771009</v>
      </c>
      <c r="Q26" s="50">
        <v>-25142970.350719262</v>
      </c>
      <c r="R26" s="50">
        <v>-25424572.214605458</v>
      </c>
      <c r="S26" s="50">
        <v>-28604242.692642868</v>
      </c>
      <c r="T26" s="50">
        <v>-31369228.23787985</v>
      </c>
      <c r="U26" s="50">
        <v>-28797464.232125342</v>
      </c>
      <c r="V26" s="50">
        <v>-27823339.584802181</v>
      </c>
      <c r="W26" s="50">
        <v>-33115343.276599906</v>
      </c>
      <c r="X26" s="50">
        <v>-35403197</v>
      </c>
    </row>
    <row r="27" spans="2:24">
      <c r="B27" s="46" t="str">
        <f t="shared" si="2"/>
        <v>CorpVida</v>
      </c>
      <c r="C27" s="33">
        <f>IF(OR(O27="",O27=0),"",O27*M!$J$59)</f>
        <v>-87225.903779953849</v>
      </c>
      <c r="D27" s="33">
        <f>IF(OR(P27="",P27=0),"",P27*M!$J$60)</f>
        <v>-75884.219858156022</v>
      </c>
      <c r="E27" s="33">
        <f>IF(OR(Q27="",Q27=0),"",Q27*M!$J$61)</f>
        <v>-179017.55784039429</v>
      </c>
      <c r="F27" s="33">
        <f>IF(OR(R27="",R27=0),"",R27*M!$J$62)</f>
        <v>-150277.41600606623</v>
      </c>
      <c r="G27" s="33">
        <f>IF(OR(S27="",S27=0),"",S27*M!$J$63)</f>
        <v>-305824.92291281041</v>
      </c>
      <c r="H27" s="33">
        <f>IF(OR(T27="",T27=0),"",T27*M!$J$64)</f>
        <v>-272913.05052424077</v>
      </c>
      <c r="I27" s="33">
        <f>IF(OR(U27="",U27=0),"",U27*M!$J$65)</f>
        <v>-314387.1806501497</v>
      </c>
      <c r="J27" s="33">
        <f>IF(OR(V27="",V27=0),"",V27*M!$J$66)</f>
        <v>-345709.71136730019</v>
      </c>
      <c r="K27" s="33">
        <f>IF(OR(W27="",W27=0),"",W27*M!$J$67)</f>
        <v>-568219.36515260604</v>
      </c>
      <c r="L27" s="33">
        <f>IF(OR(X27="",X27=0),"",X27*M!$J$68)</f>
        <v>-637362.10994602588</v>
      </c>
      <c r="N27" s="46" t="str">
        <f>'3.6'!N27</f>
        <v>CorpVida</v>
      </c>
      <c r="O27" s="50">
        <v>-1948346.6458690467</v>
      </c>
      <c r="P27" s="50">
        <v>-1696647.2707420955</v>
      </c>
      <c r="Q27" s="50">
        <v>-3997256.553777576</v>
      </c>
      <c r="R27" s="50">
        <v>-3361202.1884316439</v>
      </c>
      <c r="S27" s="50">
        <v>-6832779.9626462488</v>
      </c>
      <c r="T27" s="50">
        <v>-6073525.7244135123</v>
      </c>
      <c r="U27" s="50">
        <v>-7024659.7000752501</v>
      </c>
      <c r="V27" s="50">
        <v>-7715806.1377900764</v>
      </c>
      <c r="W27" s="50">
        <v>-12670302.821983391</v>
      </c>
      <c r="X27" s="50">
        <v>-14209370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-5900.4778712383422</v>
      </c>
      <c r="K28" s="33">
        <f>IF(OR(W28="",W28=0),"",W28*M!$J$67)</f>
        <v>-7575.6156332510691</v>
      </c>
      <c r="L28" s="33">
        <f>IF(OR(X28="",X28=0),"",X28*M!$J$68)</f>
        <v>-6951.771393507589</v>
      </c>
      <c r="N28" s="46" t="str">
        <f>'3.6'!N28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-131691.24811314631</v>
      </c>
      <c r="W28" s="50">
        <v>-168923.04279433319</v>
      </c>
      <c r="X28" s="50">
        <v>-154983</v>
      </c>
    </row>
    <row r="29" spans="2:24">
      <c r="B29" s="46" t="str">
        <f t="shared" si="2"/>
        <v>Cruz del Sur</v>
      </c>
      <c r="C29" s="33">
        <f>IF(OR(O29="",O29=0),"",O29*M!$J$59)</f>
        <v>-92640.401526028276</v>
      </c>
      <c r="D29" s="33">
        <f>IF(OR(P29="",P29=0),"",P29*M!$J$60)</f>
        <v>-94461.997635933774</v>
      </c>
      <c r="E29" s="33">
        <f>IF(OR(Q29="",Q29=0),"",Q29*M!$J$61)</f>
        <v>-169500.05919022005</v>
      </c>
      <c r="F29" s="33">
        <f>IF(OR(R29="",R29=0),"",R29*M!$J$62)</f>
        <v>-202718.471015827</v>
      </c>
      <c r="G29" s="33">
        <f>IF(OR(S29="",S29=0),"",S29*M!$J$63)</f>
        <v>-311465.67643122573</v>
      </c>
      <c r="H29" s="33">
        <f>IF(OR(T29="",T29=0),"",T29*M!$J$64)</f>
        <v>-316176.50206444989</v>
      </c>
      <c r="I29" s="33">
        <f>IF(OR(U29="",U29=0),"",U29*M!$J$65)</f>
        <v>-396658.44232182804</v>
      </c>
      <c r="J29" s="33">
        <f>IF(OR(V29="",V29=0),"",V29*M!$J$66)</f>
        <v>-307354.28938140324</v>
      </c>
      <c r="K29" s="33">
        <f>IF(OR(W29="",W29=0),"",W29*M!$J$67)</f>
        <v>-910428.58374639635</v>
      </c>
      <c r="L29" s="33">
        <f>IF(OR(X29="",X29=0),"",X29*M!$J$68)</f>
        <v>-450020.43147874117</v>
      </c>
      <c r="N29" s="46" t="str">
        <f>'3.6'!N29</f>
        <v>Cruz del Sur</v>
      </c>
      <c r="O29" s="50">
        <v>-2069289.1419106189</v>
      </c>
      <c r="P29" s="50">
        <v>-2112016.0525789168</v>
      </c>
      <c r="Q29" s="50">
        <v>-3784741.7350417688</v>
      </c>
      <c r="R29" s="50">
        <v>-4534132.8492526747</v>
      </c>
      <c r="S29" s="50">
        <v>-6958806.4069522377</v>
      </c>
      <c r="T29" s="50">
        <v>-7036329.3915581815</v>
      </c>
      <c r="U29" s="50">
        <v>-8862926.8175328877</v>
      </c>
      <c r="V29" s="50">
        <v>-6859761.3388000745</v>
      </c>
      <c r="W29" s="50">
        <v>-20300972.760332193</v>
      </c>
      <c r="X29" s="50">
        <v>-10032769</v>
      </c>
    </row>
    <row r="30" spans="2:24">
      <c r="B30" s="46" t="str">
        <f t="shared" si="2"/>
        <v>EuroAmérica</v>
      </c>
      <c r="C30" s="33">
        <f>IF(OR(O30="",O30=0),"",O30*M!$J$59)</f>
        <v>-214806.27229140751</v>
      </c>
      <c r="D30" s="33">
        <f>IF(OR(P30="",P30=0),"",P30*M!$J$60)</f>
        <v>-243735.40189125296</v>
      </c>
      <c r="E30" s="33">
        <f>IF(OR(Q30="",Q30=0),"",Q30*M!$J$61)</f>
        <v>-376864.8239740603</v>
      </c>
      <c r="F30" s="33">
        <f>IF(OR(R30="",R30=0),"",R30*M!$J$62)</f>
        <v>-616458.25463523646</v>
      </c>
      <c r="G30" s="33">
        <f>IF(OR(S30="",S30=0),"",S30*M!$J$63)</f>
        <v>-706870.49461234978</v>
      </c>
      <c r="H30" s="33">
        <f>IF(OR(T30="",T30=0),"",T30*M!$J$64)</f>
        <v>-788014.57090934634</v>
      </c>
      <c r="I30" s="33">
        <f>IF(OR(U30="",U30=0),"",U30*M!$J$65)</f>
        <v>-1034349.7772061784</v>
      </c>
      <c r="J30" s="33">
        <f>IF(OR(V30="",V30=0),"",V30*M!$J$66)</f>
        <v>-959115.74721337319</v>
      </c>
      <c r="K30" s="33">
        <f>IF(OR(W30="",W30=0),"",W30*M!$J$67)</f>
        <v>-1824146.6194061672</v>
      </c>
      <c r="L30" s="33">
        <f>IF(OR(X30="",X30=0),"",X30*M!$J$68)</f>
        <v>-1665198.979278309</v>
      </c>
      <c r="N30" s="46" t="str">
        <f>'3.6'!N30</f>
        <v>EuroAmérica</v>
      </c>
      <c r="O30" s="50">
        <v>-4798082.4731423426</v>
      </c>
      <c r="P30" s="50">
        <v>-5449525.6744419923</v>
      </c>
      <c r="Q30" s="50">
        <v>-8414958.8771712575</v>
      </c>
      <c r="R30" s="50">
        <v>-13788105.289706783</v>
      </c>
      <c r="S30" s="50">
        <v>-15792991.969951682</v>
      </c>
      <c r="T30" s="50">
        <v>-17536818.992118828</v>
      </c>
      <c r="U30" s="50">
        <v>-23111486.86373321</v>
      </c>
      <c r="V30" s="50">
        <v>-21406257.695021871</v>
      </c>
      <c r="W30" s="50">
        <v>-40675294.572838299</v>
      </c>
      <c r="X30" s="50">
        <v>-37123996</v>
      </c>
    </row>
    <row r="31" spans="2:24">
      <c r="B31" s="46" t="str">
        <f t="shared" si="2"/>
        <v>Huelen</v>
      </c>
      <c r="C31" s="33">
        <f>IF(OR(O31="",O31=0),"",O31*M!$J$59)</f>
        <v>-9546.7543233087235</v>
      </c>
      <c r="D31" s="33">
        <f>IF(OR(P31="",P31=0),"",P31*M!$J$60)</f>
        <v>-8238.2978723404249</v>
      </c>
      <c r="E31" s="33">
        <f>IF(OR(Q31="",Q31=0),"",Q31*M!$J$61)</f>
        <v>-7933.3951221484031</v>
      </c>
      <c r="F31" s="33">
        <f>IF(OR(R31="",R31=0),"",R31*M!$J$62)</f>
        <v>-45365.430844609742</v>
      </c>
      <c r="G31" s="33">
        <f>IF(OR(S31="",S31=0),"",S31*M!$J$63)</f>
        <v>-38178.800832007175</v>
      </c>
      <c r="H31" s="33">
        <f>IF(OR(T31="",T31=0),"",T31*M!$J$64)</f>
        <v>-25004.255284451749</v>
      </c>
      <c r="I31" s="33">
        <f>IF(OR(U31="",U31=0),"",U31*M!$J$65)</f>
        <v>-7388.998148007423</v>
      </c>
      <c r="J31" s="33">
        <f>IF(OR(V31="",V31=0),"",V31*M!$J$66)</f>
        <v>-959.56239065496288</v>
      </c>
      <c r="K31" s="33">
        <f>IF(OR(W31="",W31=0),"",W31*M!$J$67)</f>
        <v>-679.73088548184489</v>
      </c>
      <c r="L31" s="33">
        <f>IF(OR(X31="",X31=0),"",X31*M!$J$68)</f>
        <v>-634.42993483008684</v>
      </c>
      <c r="N31" s="46" t="str">
        <f>'3.6'!N31</f>
        <v>Huelen</v>
      </c>
      <c r="O31" s="50">
        <v>-213243.841091952</v>
      </c>
      <c r="P31" s="50">
        <v>-184194.89093771711</v>
      </c>
      <c r="Q31" s="50">
        <v>-177143.60551152131</v>
      </c>
      <c r="R31" s="50">
        <v>-1014672.6599816665</v>
      </c>
      <c r="S31" s="50">
        <v>-852995.70367969305</v>
      </c>
      <c r="T31" s="50">
        <v>-556455.57219855732</v>
      </c>
      <c r="U31" s="50">
        <v>-165099.59918498885</v>
      </c>
      <c r="V31" s="50">
        <v>-21416.226215126186</v>
      </c>
      <c r="W31" s="50">
        <v>-15156.815632633123</v>
      </c>
      <c r="X31" s="50">
        <v>-14144</v>
      </c>
    </row>
    <row r="32" spans="2:24">
      <c r="B32" s="46" t="str">
        <f t="shared" si="2"/>
        <v>ISE - Las Américas</v>
      </c>
      <c r="C32" s="33">
        <f>IF(OR(O32="",O32=0),"",O32*M!$J$59)</f>
        <v>-19572.243868295267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'3.6'!N32</f>
        <v>ISE - Las Américas</v>
      </c>
      <c r="O32" s="50">
        <v>-437181.09002486366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'3.6'!N33</f>
        <v>Itaú Compañía de Seguros de Vida</v>
      </c>
      <c r="O33" s="50" t="s">
        <v>691</v>
      </c>
      <c r="P33" s="50" t="s">
        <v>691</v>
      </c>
      <c r="Q33" s="50" t="s">
        <v>691</v>
      </c>
      <c r="R33" s="50" t="s">
        <v>691</v>
      </c>
      <c r="S33" s="50" t="s">
        <v>691</v>
      </c>
      <c r="T33" s="50" t="s">
        <v>691</v>
      </c>
      <c r="U33" s="50" t="s">
        <v>691</v>
      </c>
      <c r="V33" s="50" t="s">
        <v>691</v>
      </c>
      <c r="W33" s="50" t="s">
        <v>691</v>
      </c>
      <c r="X33" s="50" t="s">
        <v>691</v>
      </c>
    </row>
    <row r="34" spans="2:24">
      <c r="B34" s="46" t="str">
        <f t="shared" si="2"/>
        <v>La Construcción</v>
      </c>
      <c r="C34" s="33">
        <f>IF(OR(O34="",O34=0),"",O34*M!$J$59)</f>
        <v>-177156.39878357304</v>
      </c>
      <c r="D34" s="33">
        <f>IF(OR(P34="",P34=0),"",P34*M!$J$60)</f>
        <v>-243646.09929078005</v>
      </c>
      <c r="E34" s="33">
        <f>IF(OR(Q34="",Q34=0),"",Q34*M!$J$61)</f>
        <v>-323662.28659038345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'3.6'!N34</f>
        <v>La Construcción</v>
      </c>
      <c r="O34" s="50">
        <v>-3957105.1764044724</v>
      </c>
      <c r="P34" s="50">
        <v>-5447529.0140869711</v>
      </c>
      <c r="Q34" s="50">
        <v>-7227007.2940974757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-4949.8570244360435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'3.6'!N35</f>
        <v>Le Mans</v>
      </c>
      <c r="O35" s="50">
        <v>-110563.91408016213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-15769.834425458019</v>
      </c>
      <c r="D36" s="33">
        <f>IF(OR(P36="",P36=0),"",P36*M!$J$60)</f>
        <v>-2602.4822695035455</v>
      </c>
      <c r="E36" s="33">
        <f>IF(OR(Q36="",Q36=0),"",Q36*M!$J$61)</f>
        <v>-1240.2227862135871</v>
      </c>
      <c r="F36" s="33">
        <f>IF(OR(R36="",R36=0),"",R36*M!$J$62)</f>
        <v>-3371.3847323003679</v>
      </c>
      <c r="G36" s="33">
        <f>IF(OR(S36="",S36=0),"",S36*M!$J$63)</f>
        <v>-5846.8465422291611</v>
      </c>
      <c r="H36" s="33">
        <f>IF(OR(T36="",T36=0),"",T36*M!$J$64)</f>
        <v>-5068.0692627808849</v>
      </c>
      <c r="I36" s="33">
        <f>IF(OR(U36="",U36=0),"",U36*M!$J$65)</f>
        <v>-5387.3265534152661</v>
      </c>
      <c r="J36" s="33">
        <f>IF(OR(V36="",V36=0),"",V36*M!$J$66)</f>
        <v>-8570.788735837672</v>
      </c>
      <c r="K36" s="33">
        <f>IF(OR(W36="",W36=0),"",W36*M!$J$67)</f>
        <v>-10058.423111968696</v>
      </c>
      <c r="L36" s="33">
        <f>IF(OR(X36="",X36=0),"",X36*M!$J$68)</f>
        <v>-26135.875837612133</v>
      </c>
      <c r="N36" s="46" t="str">
        <f>'3.6'!N36</f>
        <v>Mapfre Vida</v>
      </c>
      <c r="O36" s="50">
        <v>-352247.47096071433</v>
      </c>
      <c r="P36" s="50">
        <v>-58187.254846414668</v>
      </c>
      <c r="Q36" s="50">
        <v>-27692.7510359429</v>
      </c>
      <c r="R36" s="50">
        <v>-75406.578323090114</v>
      </c>
      <c r="S36" s="50">
        <v>-130631.0012863163</v>
      </c>
      <c r="T36" s="50">
        <v>-112787.01762880733</v>
      </c>
      <c r="U36" s="50">
        <v>-120374.29660032637</v>
      </c>
      <c r="V36" s="50">
        <v>-191289.22954500921</v>
      </c>
      <c r="W36" s="50">
        <v>-224285.32808988765</v>
      </c>
      <c r="X36" s="50">
        <v>-582674</v>
      </c>
    </row>
    <row r="37" spans="2:24">
      <c r="B37" s="46" t="str">
        <f t="shared" si="2"/>
        <v>Metlife (La Interamerica + Metlife)</v>
      </c>
      <c r="C37" s="33">
        <f>IF(OR(O37="",O37=0),"",O37*M!$J$59)</f>
        <v>-700873.20205540839</v>
      </c>
      <c r="D37" s="33">
        <f>IF(OR(P37="",P37=0),"",P37*M!$J$60)</f>
        <v>-607957.32860520086</v>
      </c>
      <c r="E37" s="33">
        <f>IF(OR(Q37="",Q37=0),"",Q37*M!$J$61)</f>
        <v>-542901.64895291068</v>
      </c>
      <c r="F37" s="33">
        <f>IF(OR(R37="",R37=0),"",R37*M!$J$62)</f>
        <v>-593065.68469986576</v>
      </c>
      <c r="G37" s="33">
        <f>IF(OR(S37="",S37=0),"",S37*M!$J$63)</f>
        <v>-665913.82813837822</v>
      </c>
      <c r="H37" s="33">
        <f>IF(OR(T37="",T37=0),"",T37*M!$J$64)</f>
        <v>-746487.47927141364</v>
      </c>
      <c r="I37" s="33">
        <f>IF(OR(U37="",U37=0),"",U37*M!$J$65)</f>
        <v>-791860.92855074967</v>
      </c>
      <c r="J37" s="33">
        <f>IF(OR(V37="",V37=0),"",V37*M!$J$66)</f>
        <v>-743438.10402389767</v>
      </c>
      <c r="K37" s="33">
        <f>IF(OR(W37="",W37=0),"",W37*M!$J$67)</f>
        <v>-781549.66896677075</v>
      </c>
      <c r="L37" s="33">
        <f>IF(OR(X37="",X37=0),"",X37*M!$J$68)</f>
        <v>-826768.15272967692</v>
      </c>
      <c r="N37" s="46" t="str">
        <f>'3.6'!N37</f>
        <v>Metlife (La Interamerica + Metlife)</v>
      </c>
      <c r="O37" s="50">
        <v>-15655257.133810073</v>
      </c>
      <c r="P37" s="50">
        <v>-13592933.342844469</v>
      </c>
      <c r="Q37" s="50">
        <v>-12122370.568078436</v>
      </c>
      <c r="R37" s="50">
        <v>-13264891.893113418</v>
      </c>
      <c r="S37" s="50">
        <v>-14877932.832995987</v>
      </c>
      <c r="T37" s="50">
        <v>-16612657.033434264</v>
      </c>
      <c r="U37" s="50">
        <v>-17693321.786694068</v>
      </c>
      <c r="V37" s="50">
        <v>-16592603.845022278</v>
      </c>
      <c r="W37" s="50">
        <v>-17427197.282462142</v>
      </c>
      <c r="X37" s="50">
        <v>-18431994</v>
      </c>
    </row>
    <row r="38" spans="2:24">
      <c r="B38" s="46" t="str">
        <f t="shared" si="2"/>
        <v>Metlife</v>
      </c>
      <c r="C38" s="33">
        <f>IF(OR(O38="",O38=0),"",O38*M!$J$59)</f>
        <v>-146463.05688205775</v>
      </c>
      <c r="D38" s="33">
        <f>IF(OR(P38="",P38=0),"",P38*M!$J$60)</f>
        <v>-227989.12529550825</v>
      </c>
      <c r="E38" s="33">
        <f>IF(OR(Q38="",Q38=0),"",Q38*M!$J$61)</f>
        <v>-255696.38015712835</v>
      </c>
      <c r="F38" s="33">
        <f>IF(OR(R38="",R38=0),"",R38*M!$J$62)</f>
        <v>-310471.20943142084</v>
      </c>
      <c r="G38" s="33">
        <f>IF(OR(S38="",S38=0),"",S38*M!$J$63)</f>
        <v>-451707.37081146869</v>
      </c>
      <c r="H38" s="33">
        <f>IF(OR(T38="",T38=0),"",T38*M!$J$64)</f>
        <v>-714999.18971230183</v>
      </c>
      <c r="I38" s="33">
        <f>IF(OR(U38="",U38=0),"",U38*M!$J$65)</f>
        <v>-766704.73514361959</v>
      </c>
      <c r="J38" s="33">
        <f>IF(OR(V38="",V38=0),"",V38*M!$J$66)</f>
        <v>-717438.86227682175</v>
      </c>
      <c r="K38" s="33">
        <f>IF(OR(W38="",W38=0),"",W38*M!$J$67)</f>
        <v>-738208.34236363077</v>
      </c>
      <c r="L38" s="33" t="str">
        <f>IF(OR(X38="",X38=0),"",X38*M!$J$68)</f>
        <v/>
      </c>
      <c r="N38" s="46" t="str">
        <f>'3.6'!N38</f>
        <v>Metlife</v>
      </c>
      <c r="O38" s="50">
        <v>-3271514.4613436023</v>
      </c>
      <c r="P38" s="50">
        <v>-5097464.6364494013</v>
      </c>
      <c r="Q38" s="50">
        <v>-5709406.628547227</v>
      </c>
      <c r="R38" s="50">
        <v>-6944200.5081041977</v>
      </c>
      <c r="S38" s="50">
        <v>-10092104.472270722</v>
      </c>
      <c r="T38" s="50">
        <v>-15911902.942387013</v>
      </c>
      <c r="U38" s="50">
        <v>-17131232.398478802</v>
      </c>
      <c r="V38" s="50">
        <v>-16012333.45499889</v>
      </c>
      <c r="W38" s="50">
        <v>-16460761.137469471</v>
      </c>
      <c r="X38" s="50">
        <v>0</v>
      </c>
    </row>
    <row r="39" spans="2:24">
      <c r="B39" s="46" t="str">
        <f t="shared" si="2"/>
        <v>Mutual de Carabineros</v>
      </c>
      <c r="C39" s="33">
        <f>IF(OR(O39="",O39=0),"",O39*M!$J$59)</f>
        <v>-90540.141852781802</v>
      </c>
      <c r="D39" s="33">
        <f>IF(OR(P39="",P39=0),"",P39*M!$J$60)</f>
        <v>-96459.515366430234</v>
      </c>
      <c r="E39" s="33">
        <f>IF(OR(Q39="",Q39=0),"",Q39*M!$J$61)</f>
        <v>-84455.60877863146</v>
      </c>
      <c r="F39" s="33">
        <f>IF(OR(R39="",R39=0),"",R39*M!$J$62)</f>
        <v>-107528.81393461177</v>
      </c>
      <c r="G39" s="33">
        <f>IF(OR(S39="",S39=0),"",S39*M!$J$63)</f>
        <v>-116679.46453989278</v>
      </c>
      <c r="H39" s="33">
        <f>IF(OR(T39="",T39=0),"",T39*M!$J$64)</f>
        <v>-107919.16080694459</v>
      </c>
      <c r="I39" s="33">
        <f>IF(OR(U39="",U39=0),"",U39*M!$J$65)</f>
        <v>-99475.167777100593</v>
      </c>
      <c r="J39" s="33">
        <f>IF(OR(V39="",V39=0),"",V39*M!$J$66)</f>
        <v>-87816.097881475755</v>
      </c>
      <c r="K39" s="33">
        <f>IF(OR(W39="",W39=0),"",W39*M!$J$67)</f>
        <v>-92228.351172540439</v>
      </c>
      <c r="L39" s="33">
        <f>IF(OR(X39="",X39=0),"",X39*M!$J$68)</f>
        <v>-82929.510725517102</v>
      </c>
      <c r="N39" s="46" t="str">
        <f>'3.6'!N39</f>
        <v>Mutual de Carabineros</v>
      </c>
      <c r="O39" s="50">
        <v>-2022376.083833894</v>
      </c>
      <c r="P39" s="50">
        <v>-2156677.2879720023</v>
      </c>
      <c r="Q39" s="50">
        <v>-1885796.7886850715</v>
      </c>
      <c r="R39" s="50">
        <v>-2405059.218624617</v>
      </c>
      <c r="S39" s="50">
        <v>-2606867.6802634713</v>
      </c>
      <c r="T39" s="50">
        <v>-2401679.941868071</v>
      </c>
      <c r="U39" s="50">
        <v>-2222670.787011588</v>
      </c>
      <c r="V39" s="50">
        <v>-1959944.9039219399</v>
      </c>
      <c r="W39" s="50">
        <v>-2056531.7020029316</v>
      </c>
      <c r="X39" s="50">
        <v>-1848833</v>
      </c>
    </row>
    <row r="40" spans="2:24">
      <c r="B40" s="46" t="str">
        <f t="shared" si="2"/>
        <v>Mutual de Ej. y Av.</v>
      </c>
      <c r="C40" s="33">
        <f>IF(OR(O40="",O40=0),"",O40*M!$J$59)</f>
        <v>-158963.38535557565</v>
      </c>
      <c r="D40" s="33">
        <f>IF(OR(P40="",P40=0),"",P40*M!$J$60)</f>
        <v>-179604.07801418434</v>
      </c>
      <c r="E40" s="33">
        <f>IF(OR(Q40="",Q40=0),"",Q40*M!$J$61)</f>
        <v>-182266.09035603641</v>
      </c>
      <c r="F40" s="33">
        <f>IF(OR(R40="",R40=0),"",R40*M!$J$62)</f>
        <v>-178354.93115087162</v>
      </c>
      <c r="G40" s="33">
        <f>IF(OR(S40="",S40=0),"",S40*M!$J$63)</f>
        <v>-189395.56226474355</v>
      </c>
      <c r="H40" s="33">
        <f>IF(OR(T40="",T40=0),"",T40*M!$J$64)</f>
        <v>-196581.96187468973</v>
      </c>
      <c r="I40" s="33">
        <f>IF(OR(U40="",U40=0),"",U40*M!$J$65)</f>
        <v>-189715.17165542356</v>
      </c>
      <c r="J40" s="33">
        <f>IF(OR(V40="",V40=0),"",V40*M!$J$66)</f>
        <v>-266188.74767940235</v>
      </c>
      <c r="K40" s="33">
        <f>IF(OR(W40="",W40=0),"",W40*M!$J$67)</f>
        <v>-233675.76221537081</v>
      </c>
      <c r="L40" s="33">
        <f>IF(OR(X40="",X40=0),"",X40*M!$J$68)</f>
        <v>-200140.35147526042</v>
      </c>
      <c r="N40" s="46" t="str">
        <f>'3.6'!N40</f>
        <v>Mutual de Ej. y Av.</v>
      </c>
      <c r="O40" s="50">
        <v>-3550731.6663046498</v>
      </c>
      <c r="P40" s="50">
        <v>-4015653.970568751</v>
      </c>
      <c r="Q40" s="50">
        <v>-4069792.5555248861</v>
      </c>
      <c r="R40" s="50">
        <v>-3989202.1092356653</v>
      </c>
      <c r="S40" s="50">
        <v>-4231500.135865652</v>
      </c>
      <c r="T40" s="50">
        <v>-4374820.4789332906</v>
      </c>
      <c r="U40" s="50">
        <v>-4238991.2911357684</v>
      </c>
      <c r="V40" s="50">
        <v>-5940998.2005777583</v>
      </c>
      <c r="W40" s="50">
        <v>-5210562.7702979976</v>
      </c>
      <c r="X40" s="50">
        <v>-4461935</v>
      </c>
    </row>
    <row r="41" spans="2:24">
      <c r="B41" s="46" t="str">
        <f t="shared" si="2"/>
        <v>Mutual de Seguros</v>
      </c>
      <c r="C41" s="33">
        <f>IF(OR(O41="",O41=0),"",O41*M!$J$59)</f>
        <v>-53172.038900820138</v>
      </c>
      <c r="D41" s="33">
        <f>IF(OR(P41="",P41=0),"",P41*M!$J$60)</f>
        <v>-70234.338061465707</v>
      </c>
      <c r="E41" s="33">
        <f>IF(OR(Q41="",Q41=0),"",Q41*M!$J$61)</f>
        <v>-79557.719126525597</v>
      </c>
      <c r="F41" s="33">
        <f>IF(OR(R41="",R41=0),"",R41*M!$J$62)</f>
        <v>-90030.10323892154</v>
      </c>
      <c r="G41" s="33">
        <f>IF(OR(S41="",S41=0),"",S41*M!$J$63)</f>
        <v>-118486.90962992691</v>
      </c>
      <c r="H41" s="33">
        <f>IF(OR(T41="",T41=0),"",T41*M!$J$64)</f>
        <v>-155849.05410377588</v>
      </c>
      <c r="I41" s="33">
        <f>IF(OR(U41="",U41=0),"",U41*M!$J$65)</f>
        <v>-174765.54091188099</v>
      </c>
      <c r="J41" s="33">
        <f>IF(OR(V41="",V41=0),"",V41*M!$J$66)</f>
        <v>-226603.07464875901</v>
      </c>
      <c r="K41" s="33">
        <f>IF(OR(W41="",W41=0),"",W41*M!$J$67)</f>
        <v>-260472.23212641946</v>
      </c>
      <c r="L41" s="33">
        <f>IF(OR(X41="",X41=0),"",X41*M!$J$68)</f>
        <v>-385685.49517516571</v>
      </c>
      <c r="N41" s="46" t="str">
        <f>'3.6'!N41</f>
        <v>Mutual de Seguros</v>
      </c>
      <c r="O41" s="50">
        <v>-1187692.636671081</v>
      </c>
      <c r="P41" s="50">
        <v>-1570325.1375200883</v>
      </c>
      <c r="Q41" s="50">
        <v>-1776432.5355484339</v>
      </c>
      <c r="R41" s="50">
        <v>-2013671.7018023157</v>
      </c>
      <c r="S41" s="50">
        <v>-2647249.8521189988</v>
      </c>
      <c r="T41" s="50">
        <v>-3468332.6334396787</v>
      </c>
      <c r="U41" s="50">
        <v>-3904957.0967452805</v>
      </c>
      <c r="V41" s="50">
        <v>-5057495.7449181359</v>
      </c>
      <c r="W41" s="50">
        <v>-5808077.4084025407</v>
      </c>
      <c r="X41" s="50">
        <v>-8598484</v>
      </c>
    </row>
    <row r="42" spans="2:24">
      <c r="B42" s="46" t="str">
        <f t="shared" si="2"/>
        <v>Ohio National</v>
      </c>
      <c r="C42" s="33">
        <f>IF(OR(O42="",O42=0),"",O42*M!$J$59)</f>
        <v>-11711.036471310532</v>
      </c>
      <c r="D42" s="33">
        <f>IF(OR(P42="",P42=0),"",P42*M!$J$60)</f>
        <v>-18631.91489361702</v>
      </c>
      <c r="E42" s="33">
        <f>IF(OR(Q42="",Q42=0),"",Q42*M!$J$61)</f>
        <v>-31534.239376799171</v>
      </c>
      <c r="F42" s="33">
        <f>IF(OR(R42="",R42=0),"",R42*M!$J$62)</f>
        <v>-8046.9835286158759</v>
      </c>
      <c r="G42" s="33">
        <f>IF(OR(S42="",S42=0),"",S42*M!$J$63)</f>
        <v>-22496.643285097703</v>
      </c>
      <c r="H42" s="33">
        <f>IF(OR(T42="",T42=0),"",T42*M!$J$64)</f>
        <v>-25084.468670404509</v>
      </c>
      <c r="I42" s="33">
        <f>IF(OR(U42="",U42=0),"",U42*M!$J$65)</f>
        <v>-16448.099225407452</v>
      </c>
      <c r="J42" s="33">
        <f>IF(OR(V42="",V42=0),"",V42*M!$J$66)</f>
        <v>-17473.766740773008</v>
      </c>
      <c r="K42" s="33">
        <f>IF(OR(W42="",W42=0),"",W42*M!$J$67)</f>
        <v>-28026.221653604774</v>
      </c>
      <c r="L42" s="33">
        <f>IF(OR(X42="",X42=0),"",X42*M!$J$68)</f>
        <v>-36769.305504657532</v>
      </c>
      <c r="N42" s="46" t="str">
        <f>'3.6'!N42</f>
        <v>Ohio National</v>
      </c>
      <c r="O42" s="50">
        <v>-261586.95570629058</v>
      </c>
      <c r="P42" s="50">
        <v>-416579.19936507969</v>
      </c>
      <c r="Q42" s="50">
        <v>-704123.36386402661</v>
      </c>
      <c r="R42" s="50">
        <v>-179984.05459384032</v>
      </c>
      <c r="S42" s="50">
        <v>-502622.9124859107</v>
      </c>
      <c r="T42" s="50">
        <v>-558240.67577675043</v>
      </c>
      <c r="U42" s="50">
        <v>-367515.93857172638</v>
      </c>
      <c r="V42" s="50">
        <v>-389992.50595400296</v>
      </c>
      <c r="W42" s="50">
        <v>-624935.96150464099</v>
      </c>
      <c r="X42" s="50">
        <v>-819736.00000000012</v>
      </c>
    </row>
    <row r="43" spans="2:24">
      <c r="B43" s="46" t="str">
        <f t="shared" si="2"/>
        <v>Penta Vida</v>
      </c>
      <c r="C43" s="33" t="str">
        <f>IF(OR(O43="",O43=0),"",O43*M!$J$59)</f>
        <v/>
      </c>
      <c r="D43" s="33">
        <f>IF(OR(P43="",P43=0),"",P43*M!$J$60)</f>
        <v>-24703.546099290772</v>
      </c>
      <c r="E43" s="33">
        <f>IF(OR(Q43="",Q43=0),"",Q43*M!$J$61)</f>
        <v>-50145.95442064324</v>
      </c>
      <c r="F43" s="33">
        <f>IF(OR(R43="",R43=0),"",R43*M!$J$62)</f>
        <v>-69665.492987130303</v>
      </c>
      <c r="G43" s="33">
        <f>IF(OR(S43="",S43=0),"",S43*M!$J$63)</f>
        <v>-149367.54146674532</v>
      </c>
      <c r="H43" s="33">
        <f>IF(OR(T43="",T43=0),"",T43*M!$J$64)</f>
        <v>-197820.83570728934</v>
      </c>
      <c r="I43" s="33">
        <f>IF(OR(U43="",U43=0),"",U43*M!$J$65)</f>
        <v>-200027.68899017645</v>
      </c>
      <c r="J43" s="33">
        <f>IF(OR(V43="",V43=0),"",V43*M!$J$66)</f>
        <v>-167444.68764563429</v>
      </c>
      <c r="K43" s="33">
        <f>IF(OR(W43="",W43=0),"",W43*M!$J$67)</f>
        <v>-210209.85246241649</v>
      </c>
      <c r="L43" s="33">
        <f>IF(OR(X43="",X43=0),"",X43*M!$J$68)</f>
        <v>-218364.6922516925</v>
      </c>
      <c r="N43" s="46" t="str">
        <f>'3.6'!N43</f>
        <v>Penta Vida</v>
      </c>
      <c r="O43" s="50">
        <v>0</v>
      </c>
      <c r="P43" s="50">
        <v>-552330.9608421626</v>
      </c>
      <c r="Q43" s="50">
        <v>-1119701.5944774454</v>
      </c>
      <c r="R43" s="50">
        <v>-1558183.6160734852</v>
      </c>
      <c r="S43" s="50">
        <v>-3337188.9206514349</v>
      </c>
      <c r="T43" s="50">
        <v>-4402390.9160272405</v>
      </c>
      <c r="U43" s="50">
        <v>-4469413.933617427</v>
      </c>
      <c r="V43" s="50">
        <v>-3737154.9198508617</v>
      </c>
      <c r="W43" s="50">
        <v>-4687313.8266731817</v>
      </c>
      <c r="X43" s="50">
        <v>-4868229</v>
      </c>
    </row>
    <row r="44" spans="2:24">
      <c r="B44" s="46" t="str">
        <f t="shared" si="2"/>
        <v>Principal</v>
      </c>
      <c r="C44" s="33">
        <f>IF(OR(O44="",O44=0),"",O44*M!$J$59)</f>
        <v>-53906.983466434816</v>
      </c>
      <c r="D44" s="33">
        <f>IF(OR(P44="",P44=0),"",P44*M!$J$60)</f>
        <v>-59061.938534278954</v>
      </c>
      <c r="E44" s="33">
        <f>IF(OR(Q44="",Q44=0),"",Q44*M!$J$61)</f>
        <v>-123479.69197986953</v>
      </c>
      <c r="F44" s="33">
        <f>IF(OR(R44="",R44=0),"",R44*M!$J$62)</f>
        <v>-96070.779051350139</v>
      </c>
      <c r="G44" s="33">
        <f>IF(OR(S44="",S44=0),"",S44*M!$J$63)</f>
        <v>-440691.34692889202</v>
      </c>
      <c r="H44" s="33">
        <f>IF(OR(T44="",T44=0),"",T44*M!$J$64)</f>
        <v>-377188.15899577312</v>
      </c>
      <c r="I44" s="33">
        <f>IF(OR(U44="",U44=0),"",U44*M!$J$65)</f>
        <v>-252754.79814306568</v>
      </c>
      <c r="J44" s="33">
        <f>IF(OR(V44="",V44=0),"",V44*M!$J$66)</f>
        <v>-214832.86921378542</v>
      </c>
      <c r="K44" s="33">
        <f>IF(OR(W44="",W44=0),"",W44*M!$J$67)</f>
        <v>-265050.30167019716</v>
      </c>
      <c r="L44" s="33">
        <f>IF(OR(X44="",X44=0),"",X44*M!$J$68)</f>
        <v>-389962.15578789479</v>
      </c>
      <c r="N44" s="46" t="str">
        <f>'3.6'!N44</f>
        <v>Principal</v>
      </c>
      <c r="O44" s="50">
        <v>-1204108.9386784225</v>
      </c>
      <c r="P44" s="50">
        <v>-1320528.5236671183</v>
      </c>
      <c r="Q44" s="50">
        <v>-2757159.7667812468</v>
      </c>
      <c r="R44" s="50">
        <v>-2148781.3762960634</v>
      </c>
      <c r="S44" s="50">
        <v>-9845983.0426109098</v>
      </c>
      <c r="T44" s="50">
        <v>-8394109.3407019842</v>
      </c>
      <c r="U44" s="50">
        <v>-5647547.2086504828</v>
      </c>
      <c r="V44" s="50">
        <v>-4794799.5568965878</v>
      </c>
      <c r="W44" s="50">
        <v>-5910160.390815828</v>
      </c>
      <c r="X44" s="50">
        <v>-8693828</v>
      </c>
    </row>
    <row r="45" spans="2:24">
      <c r="B45" s="46" t="str">
        <f t="shared" si="2"/>
        <v>Renta Nacional</v>
      </c>
      <c r="C45" s="33">
        <f>IF(OR(O45="",O45=0),"",O45*M!$J$59)</f>
        <v>-3363.0910433035615</v>
      </c>
      <c r="D45" s="33">
        <f>IF(OR(P45="",P45=0),"",P45*M!$J$60)</f>
        <v>-2534.1016548463354</v>
      </c>
      <c r="E45" s="33">
        <f>IF(OR(Q45="",Q45=0),"",Q45*M!$J$61)</f>
        <v>-2123.9183348203073</v>
      </c>
      <c r="F45" s="33">
        <f>IF(OR(R45="",R45=0),"",R45*M!$J$62)</f>
        <v>-1538.6532597562918</v>
      </c>
      <c r="G45" s="33">
        <f>IF(OR(S45="",S45=0),"",S45*M!$J$63)</f>
        <v>-1906.046886026576</v>
      </c>
      <c r="H45" s="33">
        <f>IF(OR(T45="",T45=0),"",T45*M!$J$64)</f>
        <v>-2327.3093454200398</v>
      </c>
      <c r="I45" s="33">
        <f>IF(OR(U45="",U45=0),"",U45*M!$J$65)</f>
        <v>-2982.2534083328869</v>
      </c>
      <c r="J45" s="33">
        <f>IF(OR(V45="",V45=0),"",V45*M!$J$66)</f>
        <v>-1394.1253542970221</v>
      </c>
      <c r="K45" s="33">
        <f>IF(OR(W45="",W45=0),"",W45*M!$J$67)</f>
        <v>-575.79507400183161</v>
      </c>
      <c r="L45" s="33">
        <f>IF(OR(X45="",X45=0),"",X45*M!$J$68)</f>
        <v>-1451.7339395344852</v>
      </c>
      <c r="N45" s="46" t="str">
        <f>'3.6'!N45</f>
        <v>Renta Nacional</v>
      </c>
      <c r="O45" s="50">
        <v>-75120.656479556099</v>
      </c>
      <c r="P45" s="50">
        <v>-56658.375937905301</v>
      </c>
      <c r="Q45" s="50">
        <v>-47424.658150671872</v>
      </c>
      <c r="R45" s="50">
        <v>-34414.517106958803</v>
      </c>
      <c r="S45" s="50">
        <v>-42585.145928148078</v>
      </c>
      <c r="T45" s="50">
        <v>-51792.954389409395</v>
      </c>
      <c r="U45" s="50">
        <v>-66635.399349315398</v>
      </c>
      <c r="V45" s="50">
        <v>-31115.125239004745</v>
      </c>
      <c r="W45" s="50">
        <v>-12839.227943331705</v>
      </c>
      <c r="X45" s="50">
        <v>-32365</v>
      </c>
    </row>
    <row r="46" spans="2:24">
      <c r="B46" s="46" t="str">
        <f t="shared" si="2"/>
        <v>Rigel Seguros de Vida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'3.6'!N46</f>
        <v>Rigel Seguros de Vida</v>
      </c>
      <c r="O46" s="50" t="s">
        <v>691</v>
      </c>
      <c r="P46" s="50" t="s">
        <v>691</v>
      </c>
      <c r="Q46" s="50" t="s">
        <v>691</v>
      </c>
      <c r="R46" s="50" t="s">
        <v>691</v>
      </c>
      <c r="S46" s="50" t="s">
        <v>691</v>
      </c>
      <c r="T46" s="50" t="s">
        <v>691</v>
      </c>
      <c r="U46" s="50" t="s">
        <v>691</v>
      </c>
      <c r="V46" s="50" t="s">
        <v>691</v>
      </c>
      <c r="W46" s="50" t="s">
        <v>691</v>
      </c>
      <c r="X46" s="50" t="s">
        <v>691</v>
      </c>
    </row>
    <row r="47" spans="2:24">
      <c r="B47" s="46" t="str">
        <f t="shared" si="2"/>
        <v>Santander</v>
      </c>
      <c r="C47" s="33">
        <f>IF(OR(O47="",O47=0),"",O47*M!$J$59)</f>
        <v>-96136.494482839378</v>
      </c>
      <c r="D47" s="33">
        <f>IF(OR(P47="",P47=0),"",P47*M!$J$60)</f>
        <v>-88888.47517730495</v>
      </c>
      <c r="E47" s="33">
        <f>IF(OR(Q47="",Q47=0),"",Q47*M!$J$61)</f>
        <v>-136012.36931232511</v>
      </c>
      <c r="F47" s="33">
        <f>IF(OR(R47="",R47=0),"",R47*M!$J$62)</f>
        <v>-176031.902423447</v>
      </c>
      <c r="G47" s="33">
        <f>IF(OR(S47="",S47=0),"",S47*M!$J$63)</f>
        <v>-144326.03381910711</v>
      </c>
      <c r="H47" s="33">
        <f>IF(OR(T47="",T47=0),"",T47*M!$J$64)</f>
        <v>-366299.98175578634</v>
      </c>
      <c r="I47" s="33">
        <f>IF(OR(U47="",U47=0),"",U47*M!$J$65)</f>
        <v>-317275.59914732748</v>
      </c>
      <c r="J47" s="33">
        <f>IF(OR(V47="",V47=0),"",V47*M!$J$66)</f>
        <v>-468672.50349522143</v>
      </c>
      <c r="K47" s="33">
        <f>IF(OR(W47="",W47=0),"",W47*M!$J$67)</f>
        <v>-546786.40258581098</v>
      </c>
      <c r="L47" s="33">
        <f>IF(OR(X47="",X47=0),"",X47*M!$J$68)</f>
        <v>-903629.49184153788</v>
      </c>
      <c r="N47" s="46" t="str">
        <f>'3.6'!N47</f>
        <v>Santander</v>
      </c>
      <c r="O47" s="50">
        <v>-2147380.6341264294</v>
      </c>
      <c r="P47" s="50">
        <v>-1987401.1894950208</v>
      </c>
      <c r="Q47" s="50">
        <v>-3037000.0640564552</v>
      </c>
      <c r="R47" s="50">
        <v>-3937243.7415053202</v>
      </c>
      <c r="S47" s="50">
        <v>-3224550.9050567052</v>
      </c>
      <c r="T47" s="50">
        <v>-8151799.1088094283</v>
      </c>
      <c r="U47" s="50">
        <v>-7089198.4543976001</v>
      </c>
      <c r="V47" s="50">
        <v>-10460181.071511306</v>
      </c>
      <c r="W47" s="50">
        <v>-12192385.062139718</v>
      </c>
      <c r="X47" s="50">
        <v>-20145543</v>
      </c>
    </row>
    <row r="48" spans="2:24">
      <c r="B48" s="46" t="str">
        <f t="shared" si="2"/>
        <v>Security Rentas</v>
      </c>
      <c r="C48" s="33">
        <f>IF(OR(O48="",O48=0),"",O48*M!$J$59)</f>
        <v>-551125.82805187756</v>
      </c>
      <c r="D48" s="33">
        <f>IF(OR(P48="",P48=0),"",P48*M!$J$60)</f>
        <v>-400296.86761229311</v>
      </c>
      <c r="E48" s="33">
        <f>IF(OR(Q48="",Q48=0),"",Q48*M!$J$61)</f>
        <v>-654625.58576662873</v>
      </c>
      <c r="F48" s="33">
        <f>IF(OR(R48="",R48=0),"",R48*M!$J$62)</f>
        <v>-353141.36839276721</v>
      </c>
      <c r="G48" s="33">
        <f>IF(OR(S48="",S48=0),"",S48*M!$J$63)</f>
        <v>-92762.311863083087</v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'3.6'!N48</f>
        <v>Security Rentas</v>
      </c>
      <c r="O48" s="50">
        <v>-12310381.572491685</v>
      </c>
      <c r="P48" s="50">
        <v>-8949984.4525055196</v>
      </c>
      <c r="Q48" s="50">
        <v>-14617037.817648614</v>
      </c>
      <c r="R48" s="50">
        <v>-7898588.9684155872</v>
      </c>
      <c r="S48" s="50">
        <v>-2072507.563314314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Security Vida</v>
      </c>
      <c r="C49" s="33">
        <f>IF(OR(O49="",O49=0),"",O49*M!$J$59)</f>
        <v>-93923.120474530791</v>
      </c>
      <c r="D49" s="33">
        <f>IF(OR(P49="",P49=0),"",P49*M!$J$60)</f>
        <v>-100572.63593380612</v>
      </c>
      <c r="E49" s="33">
        <f>IF(OR(Q49="",Q49=0),"",Q49*M!$J$61)</f>
        <v>-139273.60607031797</v>
      </c>
      <c r="F49" s="33">
        <f>IF(OR(R49="",R49=0),"",R49*M!$J$62)</f>
        <v>-231838.55629072007</v>
      </c>
      <c r="G49" s="33">
        <f>IF(OR(S49="",S49=0),"",S49*M!$J$63)</f>
        <v>-287137.21028905368</v>
      </c>
      <c r="H49" s="33">
        <f>IF(OR(T49="",T49=0),"",T49*M!$J$64)</f>
        <v>-427661.69316494279</v>
      </c>
      <c r="I49" s="33">
        <f>IF(OR(U49="",U49=0),"",U49*M!$J$65)</f>
        <v>-458040.69162808819</v>
      </c>
      <c r="J49" s="33">
        <f>IF(OR(V49="",V49=0),"",V49*M!$J$66)</f>
        <v>-545856.20506826206</v>
      </c>
      <c r="K49" s="33">
        <f>IF(OR(W49="",W49=0),"",W49*M!$J$67)</f>
        <v>-649088.27785817639</v>
      </c>
      <c r="L49" s="33">
        <f>IF(OR(X49="",X49=0),"",X49*M!$J$68)</f>
        <v>-644694.11766289012</v>
      </c>
      <c r="N49" s="46" t="str">
        <f>'3.6'!N49</f>
        <v>Security Vida</v>
      </c>
      <c r="O49" s="50">
        <v>-2097940.9649655255</v>
      </c>
      <c r="P49" s="50">
        <v>-2248639.948956273</v>
      </c>
      <c r="Q49" s="50">
        <v>-3109819.7369509414</v>
      </c>
      <c r="R49" s="50">
        <v>-5185451.5700199762</v>
      </c>
      <c r="S49" s="50">
        <v>-6415256.6713881986</v>
      </c>
      <c r="T49" s="50">
        <v>-9517369.3225520924</v>
      </c>
      <c r="U49" s="50">
        <v>-10234450.33865726</v>
      </c>
      <c r="V49" s="50">
        <v>-12182824.256683206</v>
      </c>
      <c r="W49" s="50">
        <v>-14473538.817977529</v>
      </c>
      <c r="X49" s="50">
        <v>-14372830.000000002</v>
      </c>
    </row>
    <row r="50" spans="2:24">
      <c r="B50" s="46" t="str">
        <f t="shared" si="2"/>
        <v>Seguros CLC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>
        <f>IF(OR(T50="",T50=0),"",T50*M!$J$64)</f>
        <v>-77923.991956238315</v>
      </c>
      <c r="I50" s="33">
        <f>IF(OR(U50="",U50=0),"",U50*M!$J$65)</f>
        <v>-130417.42784197853</v>
      </c>
      <c r="J50" s="33">
        <f>IF(OR(V50="",V50=0),"",V50*M!$J$66)</f>
        <v>-199012.98197764598</v>
      </c>
      <c r="K50" s="33">
        <f>IF(OR(W50="",W50=0),"",W50*M!$J$67)</f>
        <v>-197317.43068809697</v>
      </c>
      <c r="L50" s="33">
        <f>IF(OR(X50="",X50=0),"",X50*M!$J$68)</f>
        <v>-240181.65401230732</v>
      </c>
      <c r="N50" s="46" t="str">
        <f>'3.6'!N50</f>
        <v>Seguros CLC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-1734154.4084685235</v>
      </c>
      <c r="U50" s="50">
        <v>-2914043.911251259</v>
      </c>
      <c r="V50" s="50">
        <v>-4441719.5622589327</v>
      </c>
      <c r="W50" s="50">
        <v>-4399835.2611626768</v>
      </c>
      <c r="X50" s="50">
        <v>-5354617</v>
      </c>
    </row>
    <row r="51" spans="2:24">
      <c r="B51" s="46" t="str">
        <f t="shared" si="2"/>
        <v>Seguros de Vida Cámara</v>
      </c>
      <c r="C51" s="33">
        <f>IF(OR(O51="",O51=0),"",O51*M!$J$59)</f>
        <v>-11626.290303700647</v>
      </c>
      <c r="D51" s="33">
        <f>IF(OR(P51="",P51=0),"",P51*M!$J$60)</f>
        <v>-6689.7754137115835</v>
      </c>
      <c r="E51" s="33">
        <f>IF(OR(Q51="",Q51=0),"",Q51*M!$J$61)</f>
        <v>-10026.59228910236</v>
      </c>
      <c r="F51" s="33">
        <f>IF(OR(R51="",R51=0),"",R51*M!$J$62)</f>
        <v>-31517.21770633457</v>
      </c>
      <c r="G51" s="33">
        <f>IF(OR(S51="",S51=0),"",S51*M!$J$63)</f>
        <v>-3948.8165057661308</v>
      </c>
      <c r="H51" s="33">
        <f>IF(OR(T51="",T51=0),"",T51*M!$J$64)</f>
        <v>396.63328009556278</v>
      </c>
      <c r="I51" s="33">
        <f>IF(OR(U51="",U51=0),"",U51*M!$J$65)</f>
        <v>-3272.6615039596568</v>
      </c>
      <c r="J51" s="33">
        <f>IF(OR(V51="",V51=0),"",V51*M!$J$66)</f>
        <v>-6968.7168144973402</v>
      </c>
      <c r="K51" s="33">
        <f>IF(OR(W51="",W51=0),"",W51*M!$J$67)</f>
        <v>504.06538168445911</v>
      </c>
      <c r="L51" s="33">
        <f>IF(OR(X51="",X51=0),"",X51*M!$J$68)</f>
        <v>-200.18812211161463</v>
      </c>
      <c r="N51" s="46" t="str">
        <f>'3.6'!N51</f>
        <v>Seguros de Vida Cámara</v>
      </c>
      <c r="O51" s="50">
        <v>-259693.9984051027</v>
      </c>
      <c r="P51" s="50">
        <v>-149572.45681338338</v>
      </c>
      <c r="Q51" s="50">
        <v>-223882.29525174847</v>
      </c>
      <c r="R51" s="50">
        <v>-704934.54002118343</v>
      </c>
      <c r="S51" s="50">
        <v>-88224.968847479759</v>
      </c>
      <c r="T51" s="50">
        <v>8826.8495229213695</v>
      </c>
      <c r="U51" s="50">
        <v>-73124.270942954274</v>
      </c>
      <c r="V51" s="50">
        <v>-155532.9983562197</v>
      </c>
      <c r="W51" s="50">
        <v>11239.780654616512</v>
      </c>
      <c r="X51" s="50">
        <v>-4463</v>
      </c>
    </row>
    <row r="52" spans="2:24">
      <c r="B52" s="46" t="str">
        <f t="shared" si="2"/>
        <v>Sura</v>
      </c>
      <c r="C52" s="33">
        <f>IF(OR(O52="",O52=0),"",O52*M!$J$59)</f>
        <v>-616300.28929558571</v>
      </c>
      <c r="D52" s="33">
        <f>IF(OR(P52="",P52=0),"",P52*M!$J$60)</f>
        <v>-730488.17966903059</v>
      </c>
      <c r="E52" s="33">
        <f>IF(OR(Q52="",Q52=0),"",Q52*M!$J$61)</f>
        <v>-924318.69169402425</v>
      </c>
      <c r="F52" s="33">
        <f>IF(OR(R52="",R52=0),"",R52*M!$J$62)</f>
        <v>-1119017.0577602761</v>
      </c>
      <c r="G52" s="33">
        <f>IF(OR(S52="",S52=0),"",S52*M!$J$63)</f>
        <v>-1134918.5608064402</v>
      </c>
      <c r="H52" s="33">
        <f>IF(OR(T52="",T52=0),"",T52*M!$J$64)</f>
        <v>-1218668.9776003864</v>
      </c>
      <c r="I52" s="33">
        <f>IF(OR(U52="",U52=0),"",U52*M!$J$65)</f>
        <v>-951627.94014889363</v>
      </c>
      <c r="J52" s="33">
        <f>IF(OR(V52="",V52=0),"",V52*M!$J$66)</f>
        <v>-1044413.3758107772</v>
      </c>
      <c r="K52" s="33">
        <f>IF(OR(W52="",W52=0),"",W52*M!$J$67)</f>
        <v>-1185629.2660873292</v>
      </c>
      <c r="L52" s="33">
        <f>IF(OR(X52="",X52=0),"",X52*M!$J$68)</f>
        <v>-1317281.4874654785</v>
      </c>
      <c r="N52" s="46" t="str">
        <f>'3.6'!N52</f>
        <v>Sura</v>
      </c>
      <c r="O52" s="50">
        <v>-13766169.789726345</v>
      </c>
      <c r="P52" s="50">
        <v>-16332523.134078367</v>
      </c>
      <c r="Q52" s="50">
        <v>-20638975.264354523</v>
      </c>
      <c r="R52" s="50">
        <v>-25028661.547416747</v>
      </c>
      <c r="S52" s="50">
        <v>-25356497.199949872</v>
      </c>
      <c r="T52" s="50">
        <v>-27120789.463101294</v>
      </c>
      <c r="U52" s="50">
        <v>-21263152.100557417</v>
      </c>
      <c r="V52" s="50">
        <v>-23309993.530696865</v>
      </c>
      <c r="W52" s="50">
        <v>-26437468.972740602</v>
      </c>
      <c r="X52" s="50">
        <v>-29367513</v>
      </c>
    </row>
    <row r="53" spans="2:24">
      <c r="B53" s="46" t="str">
        <f t="shared" si="2"/>
        <v>Vitalis</v>
      </c>
      <c r="C53" s="33" t="str">
        <f>IF(OR(O53="",O53=0),"",O53*M!$J$59)</f>
        <v/>
      </c>
      <c r="D53" s="33" t="str">
        <f>IF(OR(P53="",P53=0),"",P53*M!$J$60)</f>
        <v/>
      </c>
      <c r="E53" s="33" t="str">
        <f>IF(OR(Q53="",Q53=0),"",Q53*M!$J$61)</f>
        <v/>
      </c>
      <c r="F53" s="33" t="str">
        <f>IF(OR(R53="",R53=0),"",R53*M!$J$62)</f>
        <v/>
      </c>
      <c r="G53" s="33" t="str">
        <f>IF(OR(S53="",S53=0),"",S53*M!$J$63)</f>
        <v/>
      </c>
      <c r="H53" s="33" t="str">
        <f>IF(OR(T53="",T53=0),"",T53*M!$J$64)</f>
        <v/>
      </c>
      <c r="I53" s="33" t="str">
        <f>IF(OR(U53="",U53=0),"",U53*M!$J$65)</f>
        <v/>
      </c>
      <c r="J53" s="33" t="str">
        <f>IF(OR(V53="",V53=0),"",V53*M!$J$66)</f>
        <v/>
      </c>
      <c r="K53" s="33" t="str">
        <f>IF(OR(W53="",W53=0),"",W53*M!$J$67)</f>
        <v/>
      </c>
      <c r="L53" s="33" t="str">
        <f>IF(OR(X53="",X53=0),"",X53*M!$J$68)</f>
        <v/>
      </c>
      <c r="N53" s="46" t="str">
        <f>'3.6'!N53</f>
        <v>Vitalis</v>
      </c>
      <c r="O53" s="50" t="s">
        <v>691</v>
      </c>
      <c r="P53" s="50" t="s">
        <v>691</v>
      </c>
      <c r="Q53" s="50" t="s">
        <v>691</v>
      </c>
      <c r="R53" s="50" t="s">
        <v>691</v>
      </c>
      <c r="S53" s="50" t="s">
        <v>691</v>
      </c>
      <c r="T53" s="50" t="s">
        <v>691</v>
      </c>
      <c r="U53" s="50" t="s">
        <v>691</v>
      </c>
      <c r="V53" s="50" t="s">
        <v>691</v>
      </c>
      <c r="W53" s="50" t="s">
        <v>691</v>
      </c>
      <c r="X53" s="50" t="s">
        <v>691</v>
      </c>
    </row>
    <row r="54" spans="2:24">
      <c r="B54" s="51" t="s">
        <v>29</v>
      </c>
      <c r="C54" s="51">
        <f t="shared" ref="C54:L54" si="3">SUM(C17:C53)</f>
        <v>-5093243.0011251727</v>
      </c>
      <c r="D54" s="51">
        <f t="shared" si="3"/>
        <v>-5060519.6217494085</v>
      </c>
      <c r="E54" s="51">
        <f t="shared" si="3"/>
        <v>-6248030.8713089125</v>
      </c>
      <c r="F54" s="51">
        <f t="shared" si="3"/>
        <v>-6513925.5992135638</v>
      </c>
      <c r="G54" s="51">
        <f t="shared" si="3"/>
        <v>-7765928.0621365812</v>
      </c>
      <c r="H54" s="51">
        <f t="shared" si="3"/>
        <v>-8914729.3995819092</v>
      </c>
      <c r="I54" s="51">
        <f t="shared" si="3"/>
        <v>-9170250.6040068641</v>
      </c>
      <c r="J54" s="51">
        <f t="shared" si="3"/>
        <v>-9465082.9303324129</v>
      </c>
      <c r="K54" s="51">
        <f t="shared" si="3"/>
        <v>-11927130.416139409</v>
      </c>
      <c r="L54" s="51">
        <f t="shared" si="3"/>
        <v>-11631019.380524743</v>
      </c>
    </row>
    <row r="56" spans="2:24">
      <c r="B56" s="14" t="s">
        <v>712</v>
      </c>
    </row>
  </sheetData>
  <mergeCells count="2">
    <mergeCell ref="B15:L15"/>
    <mergeCell ref="N15:X15"/>
  </mergeCells>
  <conditionalFormatting sqref="C17:L54">
    <cfRule type="cellIs" dxfId="29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5" fitToWidth="3" orientation="landscape" horizontalDpi="300" verticalDpi="300" r:id="rId1"/>
  <headerFooter alignWithMargins="0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>
  <sheetPr codeName="Hoja160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270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66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73">
        <f>C16</f>
        <v>2002</v>
      </c>
      <c r="P16" s="73">
        <f>O16+1</f>
        <v>2003</v>
      </c>
      <c r="Q16" s="73">
        <f t="shared" ref="Q16:W16" si="1">P16+1</f>
        <v>2004</v>
      </c>
      <c r="R16" s="73">
        <f t="shared" si="1"/>
        <v>2005</v>
      </c>
      <c r="S16" s="73">
        <f t="shared" si="1"/>
        <v>2006</v>
      </c>
      <c r="T16" s="73">
        <f t="shared" si="1"/>
        <v>2007</v>
      </c>
      <c r="U16" s="73">
        <f t="shared" si="1"/>
        <v>2008</v>
      </c>
      <c r="V16" s="73">
        <f t="shared" si="1"/>
        <v>2009</v>
      </c>
      <c r="W16" s="73">
        <f t="shared" si="1"/>
        <v>2010</v>
      </c>
      <c r="X16" s="7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>
        <f>IF(OR(R17="",R17=0),"",R17*M!$J$62)</f>
        <v>-1101.0408454943329</v>
      </c>
      <c r="G17" s="33">
        <f>IF(OR(S17="",S17=0),"",S17*M!$J$63)</f>
        <v>-57260.593421384132</v>
      </c>
      <c r="H17" s="33">
        <f>IF(OR(T17="",T17=0),"",T17*M!$J$64)</f>
        <v>-55961.169382744214</v>
      </c>
      <c r="I17" s="33">
        <f>IF(OR(U17="",U17=0),"",U17*M!$J$65)</f>
        <v>-49658.898677407757</v>
      </c>
      <c r="J17" s="33">
        <f>IF(OR(V17="",V17=0),"",V17*M!$J$66)</f>
        <v>-65554.355465914938</v>
      </c>
      <c r="K17" s="33">
        <f>IF(OR(W17="",W17=0),"",W17*M!$J$67)</f>
        <v>-93149.930903658955</v>
      </c>
      <c r="L17" s="33">
        <f>IF(OR(X17="",X17=0),"",X17*M!$J$68)</f>
        <v>-109819.98319729541</v>
      </c>
      <c r="N17" s="46" t="str">
        <f>'3.6'!N17</f>
        <v>ACE Seguros de Vida</v>
      </c>
      <c r="O17" s="33">
        <v>0</v>
      </c>
      <c r="P17" s="33">
        <v>0</v>
      </c>
      <c r="Q17" s="33">
        <v>0</v>
      </c>
      <c r="R17" s="33">
        <v>-24626.593920664625</v>
      </c>
      <c r="S17" s="33">
        <v>-1279323.5804735601</v>
      </c>
      <c r="T17" s="33">
        <v>-1245384.2026296568</v>
      </c>
      <c r="U17" s="33">
        <v>-1109577.2530162174</v>
      </c>
      <c r="V17" s="33">
        <v>-1463090.8002621464</v>
      </c>
      <c r="W17" s="33">
        <v>-2077081.3259404011</v>
      </c>
      <c r="X17" s="33">
        <v>-2448330</v>
      </c>
    </row>
    <row r="18" spans="2:24" s="16" customFormat="1">
      <c r="B18" s="46" t="str">
        <f t="shared" ref="B18:B53" si="2">N18</f>
        <v>BanChile</v>
      </c>
      <c r="C18" s="33">
        <f>IF(OR(O18="",O18=0),"",O18*M!$J$59)</f>
        <v>-3074.4524047844875</v>
      </c>
      <c r="D18" s="33">
        <f>IF(OR(P18="",P18=0),"",P18*M!$J$60)</f>
        <v>-16389.420803782505</v>
      </c>
      <c r="E18" s="33">
        <f>IF(OR(Q18="",Q18=0),"",Q18*M!$J$61)</f>
        <v>-31218.481207826964</v>
      </c>
      <c r="F18" s="33">
        <f>IF(OR(R18="",R18=0),"",R18*M!$J$62)</f>
        <v>-32287.406654089795</v>
      </c>
      <c r="G18" s="33">
        <f>IF(OR(S18="",S18=0),"",S18*M!$J$63)</f>
        <v>-37993.813391738156</v>
      </c>
      <c r="H18" s="33">
        <f>IF(OR(T18="",T18=0),"",T18*M!$J$64)</f>
        <v>-47915.522156527186</v>
      </c>
      <c r="I18" s="33">
        <f>IF(OR(U18="",U18=0),"",U18*M!$J$65)</f>
        <v>-48593.571772519441</v>
      </c>
      <c r="J18" s="33">
        <f>IF(OR(V18="",V18=0),"",V18*M!$J$66)</f>
        <v>-70827.078224198427</v>
      </c>
      <c r="K18" s="33">
        <f>IF(OR(W18="",W18=0),"",W18*M!$J$67)</f>
        <v>-86589.670271794457</v>
      </c>
      <c r="L18" s="33">
        <f>IF(OR(X18="",X18=0),"",X18*M!$J$68)</f>
        <v>-89621.212495004263</v>
      </c>
      <c r="N18" s="46" t="str">
        <f>'3.6'!N18</f>
        <v>BanChile</v>
      </c>
      <c r="O18" s="33">
        <v>-68673.395988618213</v>
      </c>
      <c r="P18" s="33">
        <v>-366440.69251497497</v>
      </c>
      <c r="Q18" s="33">
        <v>-697072.84644238767</v>
      </c>
      <c r="R18" s="33">
        <v>-722161.08573578519</v>
      </c>
      <c r="S18" s="33">
        <v>-848862.69037530734</v>
      </c>
      <c r="T18" s="33">
        <v>-1066332.8699648415</v>
      </c>
      <c r="U18" s="33">
        <v>-1085773.6139470323</v>
      </c>
      <c r="V18" s="33">
        <v>-1580771.3434563903</v>
      </c>
      <c r="W18" s="33">
        <v>-1930798.9323888619</v>
      </c>
      <c r="X18" s="33">
        <v>-1998018</v>
      </c>
    </row>
    <row r="19" spans="2:24" s="16" customFormat="1">
      <c r="B19" s="46" t="str">
        <f t="shared" si="2"/>
        <v>BBVA Seguros de Vida</v>
      </c>
      <c r="C19" s="33">
        <f>IF(OR(O19="",O19=0),"",O19*M!$J$59)</f>
        <v>-4913.844382386178</v>
      </c>
      <c r="D19" s="33">
        <f>IF(OR(P19="",P19=0),"",P19*M!$J$60)</f>
        <v>-1133.5697399527185</v>
      </c>
      <c r="E19" s="33">
        <f>IF(OR(Q19="",Q19=0),"",Q19*M!$J$61)</f>
        <v>-3892.9263356056608</v>
      </c>
      <c r="F19" s="33">
        <f>IF(OR(R19="",R19=0),"",R19*M!$J$62)</f>
        <v>-3854.6165439300871</v>
      </c>
      <c r="G19" s="33">
        <f>IF(OR(S19="",S19=0),"",S19*M!$J$63)</f>
        <v>-1876.8153801350097</v>
      </c>
      <c r="H19" s="33">
        <f>IF(OR(T19="",T19=0),"",T19*M!$J$64)</f>
        <v>-5387.8016538022857</v>
      </c>
      <c r="I19" s="33">
        <f>IF(OR(U19="",U19=0),"",U19*M!$J$65)</f>
        <v>-3374.8870181987431</v>
      </c>
      <c r="J19" s="33">
        <f>IF(OR(V19="",V19=0),"",V19*M!$J$66)</f>
        <v>-5755.7986294148677</v>
      </c>
      <c r="K19" s="33">
        <f>IF(OR(W19="",W19=0),"",W19*M!$J$67)</f>
        <v>-3190.223508602669</v>
      </c>
      <c r="L19" s="33">
        <f>IF(OR(X19="",X19=0),"",X19*M!$J$68)</f>
        <v>-2698.4802657931291</v>
      </c>
      <c r="N19" s="46" t="str">
        <f>'3.6'!N19</f>
        <v>BBVA Seguros de Vida</v>
      </c>
      <c r="O19" s="33">
        <v>-109759.5072777546</v>
      </c>
      <c r="P19" s="33">
        <v>-25344.76876854779</v>
      </c>
      <c r="Q19" s="33">
        <v>-86924.575980679554</v>
      </c>
      <c r="R19" s="33">
        <v>-86214.854549399693</v>
      </c>
      <c r="S19" s="33">
        <v>-41932.051844672045</v>
      </c>
      <c r="T19" s="33">
        <v>-119902.48131977594</v>
      </c>
      <c r="U19" s="33">
        <v>-75408.395406012074</v>
      </c>
      <c r="V19" s="33">
        <v>-128462.18932374382</v>
      </c>
      <c r="W19" s="33">
        <v>-71136.431460674168</v>
      </c>
      <c r="X19" s="33">
        <v>-60159.999999999993</v>
      </c>
    </row>
    <row r="20" spans="2:24" s="16" customFormat="1">
      <c r="B20" s="46" t="str">
        <f t="shared" si="2"/>
        <v>BCI Vida</v>
      </c>
      <c r="C20" s="33">
        <f>IF(OR(O20="",O20=0),"",O20*M!$J$59)</f>
        <v>-109570.40441659522</v>
      </c>
      <c r="D20" s="33">
        <f>IF(OR(P20="",P20=0),"",P20*M!$J$60)</f>
        <v>-106686.34751773048</v>
      </c>
      <c r="E20" s="33">
        <f>IF(OR(Q20="",Q20=0),"",Q20*M!$J$61)</f>
        <v>-126166.00402493498</v>
      </c>
      <c r="F20" s="33">
        <f>IF(OR(R20="",R20=0),"",R20*M!$J$62)</f>
        <v>-99777.85578818353</v>
      </c>
      <c r="G20" s="33">
        <f>IF(OR(S20="",S20=0),"",S20*M!$J$63)</f>
        <v>-96625.179015705377</v>
      </c>
      <c r="H20" s="33">
        <f>IF(OR(T20="",T20=0),"",T20*M!$J$64)</f>
        <v>-55487.991944007568</v>
      </c>
      <c r="I20" s="33">
        <f>IF(OR(U20="",U20=0),"",U20*M!$J$65)</f>
        <v>-98901.949743084158</v>
      </c>
      <c r="J20" s="33">
        <f>IF(OR(V20="",V20=0),"",V20*M!$J$66)</f>
        <v>-172243.74107095113</v>
      </c>
      <c r="K20" s="33">
        <f>IF(OR(W20="",W20=0),"",W20*M!$J$67)</f>
        <v>-268027.66650120827</v>
      </c>
      <c r="L20" s="33">
        <f>IF(OR(X20="",X20=0),"",X20*M!$J$68)</f>
        <v>-327327.36073289573</v>
      </c>
      <c r="N20" s="46" t="str">
        <f>'3.6'!N20</f>
        <v>BCI Vida</v>
      </c>
      <c r="O20" s="33">
        <v>-2447451.0515837185</v>
      </c>
      <c r="P20" s="33">
        <v>-2385332.5589924389</v>
      </c>
      <c r="Q20" s="33">
        <v>-2817142.0308516962</v>
      </c>
      <c r="R20" s="33">
        <v>-2231696.2597940965</v>
      </c>
      <c r="S20" s="33">
        <v>-2158812.2406029166</v>
      </c>
      <c r="T20" s="33">
        <v>-1234853.9061089931</v>
      </c>
      <c r="U20" s="33">
        <v>-2209862.816869216</v>
      </c>
      <c r="V20" s="33">
        <v>-3844263.7590217148</v>
      </c>
      <c r="W20" s="33">
        <v>-5976550.4442598931</v>
      </c>
      <c r="X20" s="33">
        <v>-7297446</v>
      </c>
    </row>
    <row r="21" spans="2:24" s="16" customFormat="1">
      <c r="B21" s="46" t="str">
        <f t="shared" si="2"/>
        <v>BICE Vida</v>
      </c>
      <c r="C21" s="33">
        <f>IF(OR(O21="",O21=0),"",O21*M!$J$59)</f>
        <v>-217294.60849540029</v>
      </c>
      <c r="D21" s="33">
        <f>IF(OR(P21="",P21=0),"",P21*M!$J$60)</f>
        <v>-284671.98581560282</v>
      </c>
      <c r="E21" s="33">
        <f>IF(OR(Q21="",Q21=0),"",Q21*M!$J$61)</f>
        <v>-323040.7604066513</v>
      </c>
      <c r="F21" s="33">
        <f>IF(OR(R21="",R21=0),"",R21*M!$J$62)</f>
        <v>-462196.42933638778</v>
      </c>
      <c r="G21" s="33">
        <f>IF(OR(S21="",S21=0),"",S21*M!$J$63)</f>
        <v>-678144.37746163609</v>
      </c>
      <c r="H21" s="33">
        <f>IF(OR(T21="",T21=0),"",T21*M!$J$64)</f>
        <v>-1108868.0637589397</v>
      </c>
      <c r="I21" s="33">
        <f>IF(OR(U21="",U21=0),"",U21*M!$J$65)</f>
        <v>-764270.8076468209</v>
      </c>
      <c r="J21" s="33">
        <f>IF(OR(V21="",V21=0),"",V21*M!$J$66)</f>
        <v>-835903.08496252703</v>
      </c>
      <c r="K21" s="33">
        <f>IF(OR(W21="",W21=0),"",W21*M!$J$67)</f>
        <v>-1019777.9129409405</v>
      </c>
      <c r="L21" s="33">
        <f>IF(OR(X21="",X21=0),"",X21*M!$J$68)</f>
        <v>-1393557.7820609375</v>
      </c>
      <c r="N21" s="46" t="str">
        <f>'3.6'!N21</f>
        <v>BICE Vida</v>
      </c>
      <c r="O21" s="33">
        <v>-4853663.914970384</v>
      </c>
      <c r="P21" s="33">
        <v>-6364800.8596989429</v>
      </c>
      <c r="Q21" s="33">
        <v>-7213129.3279290246</v>
      </c>
      <c r="R21" s="33">
        <v>-10337785.217893599</v>
      </c>
      <c r="S21" s="33">
        <v>-15151189.347056936</v>
      </c>
      <c r="T21" s="33">
        <v>-24677232.170772746</v>
      </c>
      <c r="U21" s="33">
        <v>-17076848.78027812</v>
      </c>
      <c r="V21" s="33">
        <v>-18656305.974289108</v>
      </c>
      <c r="W21" s="33">
        <v>-22739272.472105522</v>
      </c>
      <c r="X21" s="33">
        <v>-31068019</v>
      </c>
    </row>
    <row r="22" spans="2:24" s="16" customFormat="1">
      <c r="B22" s="46" t="str">
        <f t="shared" si="2"/>
        <v>Cardif</v>
      </c>
      <c r="C22" s="33">
        <f>IF(OR(O22="",O22=0),"",O22*M!$J$59)</f>
        <v>-161055.34360718876</v>
      </c>
      <c r="D22" s="33">
        <f>IF(OR(P22="",P22=0),"",P22*M!$J$60)</f>
        <v>-156365.89834515363</v>
      </c>
      <c r="E22" s="33">
        <f>IF(OR(Q22="",Q22=0),"",Q22*M!$J$61)</f>
        <v>-251864.37643825012</v>
      </c>
      <c r="F22" s="33">
        <f>IF(OR(R22="",R22=0),"",R22*M!$J$62)</f>
        <v>-151986.86383889444</v>
      </c>
      <c r="G22" s="33">
        <f>IF(OR(S22="",S22=0),"",S22*M!$J$63)</f>
        <v>-169488.2523158878</v>
      </c>
      <c r="H22" s="33">
        <f>IF(OR(T22="",T22=0),"",T22*M!$J$64)</f>
        <v>-137794.41727064524</v>
      </c>
      <c r="I22" s="33">
        <f>IF(OR(U22="",U22=0),"",U22*M!$J$65)</f>
        <v>-159205.82009521432</v>
      </c>
      <c r="J22" s="33">
        <f>IF(OR(V22="",V22=0),"",V22*M!$J$66)</f>
        <v>-191370.05034646631</v>
      </c>
      <c r="K22" s="33">
        <f>IF(OR(W22="",W22=0),"",W22*M!$J$67)</f>
        <v>-177940.34643716889</v>
      </c>
      <c r="L22" s="33">
        <f>IF(OR(X22="",X22=0),"",X22*M!$J$68)</f>
        <v>-110305.27006557361</v>
      </c>
      <c r="N22" s="46" t="str">
        <f>'3.6'!N22</f>
        <v>Cardif</v>
      </c>
      <c r="O22" s="33">
        <v>-3597459.2972743521</v>
      </c>
      <c r="P22" s="33">
        <v>-3496086.2108135214</v>
      </c>
      <c r="Q22" s="33">
        <v>-5623842.3846586887</v>
      </c>
      <c r="R22" s="33">
        <v>-3399436.8077737815</v>
      </c>
      <c r="S22" s="33">
        <v>-3786728.4435091419</v>
      </c>
      <c r="T22" s="33">
        <v>-3066536.8928537117</v>
      </c>
      <c r="U22" s="33">
        <v>-3557291.0642460375</v>
      </c>
      <c r="V22" s="33">
        <v>-4271138.9368049037</v>
      </c>
      <c r="W22" s="33">
        <v>-3967760.0093795802</v>
      </c>
      <c r="X22" s="33">
        <v>-2459149</v>
      </c>
    </row>
    <row r="23" spans="2:24">
      <c r="B23" s="46" t="str">
        <f t="shared" si="2"/>
        <v>Chilena</v>
      </c>
      <c r="C23" s="33">
        <f>IF(OR(O23="",O23=0),"",O23*M!$J$59)</f>
        <v>-564703.90799874859</v>
      </c>
      <c r="D23" s="33">
        <f>IF(OR(P23="",P23=0),"",P23*M!$J$60)</f>
        <v>-663131.97399527172</v>
      </c>
      <c r="E23" s="33">
        <f>IF(OR(Q23="",Q23=0),"",Q23*M!$J$61)</f>
        <v>-719208.35246188007</v>
      </c>
      <c r="F23" s="33">
        <f>IF(OR(R23="",R23=0),"",R23*M!$J$62)</f>
        <v>-790779.37402398093</v>
      </c>
      <c r="G23" s="33">
        <f>IF(OR(S23="",S23=0),"",S23*M!$J$63)</f>
        <v>-827910.1981961542</v>
      </c>
      <c r="H23" s="33">
        <f>IF(OR(T23="",T23=0),"",T23*M!$J$64)</f>
        <v>-803618.01101379702</v>
      </c>
      <c r="I23" s="33">
        <f>IF(OR(U23="",U23=0),"",U23*M!$J$65)</f>
        <v>-816549.90520949045</v>
      </c>
      <c r="J23" s="33">
        <f>IF(OR(V23="",V23=0),"",V23*M!$J$66)</f>
        <v>-470332.30386651709</v>
      </c>
      <c r="K23" s="33">
        <f>IF(OR(W23="",W23=0),"",W23*M!$J$67)</f>
        <v>-598707.23425873485</v>
      </c>
      <c r="L23" s="33">
        <f>IF(OR(X23="",X23=0),"",X23*M!$J$68)</f>
        <v>-684840.33617968578</v>
      </c>
      <c r="N23" s="46" t="str">
        <f>'3.6'!N23</f>
        <v>Chilena</v>
      </c>
      <c r="O23" s="50">
        <v>-12613672.285174534</v>
      </c>
      <c r="P23" s="50">
        <v>-14826548.338033291</v>
      </c>
      <c r="Q23" s="50">
        <v>-16059096.85670579</v>
      </c>
      <c r="R23" s="50">
        <v>-17687084.547878549</v>
      </c>
      <c r="S23" s="50">
        <v>-18497276.674595736</v>
      </c>
      <c r="T23" s="50">
        <v>-17884064.73460599</v>
      </c>
      <c r="U23" s="50">
        <v>-18244971.69497627</v>
      </c>
      <c r="V23" s="50">
        <v>-10497225.729127947</v>
      </c>
      <c r="W23" s="50">
        <v>-13350129.237029802</v>
      </c>
      <c r="X23" s="50">
        <v>-15267851</v>
      </c>
    </row>
    <row r="24" spans="2:24">
      <c r="B24" s="46" t="str">
        <f t="shared" si="2"/>
        <v>Cigna</v>
      </c>
      <c r="C24" s="33">
        <f>IF(OR(O24="",O24=0),"",O24*M!$J$59)</f>
        <v>-277413.20535208791</v>
      </c>
      <c r="D24" s="33">
        <f>IF(OR(P24="",P24=0),"",P24*M!$J$60)</f>
        <v>-300730.6737588651</v>
      </c>
      <c r="E24" s="33">
        <f>IF(OR(Q24="",Q24=0),"",Q24*M!$J$61)</f>
        <v>-278381.82600385172</v>
      </c>
      <c r="F24" s="33">
        <f>IF(OR(R24="",R24=0),"",R24*M!$J$62)</f>
        <v>-273090.50832804345</v>
      </c>
      <c r="G24" s="33">
        <f>IF(OR(S24="",S24=0),"",S24*M!$J$63)</f>
        <v>-219633.75540864657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'3.6'!N24</f>
        <v>Cigna</v>
      </c>
      <c r="O24" s="50">
        <v>-6196520.3539884444</v>
      </c>
      <c r="P24" s="50">
        <v>-6723846.9053928107</v>
      </c>
      <c r="Q24" s="50">
        <v>-6215946.5913313683</v>
      </c>
      <c r="R24" s="50">
        <v>-6108119.4941166444</v>
      </c>
      <c r="S24" s="50">
        <v>-4907085.7560709473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>
        <f>IF(OR(X25="",X25=0),"",X25*M!$J$68)</f>
        <v>-17148.940770242079</v>
      </c>
      <c r="N25" s="46" t="str">
        <f>'3.6'!N25</f>
        <v>CN Life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-382319</v>
      </c>
    </row>
    <row r="26" spans="2:24">
      <c r="B26" s="46" t="str">
        <f t="shared" si="2"/>
        <v>Consorcio Nacional</v>
      </c>
      <c r="C26" s="33">
        <f>IF(OR(O26="",O26=0),"",O26*M!$J$59)</f>
        <v>-359751.30374125385</v>
      </c>
      <c r="D26" s="33">
        <f>IF(OR(P26="",P26=0),"",P26*M!$J$60)</f>
        <v>-340194.38534278952</v>
      </c>
      <c r="E26" s="33">
        <f>IF(OR(Q26="",Q26=0),"",Q26*M!$J$61)</f>
        <v>-267189.09976006305</v>
      </c>
      <c r="F26" s="33">
        <f>IF(OR(R26="",R26=0),"",R26*M!$J$62)</f>
        <v>-206458.20456516641</v>
      </c>
      <c r="G26" s="33">
        <f>IF(OR(S26="",S26=0),"",S26*M!$J$63)</f>
        <v>-178527.33200337246</v>
      </c>
      <c r="H26" s="33">
        <f>IF(OR(T26="",T26=0),"",T26*M!$J$64)</f>
        <v>-258718.08409257451</v>
      </c>
      <c r="I26" s="33">
        <f>IF(OR(U26="",U26=0),"",U26*M!$J$65)</f>
        <v>-249099.61836740244</v>
      </c>
      <c r="J26" s="33">
        <f>IF(OR(V26="",V26=0),"",V26*M!$J$66)</f>
        <v>-258149.11798186318</v>
      </c>
      <c r="K26" s="33">
        <f>IF(OR(W26="",W26=0),"",W26*M!$J$67)</f>
        <v>-262233.22170720389</v>
      </c>
      <c r="L26" s="33">
        <f>IF(OR(X26="",X26=0),"",X26*M!$J$68)</f>
        <v>-258918.37411181378</v>
      </c>
      <c r="N26" s="46" t="str">
        <f>'3.6'!N26</f>
        <v>Consorcio Nacional</v>
      </c>
      <c r="O26" s="50">
        <v>-8035689.1200521244</v>
      </c>
      <c r="P26" s="50">
        <v>-7606191.0696653537</v>
      </c>
      <c r="Q26" s="50">
        <v>-5966025.8635974377</v>
      </c>
      <c r="R26" s="50">
        <v>-4617778.1562074032</v>
      </c>
      <c r="S26" s="50">
        <v>-3988680.730396552</v>
      </c>
      <c r="T26" s="50">
        <v>-5757624.7676278139</v>
      </c>
      <c r="U26" s="50">
        <v>-5565875.9585265648</v>
      </c>
      <c r="V26" s="50">
        <v>-5761563.7730041407</v>
      </c>
      <c r="W26" s="50">
        <v>-5847344.4109428432</v>
      </c>
      <c r="X26" s="50">
        <v>-5772334</v>
      </c>
    </row>
    <row r="27" spans="2:24">
      <c r="B27" s="46" t="str">
        <f t="shared" si="2"/>
        <v>CorpVida</v>
      </c>
      <c r="C27" s="33">
        <f>IF(OR(O27="",O27=0),"",O27*M!$J$59)</f>
        <v>-58739.246971474189</v>
      </c>
      <c r="D27" s="33">
        <f>IF(OR(P27="",P27=0),"",P27*M!$J$60)</f>
        <v>-54382.919621749403</v>
      </c>
      <c r="E27" s="33">
        <f>IF(OR(Q27="",Q27=0),"",Q27*M!$J$61)</f>
        <v>-84645.710441443545</v>
      </c>
      <c r="F27" s="33">
        <f>IF(OR(R27="",R27=0),"",R27*M!$J$62)</f>
        <v>-104180.51706805242</v>
      </c>
      <c r="G27" s="33">
        <f>IF(OR(S27="",S27=0),"",S27*M!$J$63)</f>
        <v>-123472.57201257824</v>
      </c>
      <c r="H27" s="33">
        <f>IF(OR(T27="",T27=0),"",T27*M!$J$64)</f>
        <v>-135295.31674095147</v>
      </c>
      <c r="I27" s="33">
        <f>IF(OR(U27="",U27=0),"",U27*M!$J$65)</f>
        <v>-160215.86224867188</v>
      </c>
      <c r="J27" s="33">
        <f>IF(OR(V27="",V27=0),"",V27*M!$J$66)</f>
        <v>-368982.39401648683</v>
      </c>
      <c r="K27" s="33">
        <f>IF(OR(W27="",W27=0),"",W27*M!$J$67)</f>
        <v>-392583.03795521433</v>
      </c>
      <c r="L27" s="33">
        <f>IF(OR(X27="",X27=0),"",X27*M!$J$68)</f>
        <v>-228918.14535101998</v>
      </c>
      <c r="N27" s="46" t="str">
        <f>'3.6'!N27</f>
        <v>CorpVida</v>
      </c>
      <c r="O27" s="50">
        <v>-1312046.1910770913</v>
      </c>
      <c r="P27" s="50">
        <v>-1215913.299546307</v>
      </c>
      <c r="Q27" s="50">
        <v>-1890041.5405782745</v>
      </c>
      <c r="R27" s="50">
        <v>-2330169.0384864132</v>
      </c>
      <c r="S27" s="50">
        <v>-2758640.1655841023</v>
      </c>
      <c r="T27" s="50">
        <v>-3010920.8227323517</v>
      </c>
      <c r="U27" s="50">
        <v>-3579859.4221418584</v>
      </c>
      <c r="V27" s="50">
        <v>-8235223.1565288212</v>
      </c>
      <c r="W27" s="50">
        <v>-8753918.4313629717</v>
      </c>
      <c r="X27" s="50">
        <v>-5103508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'3.6'!N28</f>
        <v>CorpSeguros</v>
      </c>
      <c r="O28" s="50" t="s">
        <v>691</v>
      </c>
      <c r="P28" s="50" t="s">
        <v>691</v>
      </c>
      <c r="Q28" s="50" t="s">
        <v>691</v>
      </c>
      <c r="R28" s="50" t="s">
        <v>691</v>
      </c>
      <c r="S28" s="50" t="s">
        <v>691</v>
      </c>
      <c r="T28" s="50" t="s">
        <v>691</v>
      </c>
      <c r="U28" s="50" t="s">
        <v>691</v>
      </c>
      <c r="V28" s="50" t="s">
        <v>691</v>
      </c>
      <c r="W28" s="50" t="s">
        <v>691</v>
      </c>
      <c r="X28" s="50" t="s">
        <v>691</v>
      </c>
    </row>
    <row r="29" spans="2:24">
      <c r="B29" s="46" t="str">
        <f t="shared" si="2"/>
        <v>Cruz del Sur</v>
      </c>
      <c r="C29" s="33">
        <f>IF(OR(O29="",O29=0),"",O29*M!$J$59)</f>
        <v>-299441.71446454054</v>
      </c>
      <c r="D29" s="33">
        <f>IF(OR(P29="",P29=0),"",P29*M!$J$60)</f>
        <v>-367484.81087470445</v>
      </c>
      <c r="E29" s="33">
        <f>IF(OR(Q29="",Q29=0),"",Q29*M!$J$61)</f>
        <v>-467832.97386102146</v>
      </c>
      <c r="F29" s="33">
        <f>IF(OR(R29="",R29=0),"",R29*M!$J$62)</f>
        <v>-391199.35064682161</v>
      </c>
      <c r="G29" s="33">
        <f>IF(OR(S29="",S29=0),"",S29*M!$J$63)</f>
        <v>-383668.42310205172</v>
      </c>
      <c r="H29" s="33">
        <f>IF(OR(T29="",T29=0),"",T29*M!$J$64)</f>
        <v>-549391.41788116365</v>
      </c>
      <c r="I29" s="33">
        <f>IF(OR(U29="",U29=0),"",U29*M!$J$65)</f>
        <v>-501477.49197415379</v>
      </c>
      <c r="J29" s="33">
        <f>IF(OR(V29="",V29=0),"",V29*M!$J$66)</f>
        <v>-556708.15093244123</v>
      </c>
      <c r="K29" s="33">
        <f>IF(OR(W29="",W29=0),"",W29*M!$J$67)</f>
        <v>-694185.3739475332</v>
      </c>
      <c r="L29" s="33">
        <f>IF(OR(X29="",X29=0),"",X29*M!$J$68)</f>
        <v>-826322.83171772887</v>
      </c>
      <c r="N29" s="46" t="str">
        <f>'3.6'!N29</f>
        <v>Cruz del Sur</v>
      </c>
      <c r="O29" s="50">
        <v>-6688566.523564579</v>
      </c>
      <c r="P29" s="50">
        <v>-8216360.4313938227</v>
      </c>
      <c r="Q29" s="50">
        <v>-10446173.232384782</v>
      </c>
      <c r="R29" s="50">
        <v>-8749818.4920484424</v>
      </c>
      <c r="S29" s="50">
        <v>-8571969.5069429278</v>
      </c>
      <c r="T29" s="50">
        <v>-12226395.560284443</v>
      </c>
      <c r="U29" s="50">
        <v>-11205001.174286813</v>
      </c>
      <c r="V29" s="50">
        <v>-12425026.045503767</v>
      </c>
      <c r="W29" s="50">
        <v>-15479125.566487543</v>
      </c>
      <c r="X29" s="50">
        <v>-18422066</v>
      </c>
    </row>
    <row r="30" spans="2:24">
      <c r="B30" s="46" t="str">
        <f t="shared" si="2"/>
        <v>EuroAmérica</v>
      </c>
      <c r="C30" s="33">
        <f>IF(OR(O30="",O30=0),"",O30*M!$J$59)</f>
        <v>-514739.44286113599</v>
      </c>
      <c r="D30" s="33">
        <f>IF(OR(P30="",P30=0),"",P30*M!$J$60)</f>
        <v>-574304.96453900693</v>
      </c>
      <c r="E30" s="33">
        <f>IF(OR(Q30="",Q30=0),"",Q30*M!$J$61)</f>
        <v>-686744.50902434299</v>
      </c>
      <c r="F30" s="33">
        <f>IF(OR(R30="",R30=0),"",R30*M!$J$62)</f>
        <v>-677801.26744037867</v>
      </c>
      <c r="G30" s="33">
        <f>IF(OR(S30="",S30=0),"",S30*M!$J$63)</f>
        <v>-753506.19915163168</v>
      </c>
      <c r="H30" s="33">
        <f>IF(OR(T30="",T30=0),"",T30*M!$J$64)</f>
        <v>-692173.23237522307</v>
      </c>
      <c r="I30" s="33">
        <f>IF(OR(U30="",U30=0),"",U30*M!$J$65)</f>
        <v>-803103.45100843196</v>
      </c>
      <c r="J30" s="33">
        <f>IF(OR(V30="",V30=0),"",V30*M!$J$66)</f>
        <v>-978750.91677935445</v>
      </c>
      <c r="K30" s="33">
        <f>IF(OR(W30="",W30=0),"",W30*M!$J$67)</f>
        <v>-1118392.3506971388</v>
      </c>
      <c r="L30" s="33">
        <f>IF(OR(X30="",X30=0),"",X30*M!$J$68)</f>
        <v>-1163275.1010023761</v>
      </c>
      <c r="N30" s="46" t="str">
        <f>'3.6'!N30</f>
        <v>EuroAmérica</v>
      </c>
      <c r="O30" s="50">
        <v>-11497626.548244253</v>
      </c>
      <c r="P30" s="50">
        <v>-12840521.421714459</v>
      </c>
      <c r="Q30" s="50">
        <v>-15334216.501354281</v>
      </c>
      <c r="R30" s="50">
        <v>-15160142.914291114</v>
      </c>
      <c r="S30" s="50">
        <v>-16834932.909509256</v>
      </c>
      <c r="T30" s="50">
        <v>-15403924.160116212</v>
      </c>
      <c r="U30" s="50">
        <v>-17944524.441561714</v>
      </c>
      <c r="V30" s="50">
        <v>-21844489.994758412</v>
      </c>
      <c r="W30" s="50">
        <v>-24938202.789545678</v>
      </c>
      <c r="X30" s="50">
        <v>-25934090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'3.6'!N31</f>
        <v>Huelen</v>
      </c>
      <c r="O31" s="50" t="s">
        <v>691</v>
      </c>
      <c r="P31" s="50" t="s">
        <v>691</v>
      </c>
      <c r="Q31" s="50" t="s">
        <v>691</v>
      </c>
      <c r="R31" s="50" t="s">
        <v>691</v>
      </c>
      <c r="S31" s="50" t="s">
        <v>691</v>
      </c>
      <c r="T31" s="50" t="s">
        <v>691</v>
      </c>
      <c r="U31" s="50" t="s">
        <v>691</v>
      </c>
      <c r="V31" s="50" t="s">
        <v>691</v>
      </c>
      <c r="W31" s="50" t="s">
        <v>691</v>
      </c>
      <c r="X31" s="50" t="s">
        <v>691</v>
      </c>
    </row>
    <row r="32" spans="2:24">
      <c r="B32" s="46" t="str">
        <f t="shared" si="2"/>
        <v>ISE - Las Américas</v>
      </c>
      <c r="C32" s="33">
        <f>IF(OR(O32="",O32=0),"",O32*M!$J$59)</f>
        <v>-202793.81657560993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'3.6'!N32</f>
        <v>ISE - Las Américas</v>
      </c>
      <c r="O32" s="50">
        <v>-4529762.7792407768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-835.14469361945714</v>
      </c>
      <c r="J33" s="33">
        <f>IF(OR(V33="",V33=0),"",V33*M!$J$66)</f>
        <v>-3776.128211592677</v>
      </c>
      <c r="K33" s="33">
        <f>IF(OR(W33="",W33=0),"",W33*M!$J$67)</f>
        <v>-7377.8113355285695</v>
      </c>
      <c r="L33" s="33">
        <f>IF(OR(X33="",X33=0),"",X33*M!$J$68)</f>
        <v>-11956.429591240345</v>
      </c>
      <c r="N33" s="46" t="str">
        <f>'3.6'!N33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-18660.453205719787</v>
      </c>
      <c r="V33" s="50">
        <v>-84278.43440340487</v>
      </c>
      <c r="W33" s="50">
        <v>-164512.3512457255</v>
      </c>
      <c r="X33" s="50">
        <v>-266557</v>
      </c>
    </row>
    <row r="34" spans="2:24">
      <c r="B34" s="46" t="str">
        <f t="shared" si="2"/>
        <v>La Construcción</v>
      </c>
      <c r="C34" s="33">
        <f>IF(OR(O34="",O34=0),"",O34*M!$J$59)</f>
        <v>-310971.433553988</v>
      </c>
      <c r="D34" s="33">
        <f>IF(OR(P34="",P34=0),"",P34*M!$J$60)</f>
        <v>-358106.38297872338</v>
      </c>
      <c r="E34" s="33">
        <f>IF(OR(Q34="",Q34=0),"",Q34*M!$J$61)</f>
        <v>-377372.06972319185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'3.6'!N34</f>
        <v>La Construcción</v>
      </c>
      <c r="O34" s="50">
        <v>-6946103.4310915824</v>
      </c>
      <c r="P34" s="50">
        <v>-8006674.0944543295</v>
      </c>
      <c r="Q34" s="50">
        <v>-8426285.0924294256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-121378.25099199011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'3.6'!N35</f>
        <v>Le Mans</v>
      </c>
      <c r="O35" s="50">
        <v>-2711200.4341999646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-6685.1527581025493</v>
      </c>
      <c r="D36" s="33">
        <f>IF(OR(P36="",P36=0),"",P36*M!$J$60)</f>
        <v>-83760.697399527155</v>
      </c>
      <c r="E36" s="33">
        <f>IF(OR(Q36="",Q36=0),"",Q36*M!$J$61)</f>
        <v>-88092.255898088872</v>
      </c>
      <c r="F36" s="33">
        <f>IF(OR(R36="",R36=0),"",R36*M!$J$62)</f>
        <v>-24897.286814158248</v>
      </c>
      <c r="G36" s="33">
        <f>IF(OR(S36="",S36=0),"",S36*M!$J$63)</f>
        <v>-25172.962165923691</v>
      </c>
      <c r="H36" s="33">
        <f>IF(OR(T36="",T36=0),"",T36*M!$J$64)</f>
        <v>-20897.931269257067</v>
      </c>
      <c r="I36" s="33">
        <f>IF(OR(U36="",U36=0),"",U36*M!$J$65)</f>
        <v>-16226.494075068822</v>
      </c>
      <c r="J36" s="33">
        <f>IF(OR(V36="",V36=0),"",V36*M!$J$66)</f>
        <v>-14713.401404200386</v>
      </c>
      <c r="K36" s="33">
        <f>IF(OR(W36="",W36=0),"",W36*M!$J$67)</f>
        <v>-40899.068073295719</v>
      </c>
      <c r="L36" s="33">
        <f>IF(OR(X36="",X36=0),"",X36*M!$J$68)</f>
        <v>-46137.373996536291</v>
      </c>
      <c r="N36" s="46" t="str">
        <f>'3.6'!N36</f>
        <v>Mapfre Vida</v>
      </c>
      <c r="O36" s="50">
        <v>-149324.84948771258</v>
      </c>
      <c r="P36" s="50">
        <v>-1872752.4497715198</v>
      </c>
      <c r="Q36" s="50">
        <v>-1966998.9439786198</v>
      </c>
      <c r="R36" s="50">
        <v>-556868.87058519106</v>
      </c>
      <c r="S36" s="50">
        <v>-562417.57489729661</v>
      </c>
      <c r="T36" s="50">
        <v>-465071.65160130226</v>
      </c>
      <c r="U36" s="50">
        <v>-362564.3983540443</v>
      </c>
      <c r="V36" s="50">
        <v>-328384.62192253181</v>
      </c>
      <c r="W36" s="50">
        <v>-911978.03067904268</v>
      </c>
      <c r="X36" s="50">
        <v>-1028588</v>
      </c>
    </row>
    <row r="37" spans="2:24">
      <c r="B37" s="46" t="str">
        <f t="shared" si="2"/>
        <v>Metlife (La Interamerica + Metlife)</v>
      </c>
      <c r="C37" s="33">
        <f>IF(OR(O37="",O37=0),"",O37*M!$J$59)</f>
        <v>-276932.2006770139</v>
      </c>
      <c r="D37" s="33">
        <f>IF(OR(P37="",P37=0),"",P37*M!$J$60)</f>
        <v>-366150.35460992903</v>
      </c>
      <c r="E37" s="33">
        <f>IF(OR(Q37="",Q37=0),"",Q37*M!$J$61)</f>
        <v>-491802.01015761925</v>
      </c>
      <c r="F37" s="33">
        <f>IF(OR(R37="",R37=0),"",R37*M!$J$62)</f>
        <v>-600579.64451362728</v>
      </c>
      <c r="G37" s="33">
        <f>IF(OR(S37="",S37=0),"",S37*M!$J$63)</f>
        <v>-621639.93110963004</v>
      </c>
      <c r="H37" s="33">
        <f>IF(OR(T37="",T37=0),"",T37*M!$J$64)</f>
        <v>-628734.48350019811</v>
      </c>
      <c r="I37" s="33">
        <f>IF(OR(U37="",U37=0),"",U37*M!$J$65)</f>
        <v>-673892.21897422837</v>
      </c>
      <c r="J37" s="33">
        <f>IF(OR(V37="",V37=0),"",V37*M!$J$66)</f>
        <v>-644762.61144599051</v>
      </c>
      <c r="K37" s="33">
        <f>IF(OR(W37="",W37=0),"",W37*M!$J$67)</f>
        <v>-560002.47022332205</v>
      </c>
      <c r="L37" s="33">
        <f>IF(OR(X37="",X37=0),"",X37*M!$J$68)</f>
        <v>-463619.63269987528</v>
      </c>
      <c r="N37" s="46" t="str">
        <f>'3.6'!N37</f>
        <v>Metlife (La Interamerica + Metlife)</v>
      </c>
      <c r="O37" s="50">
        <v>-6185776.2538448451</v>
      </c>
      <c r="P37" s="50">
        <v>-8186524.1678888667</v>
      </c>
      <c r="Q37" s="50">
        <v>-10981374.296348181</v>
      </c>
      <c r="R37" s="50">
        <v>-13432953.993467759</v>
      </c>
      <c r="S37" s="50">
        <v>-13888759.702156877</v>
      </c>
      <c r="T37" s="50">
        <v>-13992130.651242403</v>
      </c>
      <c r="U37" s="50">
        <v>-15057431.740801144</v>
      </c>
      <c r="V37" s="50">
        <v>-14390290.903708443</v>
      </c>
      <c r="W37" s="50">
        <v>-12487080.367073767</v>
      </c>
      <c r="X37" s="50">
        <v>-10335950</v>
      </c>
    </row>
    <row r="38" spans="2:24">
      <c r="B38" s="46" t="str">
        <f t="shared" si="2"/>
        <v>Metlife</v>
      </c>
      <c r="C38" s="33">
        <f>IF(OR(O38="",O38=0),"",O38*M!$J$59)</f>
        <v>-98158.099679171006</v>
      </c>
      <c r="D38" s="33">
        <f>IF(OR(P38="",P38=0),"",P38*M!$J$60)</f>
        <v>-169631.73758865247</v>
      </c>
      <c r="E38" s="33">
        <f>IF(OR(Q38="",Q38=0),"",Q38*M!$J$61)</f>
        <v>-319353.12307812239</v>
      </c>
      <c r="F38" s="33">
        <f>IF(OR(R38="",R38=0),"",R38*M!$J$62)</f>
        <v>-876026.17218206997</v>
      </c>
      <c r="G38" s="33">
        <f>IF(OR(S38="",S38=0),"",S38*M!$J$63)</f>
        <v>-1067667.0640551732</v>
      </c>
      <c r="H38" s="33">
        <f>IF(OR(T38="",T38=0),"",T38*M!$J$64)</f>
        <v>-1235492.5886704447</v>
      </c>
      <c r="I38" s="33">
        <f>IF(OR(U38="",U38=0),"",U38*M!$J$65)</f>
        <v>-1450994.2165437485</v>
      </c>
      <c r="J38" s="33">
        <f>IF(OR(V38="",V38=0),"",V38*M!$J$66)</f>
        <v>-1843150.2735058416</v>
      </c>
      <c r="K38" s="33">
        <f>IF(OR(W38="",W38=0),"",W38*M!$J$67)</f>
        <v>-1902865.7387016413</v>
      </c>
      <c r="L38" s="33" t="str">
        <f>IF(OR(X38="",X38=0),"",X38*M!$J$68)</f>
        <v/>
      </c>
      <c r="N38" s="46" t="str">
        <f>'3.6'!N38</f>
        <v>Metlife</v>
      </c>
      <c r="O38" s="50">
        <v>-2192536.8037143149</v>
      </c>
      <c r="P38" s="50">
        <v>-3792688.7190643405</v>
      </c>
      <c r="Q38" s="50">
        <v>-7130788.6198038524</v>
      </c>
      <c r="R38" s="50">
        <v>-19593769.744769298</v>
      </c>
      <c r="S38" s="50">
        <v>-23853955.565725274</v>
      </c>
      <c r="T38" s="50">
        <v>-27495189.420945935</v>
      </c>
      <c r="U38" s="50">
        <v>-32420980.32406614</v>
      </c>
      <c r="V38" s="50">
        <v>-41136796.92982728</v>
      </c>
      <c r="W38" s="50">
        <v>-42430593.917635575</v>
      </c>
      <c r="X38" s="50">
        <v>0</v>
      </c>
    </row>
    <row r="39" spans="2:24">
      <c r="B39" s="46" t="str">
        <f t="shared" si="2"/>
        <v>Mutual de Carabineros</v>
      </c>
      <c r="C39" s="33">
        <f>IF(OR(O39="",O39=0),"",O39*M!$J$59)</f>
        <v>-91582.477908662899</v>
      </c>
      <c r="D39" s="33">
        <f>IF(OR(P39="",P39=0),"",P39*M!$J$60)</f>
        <v>-100001.65484633567</v>
      </c>
      <c r="E39" s="33">
        <f>IF(OR(Q39="",Q39=0),"",Q39*M!$J$61)</f>
        <v>-109503.35074392</v>
      </c>
      <c r="F39" s="33">
        <f>IF(OR(R39="",R39=0),"",R39*M!$J$62)</f>
        <v>-108843.43144656322</v>
      </c>
      <c r="G39" s="33">
        <f>IF(OR(S39="",S39=0),"",S39*M!$J$63)</f>
        <v>-104859.73785447289</v>
      </c>
      <c r="H39" s="33">
        <f>IF(OR(T39="",T39=0),"",T39*M!$J$64)</f>
        <v>-284053.79291084892</v>
      </c>
      <c r="I39" s="33">
        <f>IF(OR(U39="",U39=0),"",U39*M!$J$65)</f>
        <v>-345477.20855822787</v>
      </c>
      <c r="J39" s="33">
        <f>IF(OR(V39="",V39=0),"",V39*M!$J$66)</f>
        <v>-326442.01752576552</v>
      </c>
      <c r="K39" s="33">
        <f>IF(OR(W39="",W39=0),"",W39*M!$J$67)</f>
        <v>-377333.32401173585</v>
      </c>
      <c r="L39" s="33">
        <f>IF(OR(X39="",X39=0),"",X39*M!$J$68)</f>
        <v>-438496.76348331815</v>
      </c>
      <c r="N39" s="46" t="str">
        <f>'3.6'!N39</f>
        <v>Mutual de Carabineros</v>
      </c>
      <c r="O39" s="50">
        <v>-2045658.5248329295</v>
      </c>
      <c r="P39" s="50">
        <v>-2235873.7439993941</v>
      </c>
      <c r="Q39" s="50">
        <v>-2445084.1118723573</v>
      </c>
      <c r="R39" s="50">
        <v>-2434462.8068387196</v>
      </c>
      <c r="S39" s="50">
        <v>-2342789.818685404</v>
      </c>
      <c r="T39" s="50">
        <v>-6321456.6509271143</v>
      </c>
      <c r="U39" s="50">
        <v>-7719334.5454949923</v>
      </c>
      <c r="V39" s="50">
        <v>-7285775.4342394229</v>
      </c>
      <c r="W39" s="50">
        <v>-8413876.3534929175</v>
      </c>
      <c r="X39" s="50">
        <v>-9775860</v>
      </c>
    </row>
    <row r="40" spans="2:24">
      <c r="B40" s="46" t="str">
        <f t="shared" si="2"/>
        <v>Mutual de Ej. y Av.</v>
      </c>
      <c r="C40" s="33">
        <f>IF(OR(O40="",O40=0),"",O40*M!$J$59)</f>
        <v>-115184.49461661773</v>
      </c>
      <c r="D40" s="33">
        <f>IF(OR(P40="",P40=0),"",P40*M!$J$60)</f>
        <v>-172535.10638297873</v>
      </c>
      <c r="E40" s="33">
        <f>IF(OR(Q40="",Q40=0),"",Q40*M!$J$61)</f>
        <v>-186426.15226034456</v>
      </c>
      <c r="F40" s="33">
        <f>IF(OR(R40="",R40=0),"",R40*M!$J$62)</f>
        <v>-249974.26954721624</v>
      </c>
      <c r="G40" s="33">
        <f>IF(OR(S40="",S40=0),"",S40*M!$J$63)</f>
        <v>-225919.18361203242</v>
      </c>
      <c r="H40" s="33">
        <f>IF(OR(T40="",T40=0),"",T40*M!$J$64)</f>
        <v>-233405.053137546</v>
      </c>
      <c r="I40" s="33">
        <f>IF(OR(U40="",U40=0),"",U40*M!$J$65)</f>
        <v>-250423.32923281394</v>
      </c>
      <c r="J40" s="33">
        <f>IF(OR(V40="",V40=0),"",V40*M!$J$66)</f>
        <v>-259963.33837561987</v>
      </c>
      <c r="K40" s="33">
        <f>IF(OR(W40="",W40=0),"",W40*M!$J$67)</f>
        <v>-277768.5027883228</v>
      </c>
      <c r="L40" s="33">
        <f>IF(OR(X40="",X40=0),"",X40*M!$J$68)</f>
        <v>-264707.72668736876</v>
      </c>
      <c r="N40" s="46" t="str">
        <f>'3.6'!N40</f>
        <v>Mutual de Ej. y Av.</v>
      </c>
      <c r="O40" s="50">
        <v>-2572851.8022416201</v>
      </c>
      <c r="P40" s="50">
        <v>-3857603.3053914998</v>
      </c>
      <c r="Q40" s="50">
        <v>-4162681.962082101</v>
      </c>
      <c r="R40" s="50">
        <v>-5591086.6994132251</v>
      </c>
      <c r="S40" s="50">
        <v>-5047515.6055276264</v>
      </c>
      <c r="T40" s="50">
        <v>-5194297.5673604682</v>
      </c>
      <c r="U40" s="50">
        <v>-5595452.9226749707</v>
      </c>
      <c r="V40" s="50">
        <v>-5802054.8913880829</v>
      </c>
      <c r="W40" s="50">
        <v>-6193754.1389350276</v>
      </c>
      <c r="X40" s="50">
        <v>-5901402</v>
      </c>
    </row>
    <row r="41" spans="2:24">
      <c r="B41" s="46" t="str">
        <f t="shared" si="2"/>
        <v>Mutual de Seguros</v>
      </c>
      <c r="C41" s="33">
        <f>IF(OR(O41="",O41=0),"",O41*M!$J$59)</f>
        <v>-81343.659744435703</v>
      </c>
      <c r="D41" s="33">
        <f>IF(OR(P41="",P41=0),"",P41*M!$J$60)</f>
        <v>-85777.777777777752</v>
      </c>
      <c r="E41" s="33">
        <f>IF(OR(Q41="",Q41=0),"",Q41*M!$J$61)</f>
        <v>-97583.710851444092</v>
      </c>
      <c r="F41" s="33">
        <f>IF(OR(R41="",R41=0),"",R41*M!$J$62)</f>
        <v>-95002.395018361771</v>
      </c>
      <c r="G41" s="33">
        <f>IF(OR(S41="",S41=0),"",S41*M!$J$63)</f>
        <v>-103218.73783156759</v>
      </c>
      <c r="H41" s="33">
        <f>IF(OR(T41="",T41=0),"",T41*M!$J$64)</f>
        <v>-124758.11128562587</v>
      </c>
      <c r="I41" s="33">
        <f>IF(OR(U41="",U41=0),"",U41*M!$J$65)</f>
        <v>-116302.24257513172</v>
      </c>
      <c r="J41" s="33">
        <f>IF(OR(V41="",V41=0),"",V41*M!$J$66)</f>
        <v>-126908.76326465135</v>
      </c>
      <c r="K41" s="33">
        <f>IF(OR(W41="",W41=0),"",W41*M!$J$67)</f>
        <v>-166078.52047605396</v>
      </c>
      <c r="L41" s="33">
        <f>IF(OR(X41="",X41=0),"",X41*M!$J$68)</f>
        <v>-131277.02797565088</v>
      </c>
      <c r="N41" s="46" t="str">
        <f>'3.6'!N41</f>
        <v>Mutual de Seguros</v>
      </c>
      <c r="O41" s="50">
        <v>-1816956.1994519257</v>
      </c>
      <c r="P41" s="50">
        <v>-1917851.0740312575</v>
      </c>
      <c r="Q41" s="50">
        <v>-2178932.2368627153</v>
      </c>
      <c r="R41" s="50">
        <v>-2124885.205832093</v>
      </c>
      <c r="S41" s="50">
        <v>-2306126.3840365345</v>
      </c>
      <c r="T41" s="50">
        <v>-2776421.269583771</v>
      </c>
      <c r="U41" s="50">
        <v>-2598654.5467801495</v>
      </c>
      <c r="V41" s="50">
        <v>-2832444.0486902823</v>
      </c>
      <c r="W41" s="50">
        <v>-3703261.9366878364</v>
      </c>
      <c r="X41" s="50">
        <v>-2926694</v>
      </c>
    </row>
    <row r="42" spans="2:24">
      <c r="B42" s="46" t="str">
        <f t="shared" si="2"/>
        <v>Ohio National</v>
      </c>
      <c r="C42" s="33">
        <f>IF(OR(O42="",O42=0),"",O42*M!$J$59)</f>
        <v>-24998.865273301926</v>
      </c>
      <c r="D42" s="33">
        <f>IF(OR(P42="",P42=0),"",P42*M!$J$60)</f>
        <v>-26099.349881796687</v>
      </c>
      <c r="E42" s="33">
        <f>IF(OR(Q42="",Q42=0),"",Q42*M!$J$61)</f>
        <v>-16654.626509711528</v>
      </c>
      <c r="F42" s="33">
        <f>IF(OR(R42="",R42=0),"",R42*M!$J$62)</f>
        <v>-4211.5605116271026</v>
      </c>
      <c r="G42" s="33">
        <f>IF(OR(S42="",S42=0),"",S42*M!$J$63)</f>
        <v>-19798.237165678282</v>
      </c>
      <c r="H42" s="33">
        <f>IF(OR(T42="",T42=0),"",T42*M!$J$64)</f>
        <v>-2889.3126619938371</v>
      </c>
      <c r="I42" s="33">
        <f>IF(OR(U42="",U42=0),"",U42*M!$J$65)</f>
        <v>-16678.094978830002</v>
      </c>
      <c r="J42" s="33">
        <f>IF(OR(V42="",V42=0),"",V42*M!$J$66)</f>
        <v>-17293.992039299283</v>
      </c>
      <c r="K42" s="33">
        <f>IF(OR(W42="",W42=0),"",W42*M!$J$67)</f>
        <v>-24723.905935760205</v>
      </c>
      <c r="L42" s="33">
        <f>IF(OR(X42="",X42=0),"",X42*M!$J$68)</f>
        <v>-28621.160014586865</v>
      </c>
      <c r="N42" s="46" t="str">
        <f>'3.6'!N42</f>
        <v>Ohio National</v>
      </c>
      <c r="O42" s="50">
        <v>-558394.38968316722</v>
      </c>
      <c r="P42" s="50">
        <v>-583538.85469027492</v>
      </c>
      <c r="Q42" s="50">
        <v>-371878.69039089518</v>
      </c>
      <c r="R42" s="50">
        <v>-94198.49492103247</v>
      </c>
      <c r="S42" s="50">
        <v>-442334.77413458488</v>
      </c>
      <c r="T42" s="50">
        <v>-64300.020628491598</v>
      </c>
      <c r="U42" s="50">
        <v>-372654.95822550071</v>
      </c>
      <c r="V42" s="50">
        <v>-385980.16062657704</v>
      </c>
      <c r="W42" s="50">
        <v>-551300.06888128968</v>
      </c>
      <c r="X42" s="50">
        <v>-638081</v>
      </c>
    </row>
    <row r="43" spans="2:24">
      <c r="B43" s="46" t="str">
        <f t="shared" si="2"/>
        <v>Penta Vida</v>
      </c>
      <c r="C43" s="33">
        <f>IF(OR(O43="",O43=0),"",O43*M!$J$59)</f>
        <v>-37975.540070185853</v>
      </c>
      <c r="D43" s="33">
        <f>IF(OR(P43="",P43=0),"",P43*M!$J$60)</f>
        <v>-100076.00472813236</v>
      </c>
      <c r="E43" s="33">
        <f>IF(OR(Q43="",Q43=0),"",Q43*M!$J$61)</f>
        <v>-7004.8304994210903</v>
      </c>
      <c r="F43" s="33">
        <f>IF(OR(R43="",R43=0),"",R43*M!$J$62)</f>
        <v>-1501.2676072792972</v>
      </c>
      <c r="G43" s="33">
        <f>IF(OR(S43="",S43=0),"",S43*M!$J$63)</f>
        <v>-1317.8719027419804</v>
      </c>
      <c r="H43" s="33">
        <f>IF(OR(T43="",T43=0),"",T43*M!$J$64)</f>
        <v>-1446.8476750858442</v>
      </c>
      <c r="I43" s="33">
        <f>IF(OR(U43="",U43=0),"",U43*M!$J$65)</f>
        <v>-5438.4160033040198</v>
      </c>
      <c r="J43" s="33">
        <f>IF(OR(V43="",V43=0),"",V43*M!$J$66)</f>
        <v>-4478.6581406186751</v>
      </c>
      <c r="K43" s="33">
        <f>IF(OR(W43="",W43=0),"",W43*M!$J$67)</f>
        <v>-5998.2615220770367</v>
      </c>
      <c r="L43" s="33">
        <f>IF(OR(X43="",X43=0),"",X43*M!$J$68)</f>
        <v>-1917.6434229253302</v>
      </c>
      <c r="N43" s="46" t="str">
        <f>'3.6'!N43</f>
        <v>Penta Vida</v>
      </c>
      <c r="O43" s="50">
        <v>-848251.64216660568</v>
      </c>
      <c r="P43" s="50">
        <v>-2237536.0859759757</v>
      </c>
      <c r="Q43" s="50">
        <v>-156409.82348153752</v>
      </c>
      <c r="R43" s="50">
        <v>-33578.325347336409</v>
      </c>
      <c r="S43" s="50">
        <v>-29444.064416414833</v>
      </c>
      <c r="T43" s="50">
        <v>-32198.777438681827</v>
      </c>
      <c r="U43" s="50">
        <v>-121515.83805564389</v>
      </c>
      <c r="V43" s="50">
        <v>-99958.019211483668</v>
      </c>
      <c r="W43" s="50">
        <v>-133750.7915974597</v>
      </c>
      <c r="X43" s="50">
        <v>-42752</v>
      </c>
    </row>
    <row r="44" spans="2:24">
      <c r="B44" s="46" t="str">
        <f t="shared" si="2"/>
        <v>Principal</v>
      </c>
      <c r="C44" s="33">
        <f>IF(OR(O44="",O44=0),"",O44*M!$J$59)</f>
        <v>-24872.970332271878</v>
      </c>
      <c r="D44" s="33">
        <f>IF(OR(P44="",P44=0),"",P44*M!$J$60)</f>
        <v>-22387.825059101651</v>
      </c>
      <c r="E44" s="33">
        <f>IF(OR(Q44="",Q44=0),"",Q44*M!$J$61)</f>
        <v>-41861.344744052825</v>
      </c>
      <c r="F44" s="33">
        <f>IF(OR(R44="",R44=0),"",R44*M!$J$62)</f>
        <v>-19026.014739516013</v>
      </c>
      <c r="G44" s="33">
        <f>IF(OR(S44="",S44=0),"",S44*M!$J$63)</f>
        <v>-4331.552901935931</v>
      </c>
      <c r="H44" s="33">
        <f>IF(OR(T44="",T44=0),"",T44*M!$J$64)</f>
        <v>-1311.0862645533271</v>
      </c>
      <c r="I44" s="33">
        <f>IF(OR(U44="",U44=0),"",U44*M!$J$65)</f>
        <v>-1585.0781514755536</v>
      </c>
      <c r="J44" s="33">
        <f>IF(OR(V44="",V44=0),"",V44*M!$J$66)</f>
        <v>-891.8066665138706</v>
      </c>
      <c r="K44" s="33">
        <f>IF(OR(W44="",W44=0),"",W44*M!$J$67)</f>
        <v>-632.70342638617967</v>
      </c>
      <c r="L44" s="33">
        <f>IF(OR(X44="",X44=0),"",X44*M!$J$68)</f>
        <v>1153.896357006786</v>
      </c>
      <c r="N44" s="46" t="str">
        <f>'3.6'!N44</f>
        <v>Principal</v>
      </c>
      <c r="O44" s="50">
        <v>-555582.30089465133</v>
      </c>
      <c r="P44" s="50">
        <v>-500555.21892927215</v>
      </c>
      <c r="Q44" s="50">
        <v>-934715.77116080199</v>
      </c>
      <c r="R44" s="50">
        <v>-425548.19000223209</v>
      </c>
      <c r="S44" s="50">
        <v>-96776.11488821634</v>
      </c>
      <c r="T44" s="50">
        <v>-29177.483961993847</v>
      </c>
      <c r="U44" s="50">
        <v>-35416.948582680037</v>
      </c>
      <c r="V44" s="50">
        <v>-19904.00363355453</v>
      </c>
      <c r="W44" s="50">
        <v>-14108.185148998537</v>
      </c>
      <c r="X44" s="50">
        <v>25725</v>
      </c>
    </row>
    <row r="45" spans="2:24">
      <c r="B45" s="46" t="str">
        <f t="shared" si="2"/>
        <v>Renta Nacional</v>
      </c>
      <c r="C45" s="33">
        <f>IF(OR(O45="",O45=0),"",O45*M!$J$59)</f>
        <v>-1974.2452873008569</v>
      </c>
      <c r="D45" s="33">
        <f>IF(OR(P45="",P45=0),"",P45*M!$J$60)</f>
        <v>-5037.8841607565</v>
      </c>
      <c r="E45" s="33">
        <f>IF(OR(Q45="",Q45=0),"",Q45*M!$J$61)</f>
        <v>22222.722692375435</v>
      </c>
      <c r="F45" s="33">
        <f>IF(OR(R45="",R45=0),"",R45*M!$J$62)</f>
        <v>-1929.1441745420389</v>
      </c>
      <c r="G45" s="33">
        <f>IF(OR(S45="",S45=0),"",S45*M!$J$63)</f>
        <v>-51936.641801707847</v>
      </c>
      <c r="H45" s="33">
        <f>IF(OR(T45="",T45=0),"",T45*M!$J$64)</f>
        <v>-581.16483697928811</v>
      </c>
      <c r="I45" s="33">
        <f>IF(OR(U45="",U45=0),"",U45*M!$J$65)</f>
        <v>-8320.3550903224914</v>
      </c>
      <c r="J45" s="33">
        <f>IF(OR(V45="",V45=0),"",V45*M!$J$66)</f>
        <v>-13118.969310811128</v>
      </c>
      <c r="K45" s="33">
        <f>IF(OR(W45="",W45=0),"",W45*M!$J$67)</f>
        <v>-2242.9627765310138</v>
      </c>
      <c r="L45" s="33">
        <f>IF(OR(X45="",X45=0),"",X45*M!$J$68)</f>
        <v>-2008.4749145847566</v>
      </c>
      <c r="N45" s="46" t="str">
        <f>'3.6'!N45</f>
        <v>Renta Nacional</v>
      </c>
      <c r="O45" s="50">
        <v>-44098.30127228098</v>
      </c>
      <c r="P45" s="50">
        <v>-112638.86520332545</v>
      </c>
      <c r="Q45" s="50">
        <v>496207.88595539314</v>
      </c>
      <c r="R45" s="50">
        <v>-43148.49026289559</v>
      </c>
      <c r="S45" s="50">
        <v>-1160375.1651431548</v>
      </c>
      <c r="T45" s="50">
        <v>-12933.495048104243</v>
      </c>
      <c r="U45" s="50">
        <v>-185909.81659123363</v>
      </c>
      <c r="V45" s="50">
        <v>-292798.90208895825</v>
      </c>
      <c r="W45" s="50">
        <v>-50014.165901319007</v>
      </c>
      <c r="X45" s="50">
        <v>-44777</v>
      </c>
    </row>
    <row r="46" spans="2:24">
      <c r="B46" s="46" t="str">
        <f t="shared" si="2"/>
        <v>Rigel Seguros de Vida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'3.6'!N46</f>
        <v>Rigel Seguros de Vida</v>
      </c>
      <c r="O46" s="50" t="s">
        <v>691</v>
      </c>
      <c r="P46" s="50" t="s">
        <v>691</v>
      </c>
      <c r="Q46" s="50" t="s">
        <v>691</v>
      </c>
      <c r="R46" s="50" t="s">
        <v>691</v>
      </c>
      <c r="S46" s="50" t="s">
        <v>691</v>
      </c>
      <c r="T46" s="50" t="s">
        <v>691</v>
      </c>
      <c r="U46" s="50" t="s">
        <v>691</v>
      </c>
      <c r="V46" s="50" t="s">
        <v>691</v>
      </c>
      <c r="W46" s="50" t="s">
        <v>691</v>
      </c>
      <c r="X46" s="50" t="s">
        <v>691</v>
      </c>
    </row>
    <row r="47" spans="2:24">
      <c r="B47" s="46" t="str">
        <f t="shared" si="2"/>
        <v>Santander</v>
      </c>
      <c r="C47" s="33">
        <f>IF(OR(O47="",O47=0),"",O47*M!$J$59)</f>
        <v>-3232.5377505655738</v>
      </c>
      <c r="D47" s="33">
        <f>IF(OR(P47="",P47=0),"",P47*M!$J$60)</f>
        <v>-19049.113475177302</v>
      </c>
      <c r="E47" s="33">
        <f>IF(OR(Q47="",Q47=0),"",Q47*M!$J$61)</f>
        <v>-28085.846030357363</v>
      </c>
      <c r="F47" s="33">
        <f>IF(OR(R47="",R47=0),"",R47*M!$J$62)</f>
        <v>-46686.279298640686</v>
      </c>
      <c r="G47" s="33">
        <f>IF(OR(S47="",S47=0),"",S47*M!$J$63)</f>
        <v>-31685.69804945141</v>
      </c>
      <c r="H47" s="33">
        <f>IF(OR(T47="",T47=0),"",T47*M!$J$64)</f>
        <v>-87229.712995078109</v>
      </c>
      <c r="I47" s="33">
        <f>IF(OR(U47="",U47=0),"",U47*M!$J$65)</f>
        <v>-87185.824355776291</v>
      </c>
      <c r="J47" s="33">
        <f>IF(OR(V47="",V47=0),"",V47*M!$J$66)</f>
        <v>-148381.02495931796</v>
      </c>
      <c r="K47" s="33">
        <f>IF(OR(W47="",W47=0),"",W47*M!$J$67)</f>
        <v>-184596.99238658525</v>
      </c>
      <c r="L47" s="33">
        <f>IF(OR(X47="",X47=0),"",X47*M!$J$68)</f>
        <v>-215052.32566745448</v>
      </c>
      <c r="N47" s="46" t="str">
        <f>'3.6'!N47</f>
        <v>Santander</v>
      </c>
      <c r="O47" s="50">
        <v>-72204.515069833316</v>
      </c>
      <c r="P47" s="50">
        <v>-425907.07854845712</v>
      </c>
      <c r="Q47" s="50">
        <v>-627124.69920591009</v>
      </c>
      <c r="R47" s="50">
        <v>-1044215.6134890395</v>
      </c>
      <c r="S47" s="50">
        <v>-707925.9619284682</v>
      </c>
      <c r="T47" s="50">
        <v>-1941247.9718032288</v>
      </c>
      <c r="U47" s="50">
        <v>-1948077.9893865853</v>
      </c>
      <c r="V47" s="50">
        <v>-3311677.9351804443</v>
      </c>
      <c r="W47" s="50">
        <v>-4116191.6277479241</v>
      </c>
      <c r="X47" s="50">
        <v>-4794383</v>
      </c>
    </row>
    <row r="48" spans="2:24">
      <c r="B48" s="46" t="str">
        <f t="shared" si="2"/>
        <v>Security Rentas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'3.6'!N48</f>
        <v>Security Rentas</v>
      </c>
      <c r="O48" s="50" t="s">
        <v>691</v>
      </c>
      <c r="P48" s="50" t="s">
        <v>691</v>
      </c>
      <c r="Q48" s="50" t="s">
        <v>691</v>
      </c>
      <c r="R48" s="50" t="s">
        <v>691</v>
      </c>
      <c r="S48" s="50" t="s">
        <v>691</v>
      </c>
      <c r="T48" s="50" t="s">
        <v>691</v>
      </c>
      <c r="U48" s="50" t="s">
        <v>691</v>
      </c>
      <c r="V48" s="50" t="s">
        <v>691</v>
      </c>
      <c r="W48" s="50" t="s">
        <v>691</v>
      </c>
      <c r="X48" s="50" t="s">
        <v>691</v>
      </c>
    </row>
    <row r="49" spans="2:24">
      <c r="B49" s="46" t="str">
        <f t="shared" si="2"/>
        <v>Security Vida</v>
      </c>
      <c r="C49" s="33">
        <f>IF(OR(O49="",O49=0),"",O49*M!$J$59)</f>
        <v>-149304.47225652952</v>
      </c>
      <c r="D49" s="33">
        <f>IF(OR(P49="",P49=0),"",P49*M!$J$60)</f>
        <v>-249789.06619385342</v>
      </c>
      <c r="E49" s="33">
        <f>IF(OR(Q49="",Q49=0),"",Q49*M!$J$61)</f>
        <v>-298460.70779953856</v>
      </c>
      <c r="F49" s="33">
        <f>IF(OR(R49="",R49=0),"",R49*M!$J$62)</f>
        <v>-355107.6756861406</v>
      </c>
      <c r="G49" s="33">
        <f>IF(OR(S49="",S49=0),"",S49*M!$J$63)</f>
        <v>-492342.76340259082</v>
      </c>
      <c r="H49" s="33">
        <f>IF(OR(T49="",T49=0),"",T49*M!$J$64)</f>
        <v>-600600.58116483677</v>
      </c>
      <c r="I49" s="33">
        <f>IF(OR(U49="",U49=0),"",U49*M!$J$65)</f>
        <v>-748404.03737174429</v>
      </c>
      <c r="J49" s="33">
        <f>IF(OR(V49="",V49=0),"",V49*M!$J$66)</f>
        <v>-834161.63393000432</v>
      </c>
      <c r="K49" s="33">
        <f>IF(OR(W49="",W49=0),"",W49*M!$J$67)</f>
        <v>-814761.82153335598</v>
      </c>
      <c r="L49" s="33">
        <f>IF(OR(X49="",X49=0),"",X49*M!$J$68)</f>
        <v>-710223.18531014817</v>
      </c>
      <c r="N49" s="46" t="str">
        <f>'3.6'!N49</f>
        <v>Security Vida</v>
      </c>
      <c r="O49" s="50">
        <v>-3334982.5582559458</v>
      </c>
      <c r="P49" s="50">
        <v>-5584875.7252983432</v>
      </c>
      <c r="Q49" s="50">
        <v>-6664284.9712007437</v>
      </c>
      <c r="R49" s="50">
        <v>-7942568.6731062038</v>
      </c>
      <c r="S49" s="50">
        <v>-10999985.666603731</v>
      </c>
      <c r="T49" s="50">
        <v>-13366026.552395811</v>
      </c>
      <c r="U49" s="50">
        <v>-16722322.04197032</v>
      </c>
      <c r="V49" s="50">
        <v>-18617438.976563599</v>
      </c>
      <c r="W49" s="50">
        <v>-18167770.476893015</v>
      </c>
      <c r="X49" s="50">
        <v>-15833737.000000002</v>
      </c>
    </row>
    <row r="50" spans="2:24">
      <c r="B50" s="46" t="str">
        <f t="shared" si="2"/>
        <v>Seguros CLC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>
        <f>IF(OR(W50="",W50=0),"",W50*M!$J$67)</f>
        <v>-41.061636732686878</v>
      </c>
      <c r="L50" s="33">
        <f>IF(OR(X50="",X50=0),"",X50*M!$J$68)</f>
        <v>-21.440717537385567</v>
      </c>
      <c r="N50" s="46" t="str">
        <f>'3.6'!N50</f>
        <v>Seguros CLC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-915.60302882266751</v>
      </c>
      <c r="X50" s="50">
        <v>-477.99999999999994</v>
      </c>
    </row>
    <row r="51" spans="2:24">
      <c r="B51" s="46" t="str">
        <f t="shared" si="2"/>
        <v>Seguros de Vida Cámara</v>
      </c>
      <c r="C51" s="33">
        <f>IF(OR(O51="",O51=0),"",O51*M!$J$59)</f>
        <v>-50044.254341225482</v>
      </c>
      <c r="D51" s="33">
        <f>IF(OR(P51="",P51=0),"",P51*M!$J$60)</f>
        <v>-143270.62647754137</v>
      </c>
      <c r="E51" s="33">
        <f>IF(OR(Q51="",Q51=0),"",Q51*M!$J$61)</f>
        <v>-261383.8962178893</v>
      </c>
      <c r="F51" s="33">
        <f>IF(OR(R51="",R51=0),"",R51*M!$J$62)</f>
        <v>-251703.52287451152</v>
      </c>
      <c r="G51" s="33">
        <f>IF(OR(S51="",S51=0),"",S51*M!$J$63)</f>
        <v>-26773.605259053304</v>
      </c>
      <c r="H51" s="33">
        <f>IF(OR(T51="",T51=0),"",T51*M!$J$64)</f>
        <v>358.92177716986373</v>
      </c>
      <c r="I51" s="33">
        <f>IF(OR(U51="",U51=0),"",U51*M!$J$65)</f>
        <v>-995.17214021443317</v>
      </c>
      <c r="J51" s="33">
        <f>IF(OR(V51="",V51=0),"",V51*M!$J$66)</f>
        <v>1116.131114727297</v>
      </c>
      <c r="K51" s="33">
        <f>IF(OR(W51="",W51=0),"",W51*M!$J$67)</f>
        <v>-219.24397183945413</v>
      </c>
      <c r="L51" s="33">
        <f>IF(OR(X51="",X51=0),"",X51*M!$J$68)</f>
        <v>865.43348151949203</v>
      </c>
      <c r="N51" s="46" t="str">
        <f>'3.6'!N51</f>
        <v>Seguros de Vida Cámara</v>
      </c>
      <c r="O51" s="50">
        <v>-1117827.9715704396</v>
      </c>
      <c r="P51" s="50">
        <v>-3203297.3106266255</v>
      </c>
      <c r="Q51" s="50">
        <v>-5836402.3328951839</v>
      </c>
      <c r="R51" s="50">
        <v>-5629764.3012946872</v>
      </c>
      <c r="S51" s="50">
        <v>-598179.34980405332</v>
      </c>
      <c r="T51" s="50">
        <v>7987.6013349524892</v>
      </c>
      <c r="U51" s="50">
        <v>-22236.102672968944</v>
      </c>
      <c r="V51" s="50">
        <v>24910.643301083532</v>
      </c>
      <c r="W51" s="50">
        <v>-4888.758964338057</v>
      </c>
      <c r="X51" s="50">
        <v>19294</v>
      </c>
    </row>
    <row r="52" spans="2:24">
      <c r="B52" s="46" t="str">
        <f t="shared" si="2"/>
        <v>Sura</v>
      </c>
      <c r="C52" s="33">
        <f>IF(OR(O52="",O52=0),"",O52*M!$J$59)</f>
        <v>-523178.04698007443</v>
      </c>
      <c r="D52" s="33">
        <f>IF(OR(P52="",P52=0),"",P52*M!$J$60)</f>
        <v>-503597.75413711579</v>
      </c>
      <c r="E52" s="33">
        <f>IF(OR(Q52="",Q52=0),"",Q52*M!$J$61)</f>
        <v>-486656.09904689307</v>
      </c>
      <c r="F52" s="33">
        <f>IF(OR(R52="",R52=0),"",R52*M!$J$62)</f>
        <v>-610764.06370915717</v>
      </c>
      <c r="G52" s="33">
        <f>IF(OR(S52="",S52=0),"",S52*M!$J$63)</f>
        <v>-693392.47986789094</v>
      </c>
      <c r="H52" s="33">
        <f>IF(OR(T52="",T52=0),"",T52*M!$J$64)</f>
        <v>-655404.05836925248</v>
      </c>
      <c r="I52" s="33">
        <f>IF(OR(U52="",U52=0),"",U52*M!$J$65)</f>
        <v>-999556.51001255075</v>
      </c>
      <c r="J52" s="33">
        <f>IF(OR(V52="",V52=0),"",V52*M!$J$66)</f>
        <v>-1486022.4095253383</v>
      </c>
      <c r="K52" s="33">
        <f>IF(OR(W52="",W52=0),"",W52*M!$J$67)</f>
        <v>-1407339.9656499133</v>
      </c>
      <c r="L52" s="33">
        <f>IF(OR(X52="",X52=0),"",X52*M!$J$68)</f>
        <v>-1500319.9511259291</v>
      </c>
      <c r="N52" s="46" t="str">
        <f>'3.6'!N52</f>
        <v>Sura</v>
      </c>
      <c r="O52" s="50">
        <v>-11686117.871560629</v>
      </c>
      <c r="P52" s="50">
        <v>-11259623.630653331</v>
      </c>
      <c r="Q52" s="50">
        <v>-10866472.008770075</v>
      </c>
      <c r="R52" s="50">
        <v>-13660745.32098525</v>
      </c>
      <c r="S52" s="50">
        <v>-15491864.42218657</v>
      </c>
      <c r="T52" s="50">
        <v>-14585646.969773997</v>
      </c>
      <c r="U52" s="50">
        <v>-22334066.927641708</v>
      </c>
      <c r="V52" s="50">
        <v>-33166151.980403204</v>
      </c>
      <c r="W52" s="50">
        <v>-31381231.671812415</v>
      </c>
      <c r="X52" s="50">
        <v>-33448178</v>
      </c>
    </row>
    <row r="53" spans="2:24">
      <c r="B53" s="46" t="str">
        <f t="shared" si="2"/>
        <v>Vitalis</v>
      </c>
      <c r="C53" s="33" t="str">
        <f>IF(OR(O53="",O53=0),"",O53*M!$J$59)</f>
        <v/>
      </c>
      <c r="D53" s="33" t="str">
        <f>IF(OR(P53="",P53=0),"",P53*M!$J$60)</f>
        <v/>
      </c>
      <c r="E53" s="33" t="str">
        <f>IF(OR(Q53="",Q53=0),"",Q53*M!$J$61)</f>
        <v/>
      </c>
      <c r="F53" s="33" t="str">
        <f>IF(OR(R53="",R53=0),"",R53*M!$J$62)</f>
        <v/>
      </c>
      <c r="G53" s="33" t="str">
        <f>IF(OR(S53="",S53=0),"",S53*M!$J$63)</f>
        <v/>
      </c>
      <c r="H53" s="33" t="str">
        <f>IF(OR(T53="",T53=0),"",T53*M!$J$64)</f>
        <v/>
      </c>
      <c r="I53" s="33" t="str">
        <f>IF(OR(U53="",U53=0),"",U53*M!$J$65)</f>
        <v/>
      </c>
      <c r="J53" s="33" t="str">
        <f>IF(OR(V53="",V53=0),"",V53*M!$J$66)</f>
        <v/>
      </c>
      <c r="K53" s="33" t="str">
        <f>IF(OR(W53="",W53=0),"",W53*M!$J$67)</f>
        <v/>
      </c>
      <c r="L53" s="33" t="str">
        <f>IF(OR(X53="",X53=0),"",X53*M!$J$68)</f>
        <v/>
      </c>
      <c r="N53" s="46" t="str">
        <f>'3.6'!N53</f>
        <v>Vitalis</v>
      </c>
      <c r="O53" s="50" t="s">
        <v>691</v>
      </c>
      <c r="P53" s="50" t="s">
        <v>691</v>
      </c>
      <c r="Q53" s="50" t="s">
        <v>691</v>
      </c>
      <c r="R53" s="50" t="s">
        <v>691</v>
      </c>
      <c r="S53" s="50" t="s">
        <v>691</v>
      </c>
      <c r="T53" s="50" t="s">
        <v>691</v>
      </c>
      <c r="U53" s="50" t="s">
        <v>691</v>
      </c>
      <c r="V53" s="50" t="s">
        <v>691</v>
      </c>
      <c r="W53" s="50" t="s">
        <v>691</v>
      </c>
      <c r="X53" s="50" t="s">
        <v>691</v>
      </c>
    </row>
    <row r="54" spans="2:24">
      <c r="B54" s="51" t="s">
        <v>29</v>
      </c>
      <c r="C54" s="51">
        <f>SUM(C17:C53)</f>
        <v>-4691307.9934926443</v>
      </c>
      <c r="D54" s="51">
        <f t="shared" ref="D54:L54" si="3">SUM(D17:D53)</f>
        <v>-5270748.2860520082</v>
      </c>
      <c r="E54" s="51">
        <f t="shared" si="3"/>
        <v>-6028202.3208340909</v>
      </c>
      <c r="F54" s="51">
        <f t="shared" si="3"/>
        <v>-6440966.1632028362</v>
      </c>
      <c r="G54" s="51">
        <f t="shared" si="3"/>
        <v>-6998163.9778407719</v>
      </c>
      <c r="H54" s="51">
        <f t="shared" si="3"/>
        <v>-7727056.8312349087</v>
      </c>
      <c r="I54" s="51">
        <f t="shared" si="3"/>
        <v>-8376766.606518453</v>
      </c>
      <c r="J54" s="51">
        <f t="shared" si="3"/>
        <v>-9697525.889466973</v>
      </c>
      <c r="K54" s="51">
        <f t="shared" si="3"/>
        <v>-10487659.323578283</v>
      </c>
      <c r="L54" s="51">
        <f t="shared" si="3"/>
        <v>-9025093.6237189956</v>
      </c>
    </row>
    <row r="56" spans="2:24">
      <c r="B56" s="14" t="s">
        <v>713</v>
      </c>
    </row>
  </sheetData>
  <mergeCells count="2">
    <mergeCell ref="B15:L15"/>
    <mergeCell ref="N15:X15"/>
  </mergeCells>
  <conditionalFormatting sqref="C17:L54">
    <cfRule type="cellIs" dxfId="2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80" fitToWidth="3" orientation="landscape" horizontalDpi="300" verticalDpi="300" r:id="rId1"/>
  <headerFooter alignWithMargins="0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>
  <sheetPr codeName="Hoja161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271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66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73">
        <f>C16</f>
        <v>2002</v>
      </c>
      <c r="P16" s="73">
        <f>O16+1</f>
        <v>2003</v>
      </c>
      <c r="Q16" s="73">
        <f t="shared" ref="Q16:W16" si="1">P16+1</f>
        <v>2004</v>
      </c>
      <c r="R16" s="73">
        <f t="shared" si="1"/>
        <v>2005</v>
      </c>
      <c r="S16" s="73">
        <f t="shared" si="1"/>
        <v>2006</v>
      </c>
      <c r="T16" s="73">
        <f t="shared" si="1"/>
        <v>2007</v>
      </c>
      <c r="U16" s="73">
        <f t="shared" si="1"/>
        <v>2008</v>
      </c>
      <c r="V16" s="73">
        <f t="shared" si="1"/>
        <v>2009</v>
      </c>
      <c r="W16" s="73">
        <f t="shared" si="1"/>
        <v>2010</v>
      </c>
      <c r="X16" s="7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>
        <f>IF(OR(S17="",S17=0),"",S17*M!$J$63)</f>
        <v>-82.677169648534743</v>
      </c>
      <c r="H17" s="33">
        <f>IF(OR(T17="",T17=0),"",T17*M!$J$64)</f>
        <v>-37111.176568314375</v>
      </c>
      <c r="I17" s="33">
        <f>IF(OR(U17="",U17=0),"",U17*M!$J$65)</f>
        <v>-38167.827910595232</v>
      </c>
      <c r="J17" s="33">
        <f>IF(OR(V17="",V17=0),"",V17*M!$J$66)</f>
        <v>-71615.603966598705</v>
      </c>
      <c r="K17" s="33">
        <f>IF(OR(W17="",W17=0),"",W17*M!$J$67)</f>
        <v>-51676.83885987541</v>
      </c>
      <c r="L17" s="33">
        <f>IF(OR(X17="",X17=0),"",X17*M!$J$68)</f>
        <v>-96589.355984539361</v>
      </c>
      <c r="N17" s="46" t="str">
        <f>'3.6'!N17</f>
        <v>ACE Seguros de Vida</v>
      </c>
      <c r="O17" s="33">
        <v>0</v>
      </c>
      <c r="P17" s="33">
        <v>0</v>
      </c>
      <c r="Q17" s="33">
        <v>0</v>
      </c>
      <c r="R17" s="33">
        <v>0</v>
      </c>
      <c r="S17" s="33">
        <v>-1847.1840122195276</v>
      </c>
      <c r="T17" s="33">
        <v>-825888.26411175658</v>
      </c>
      <c r="U17" s="33">
        <v>-852821.04063055082</v>
      </c>
      <c r="V17" s="33">
        <v>-1598370.2467066189</v>
      </c>
      <c r="W17" s="33">
        <v>-1152303.5598436738</v>
      </c>
      <c r="X17" s="33">
        <v>-2153366</v>
      </c>
    </row>
    <row r="18" spans="2:24" s="16" customFormat="1">
      <c r="B18" s="46" t="str">
        <f t="shared" ref="B18:B53" si="2">N18</f>
        <v>BanChile</v>
      </c>
      <c r="C18" s="33">
        <f>IF(OR(O18="",O18=0),"",O18*M!$J$59)</f>
        <v>-188177.82003473467</v>
      </c>
      <c r="D18" s="33">
        <f>IF(OR(P18="",P18=0),"",P18*M!$J$60)</f>
        <v>-249780.20094562642</v>
      </c>
      <c r="E18" s="33">
        <f>IF(OR(Q18="",Q18=0),"",Q18*M!$J$61)</f>
        <v>-200004.79296415963</v>
      </c>
      <c r="F18" s="33">
        <f>IF(OR(R18="",R18=0),"",R18*M!$J$62)</f>
        <v>-260653.60357077475</v>
      </c>
      <c r="G18" s="33">
        <f>IF(OR(S18="",S18=0),"",S18*M!$J$63)</f>
        <v>-254044.03704547998</v>
      </c>
      <c r="H18" s="33">
        <f>IF(OR(T18="",T18=0),"",T18*M!$J$64)</f>
        <v>-284366.74742364179</v>
      </c>
      <c r="I18" s="33">
        <f>IF(OR(U18="",U18=0),"",U18*M!$J$65)</f>
        <v>-360785.72404145432</v>
      </c>
      <c r="J18" s="33">
        <f>IF(OR(V18="",V18=0),"",V18*M!$J$66)</f>
        <v>-548516.96614792256</v>
      </c>
      <c r="K18" s="33">
        <f>IF(OR(W18="",W18=0),"",W18*M!$J$67)</f>
        <v>-721840.1765510554</v>
      </c>
      <c r="L18" s="33">
        <f>IF(OR(X18="",X18=0),"",X18*M!$J$68)</f>
        <v>-718429.14896947751</v>
      </c>
      <c r="N18" s="46" t="str">
        <f>'3.6'!N18</f>
        <v>BanChile</v>
      </c>
      <c r="O18" s="33">
        <v>-4203288.3421482434</v>
      </c>
      <c r="P18" s="33">
        <v>-5584677.5128210075</v>
      </c>
      <c r="Q18" s="33">
        <v>-4465877.4206700651</v>
      </c>
      <c r="R18" s="33">
        <v>-5829947.6130819051</v>
      </c>
      <c r="S18" s="33">
        <v>-5675884.7167240037</v>
      </c>
      <c r="T18" s="33">
        <v>-6328421.2767680828</v>
      </c>
      <c r="U18" s="33">
        <v>-8061387.651988117</v>
      </c>
      <c r="V18" s="33">
        <v>-12242209.098921051</v>
      </c>
      <c r="W18" s="33">
        <v>-16095779.529653151</v>
      </c>
      <c r="X18" s="33">
        <v>-16016681</v>
      </c>
    </row>
    <row r="19" spans="2:24" s="16" customFormat="1">
      <c r="B19" s="46" t="str">
        <f t="shared" si="2"/>
        <v>BBVA Seguros de Vida</v>
      </c>
      <c r="C19" s="33">
        <f>IF(OR(O19="",O19=0),"",O19*M!$J$59)</f>
        <v>-17081.040986328346</v>
      </c>
      <c r="D19" s="33">
        <f>IF(OR(P19="",P19=0),"",P19*M!$J$60)</f>
        <v>-52247.813238770679</v>
      </c>
      <c r="E19" s="33">
        <f>IF(OR(Q19="",Q19=0),"",Q19*M!$J$61)</f>
        <v>-59767.974337430453</v>
      </c>
      <c r="F19" s="33">
        <f>IF(OR(R19="",R19=0),"",R19*M!$J$62)</f>
        <v>-80617.430726666891</v>
      </c>
      <c r="G19" s="33">
        <f>IF(OR(S19="",S19=0),"",S19*M!$J$63)</f>
        <v>-79900.558343577068</v>
      </c>
      <c r="H19" s="33">
        <f>IF(OR(T19="",T19=0),"",T19*M!$J$64)</f>
        <v>-135933.96613914726</v>
      </c>
      <c r="I19" s="33">
        <f>IF(OR(U19="",U19=0),"",U19*M!$J$65)</f>
        <v>-133140.31838609514</v>
      </c>
      <c r="J19" s="33">
        <f>IF(OR(V19="",V19=0),"",V19*M!$J$66)</f>
        <v>-89862.330300321672</v>
      </c>
      <c r="K19" s="33">
        <f>IF(OR(W19="",W19=0),"",W19*M!$J$67)</f>
        <v>-126505.26320695577</v>
      </c>
      <c r="L19" s="33">
        <f>IF(OR(X19="",X19=0),"",X19*M!$J$68)</f>
        <v>-165090.02634337533</v>
      </c>
      <c r="N19" s="46" t="str">
        <f>'3.6'!N19</f>
        <v>BBVA Seguros de Vida</v>
      </c>
      <c r="O19" s="33">
        <v>-381535.61581454048</v>
      </c>
      <c r="P19" s="33">
        <v>-1168175.8065049849</v>
      </c>
      <c r="Q19" s="33">
        <v>-1334550.253105931</v>
      </c>
      <c r="R19" s="33">
        <v>-1803141.7613227456</v>
      </c>
      <c r="S19" s="33">
        <v>-1785148.6035030812</v>
      </c>
      <c r="T19" s="33">
        <v>-3025133.6042075222</v>
      </c>
      <c r="U19" s="33">
        <v>-2974884.1129204771</v>
      </c>
      <c r="V19" s="33">
        <v>-2005614.2390245979</v>
      </c>
      <c r="W19" s="33">
        <v>-2820847.1792867617</v>
      </c>
      <c r="X19" s="33">
        <v>-3680522</v>
      </c>
    </row>
    <row r="20" spans="2:24" s="16" customFormat="1">
      <c r="B20" s="46" t="str">
        <f t="shared" si="2"/>
        <v>BCI Vida</v>
      </c>
      <c r="C20" s="33">
        <f>IF(OR(O20="",O20=0),"",O20*M!$J$59)</f>
        <v>-72066.43287315192</v>
      </c>
      <c r="D20" s="33">
        <f>IF(OR(P20="",P20=0),"",P20*M!$J$60)</f>
        <v>-88366.666666666657</v>
      </c>
      <c r="E20" s="33">
        <f>IF(OR(Q20="",Q20=0),"",Q20*M!$J$61)</f>
        <v>-143326.02839398166</v>
      </c>
      <c r="F20" s="33">
        <f>IF(OR(R20="",R20=0),"",R20*M!$J$62)</f>
        <v>-138873.06736482884</v>
      </c>
      <c r="G20" s="33">
        <f>IF(OR(S20="",S20=0),"",S20*M!$J$63)</f>
        <v>-127921.59630199632</v>
      </c>
      <c r="H20" s="33">
        <f>IF(OR(T20="",T20=0),"",T20*M!$J$64)</f>
        <v>-236288.86195857229</v>
      </c>
      <c r="I20" s="33">
        <f>IF(OR(U20="",U20=0),"",U20*M!$J$65)</f>
        <v>-228047.68845877147</v>
      </c>
      <c r="J20" s="33">
        <f>IF(OR(V20="",V20=0),"",V20*M!$J$66)</f>
        <v>-228264.59398134367</v>
      </c>
      <c r="K20" s="33">
        <f>IF(OR(W20="",W20=0),"",W20*M!$J$67)</f>
        <v>-300983.98782599368</v>
      </c>
      <c r="L20" s="33">
        <f>IF(OR(X20="",X20=0),"",X20*M!$J$68)</f>
        <v>-423761.83220350917</v>
      </c>
      <c r="N20" s="46" t="str">
        <f>'3.6'!N20</f>
        <v>BCI Vida</v>
      </c>
      <c r="O20" s="33">
        <v>-1609732.7363023702</v>
      </c>
      <c r="P20" s="33">
        <v>-1975734.4030790923</v>
      </c>
      <c r="Q20" s="33">
        <v>-3200305.6752429903</v>
      </c>
      <c r="R20" s="33">
        <v>-3106125.1274245717</v>
      </c>
      <c r="S20" s="33">
        <v>-2858040.8413973325</v>
      </c>
      <c r="T20" s="33">
        <v>-5258475.1031182827</v>
      </c>
      <c r="U20" s="33">
        <v>-5095492.1364758415</v>
      </c>
      <c r="V20" s="33">
        <v>-5094578.7675897004</v>
      </c>
      <c r="W20" s="33">
        <v>-6711419.0472887158</v>
      </c>
      <c r="X20" s="33">
        <v>-9447359</v>
      </c>
    </row>
    <row r="21" spans="2:24" s="16" customFormat="1">
      <c r="B21" s="46" t="str">
        <f t="shared" si="2"/>
        <v>BICE Vida</v>
      </c>
      <c r="C21" s="33">
        <f>IF(OR(O21="",O21=0),"",O21*M!$J$59)</f>
        <v>-30034.244857299178</v>
      </c>
      <c r="D21" s="33">
        <f>IF(OR(P21="",P21=0),"",P21*M!$J$60)</f>
        <v>-28242.257683215124</v>
      </c>
      <c r="E21" s="33">
        <f>IF(OR(Q21="",Q21=0),"",Q21*M!$J$61)</f>
        <v>-37409.085265677466</v>
      </c>
      <c r="F21" s="33">
        <f>IF(OR(R21="",R21=0),"",R21*M!$J$62)</f>
        <v>-46003.267906587032</v>
      </c>
      <c r="G21" s="33">
        <f>IF(OR(S21="",S21=0),"",S21*M!$J$63)</f>
        <v>-144168.15096545769</v>
      </c>
      <c r="H21" s="33">
        <f>IF(OR(T21="",T21=0),"",T21*M!$J$64)</f>
        <v>-222245.04730755152</v>
      </c>
      <c r="I21" s="33">
        <f>IF(OR(U21="",U21=0),"",U21*M!$J$65)</f>
        <v>-257619.80965450697</v>
      </c>
      <c r="J21" s="33">
        <f>IF(OR(V21="",V21=0),"",V21*M!$J$66)</f>
        <v>-263546.17894005036</v>
      </c>
      <c r="K21" s="33">
        <f>IF(OR(W21="",W21=0),"",W21*M!$J$67)</f>
        <v>-177759.27440685508</v>
      </c>
      <c r="L21" s="33">
        <f>IF(OR(X21="",X21=0),"",X21*M!$J$68)</f>
        <v>-151789.51495086352</v>
      </c>
      <c r="N21" s="46" t="str">
        <f>'3.6'!N21</f>
        <v>BICE Vida</v>
      </c>
      <c r="O21" s="33">
        <v>-670868.60316805169</v>
      </c>
      <c r="P21" s="33">
        <v>-631450.77471165161</v>
      </c>
      <c r="Q21" s="33">
        <v>-835301.92821852909</v>
      </c>
      <c r="R21" s="33">
        <v>-1028938.9375472479</v>
      </c>
      <c r="S21" s="33">
        <v>-3221023.4659304684</v>
      </c>
      <c r="T21" s="33">
        <v>-4945937.9437994985</v>
      </c>
      <c r="U21" s="33">
        <v>-5756250.9103540638</v>
      </c>
      <c r="V21" s="33">
        <v>-5882019.3885045238</v>
      </c>
      <c r="W21" s="33">
        <v>-3963722.4182706405</v>
      </c>
      <c r="X21" s="33">
        <v>-3384000</v>
      </c>
    </row>
    <row r="22" spans="2:24" s="16" customFormat="1">
      <c r="B22" s="46" t="str">
        <f t="shared" si="2"/>
        <v>Cardif</v>
      </c>
      <c r="C22" s="33">
        <f>IF(OR(O22="",O22=0),"",O22*M!$J$59)</f>
        <v>-33560.855990043092</v>
      </c>
      <c r="D22" s="33">
        <f>IF(OR(P22="",P22=0),"",P22*M!$J$60)</f>
        <v>-42728.78250591016</v>
      </c>
      <c r="E22" s="33">
        <f>IF(OR(Q22="",Q22=0),"",Q22*M!$J$61)</f>
        <v>-83110.34500679966</v>
      </c>
      <c r="F22" s="33">
        <f>IF(OR(R22="",R22=0),"",R22*M!$J$62)</f>
        <v>-167140.73750988182</v>
      </c>
      <c r="G22" s="33">
        <f>IF(OR(S22="",S22=0),"",S22*M!$J$63)</f>
        <v>-215225.57887652848</v>
      </c>
      <c r="H22" s="33">
        <f>IF(OR(T22="",T22=0),"",T22*M!$J$64)</f>
        <v>-229008.70728025652</v>
      </c>
      <c r="I22" s="33">
        <f>IF(OR(U22="",U22=0),"",U22*M!$J$65)</f>
        <v>-265492.94560045656</v>
      </c>
      <c r="J22" s="33">
        <f>IF(OR(V22="",V22=0),"",V22*M!$J$66)</f>
        <v>-300028.36286126851</v>
      </c>
      <c r="K22" s="33">
        <f>IF(OR(W22="",W22=0),"",W22*M!$J$67)</f>
        <v>-324489.37454411556</v>
      </c>
      <c r="L22" s="33">
        <f>IF(OR(X22="",X22=0),"",X22*M!$J$68)</f>
        <v>-280841.23866344488</v>
      </c>
      <c r="N22" s="46" t="str">
        <f>'3.6'!N22</f>
        <v>Cardif</v>
      </c>
      <c r="O22" s="33">
        <v>-749641.77345356427</v>
      </c>
      <c r="P22" s="33">
        <v>-955345.81967496173</v>
      </c>
      <c r="Q22" s="33">
        <v>-1855758.5930277021</v>
      </c>
      <c r="R22" s="33">
        <v>-3738378.1783392914</v>
      </c>
      <c r="S22" s="33">
        <v>-4808597.7061318289</v>
      </c>
      <c r="T22" s="33">
        <v>-5096459.3745500632</v>
      </c>
      <c r="U22" s="33">
        <v>-5932168.0730015785</v>
      </c>
      <c r="V22" s="33">
        <v>-6696255.8688915381</v>
      </c>
      <c r="W22" s="33">
        <v>-7235548.2585246703</v>
      </c>
      <c r="X22" s="33">
        <v>-6261083</v>
      </c>
    </row>
    <row r="23" spans="2:24">
      <c r="B23" s="46" t="str">
        <f t="shared" si="2"/>
        <v>Chilena</v>
      </c>
      <c r="C23" s="33">
        <f>IF(OR(O23="",O23=0),"",O23*M!$J$59)</f>
        <v>-94346.970757495816</v>
      </c>
      <c r="D23" s="33">
        <f>IF(OR(P23="",P23=0),"",P23*M!$J$60)</f>
        <v>-95602.245862884156</v>
      </c>
      <c r="E23" s="33">
        <f>IF(OR(Q23="",Q23=0),"",Q23*M!$J$61)</f>
        <v>-166656.50327278607</v>
      </c>
      <c r="F23" s="33">
        <f>IF(OR(R23="",R23=0),"",R23*M!$J$62)</f>
        <v>-112504.38808532602</v>
      </c>
      <c r="G23" s="33">
        <f>IF(OR(S23="",S23=0),"",S23*M!$J$63)</f>
        <v>-129707.71766291925</v>
      </c>
      <c r="H23" s="33">
        <f>IF(OR(T23="",T23=0),"",T23*M!$J$64)</f>
        <v>-55263.76138607099</v>
      </c>
      <c r="I23" s="33">
        <f>IF(OR(U23="",U23=0),"",U23*M!$J$65)</f>
        <v>-118689.74206819944</v>
      </c>
      <c r="J23" s="33">
        <f>IF(OR(V23="",V23=0),"",V23*M!$J$66)</f>
        <v>-183322.92406775008</v>
      </c>
      <c r="K23" s="33">
        <f>IF(OR(W23="",W23=0),"",W23*M!$J$67)</f>
        <v>-158582.65110892052</v>
      </c>
      <c r="L23" s="33">
        <f>IF(OR(X23="",X23=0),"",X23*M!$J$68)</f>
        <v>-11707.708296795152</v>
      </c>
      <c r="N23" s="46" t="str">
        <f>'3.6'!N23</f>
        <v>Chilena</v>
      </c>
      <c r="O23" s="50">
        <v>-2107408.4194873935</v>
      </c>
      <c r="P23" s="50">
        <v>-2137510.141413724</v>
      </c>
      <c r="Q23" s="50">
        <v>-3721248.3958178596</v>
      </c>
      <c r="R23" s="50">
        <v>-2516346.1382999565</v>
      </c>
      <c r="S23" s="50">
        <v>-2897946.5957404734</v>
      </c>
      <c r="T23" s="50">
        <v>-1229863.7817480972</v>
      </c>
      <c r="U23" s="50">
        <v>-2652000.7787677892</v>
      </c>
      <c r="V23" s="50">
        <v>-4091537.1949639791</v>
      </c>
      <c r="W23" s="50">
        <v>-3536117.0968246218</v>
      </c>
      <c r="X23" s="50">
        <v>-261012.00000000003</v>
      </c>
    </row>
    <row r="24" spans="2:24">
      <c r="B24" s="46" t="str">
        <f t="shared" si="2"/>
        <v>Cigna</v>
      </c>
      <c r="C24" s="33">
        <f>IF(OR(O24="",O24=0),"",O24*M!$J$59)</f>
        <v>-3504.3943784444946</v>
      </c>
      <c r="D24" s="33">
        <f>IF(OR(P24="",P24=0),"",P24*M!$J$60)</f>
        <v>-917.73049645390051</v>
      </c>
      <c r="E24" s="33">
        <f>IF(OR(Q24="",Q24=0),"",Q24*M!$J$61)</f>
        <v>2627.1218250221605</v>
      </c>
      <c r="F24" s="33">
        <f>IF(OR(R24="",R24=0),"",R24*M!$J$62)</f>
        <v>-63.755889492016856</v>
      </c>
      <c r="G24" s="33">
        <f>IF(OR(S24="",S24=0),"",S24*M!$J$63)</f>
        <v>558.77986821826323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'3.6'!N24</f>
        <v>Cigna</v>
      </c>
      <c r="O24" s="50">
        <v>-78276.919322833375</v>
      </c>
      <c r="P24" s="50">
        <v>-20518.955653702298</v>
      </c>
      <c r="Q24" s="50">
        <v>58660.614407467816</v>
      </c>
      <c r="R24" s="50">
        <v>-1426.005590070318</v>
      </c>
      <c r="S24" s="50">
        <v>12484.332050924328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>
        <f>IF(OR(O25="",O25=0),"",O25*M!$J$59)</f>
        <v>-49.450195053547183</v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>
        <f>IF(OR(S25="",S25=0),"",S25*M!$J$63)</f>
        <v>-1704.5894554977585</v>
      </c>
      <c r="H25" s="33">
        <f>IF(OR(T25="",T25=0),"",T25*M!$J$64)</f>
        <v>-10633.318826295719</v>
      </c>
      <c r="I25" s="33">
        <f>IF(OR(U25="",U25=0),"",U25*M!$J$65)</f>
        <v>-13014.944130237045</v>
      </c>
      <c r="J25" s="33">
        <f>IF(OR(V25="",V25=0),"",V25*M!$J$66)</f>
        <v>-15498.059483700434</v>
      </c>
      <c r="K25" s="33">
        <f>IF(OR(W25="",W25=0),"",W25*M!$J$67)</f>
        <v>-3334.6616609688399</v>
      </c>
      <c r="L25" s="33">
        <f>IF(OR(X25="",X25=0),"",X25*M!$J$68)</f>
        <v>-568.58271025920396</v>
      </c>
      <c r="N25" s="46" t="str">
        <f>'3.6'!N25</f>
        <v>CN Life</v>
      </c>
      <c r="O25" s="50">
        <v>-1104.558594350626</v>
      </c>
      <c r="P25" s="50">
        <v>0</v>
      </c>
      <c r="Q25" s="50">
        <v>0</v>
      </c>
      <c r="R25" s="50">
        <v>0</v>
      </c>
      <c r="S25" s="50">
        <v>-38084.157972251684</v>
      </c>
      <c r="T25" s="50">
        <v>-236638.50190872877</v>
      </c>
      <c r="U25" s="50">
        <v>-290805.60263729555</v>
      </c>
      <c r="V25" s="50">
        <v>-345897.20379918226</v>
      </c>
      <c r="W25" s="50">
        <v>-74357.150854909632</v>
      </c>
      <c r="X25" s="50">
        <v>-12676</v>
      </c>
    </row>
    <row r="26" spans="2:24">
      <c r="B26" s="46" t="str">
        <f t="shared" si="2"/>
        <v>Consorcio Nacional</v>
      </c>
      <c r="C26" s="33">
        <f>IF(OR(O26="",O26=0),"",O26*M!$J$59)</f>
        <v>-71762.266395606377</v>
      </c>
      <c r="D26" s="33">
        <f>IF(OR(P26="",P26=0),"",P26*M!$J$60)</f>
        <v>-58250.945626477536</v>
      </c>
      <c r="E26" s="33">
        <f>IF(OR(Q26="",Q26=0),"",Q26*M!$J$61)</f>
        <v>-54279.626148795556</v>
      </c>
      <c r="F26" s="33">
        <f>IF(OR(R26="",R26=0),"",R26*M!$J$62)</f>
        <v>-49738.383882778158</v>
      </c>
      <c r="G26" s="33">
        <f>IF(OR(S26="",S26=0),"",S26*M!$J$63)</f>
        <v>-52170.821067189914</v>
      </c>
      <c r="H26" s="33">
        <f>IF(OR(T26="",T26=0),"",T26*M!$J$64)</f>
        <v>-32454.366533385375</v>
      </c>
      <c r="I26" s="33">
        <f>IF(OR(U26="",U26=0),"",U26*M!$J$65)</f>
        <v>-36822.441320550315</v>
      </c>
      <c r="J26" s="33">
        <f>IF(OR(V26="",V26=0),"",V26*M!$J$66)</f>
        <v>-22262.410900506533</v>
      </c>
      <c r="K26" s="33">
        <f>IF(OR(W26="",W26=0),"",W26*M!$J$67)</f>
        <v>-61467.499085318246</v>
      </c>
      <c r="L26" s="33">
        <f>IF(OR(X26="",X26=0),"",X26*M!$J$68)</f>
        <v>-47361.603083874921</v>
      </c>
      <c r="N26" s="46" t="str">
        <f>'3.6'!N26</f>
        <v>Consorcio Nacional</v>
      </c>
      <c r="O26" s="50">
        <v>-1602938.6337407425</v>
      </c>
      <c r="P26" s="50">
        <v>-1302396.0462405274</v>
      </c>
      <c r="Q26" s="50">
        <v>-1212001.7386971177</v>
      </c>
      <c r="R26" s="50">
        <v>-1112480.9648649974</v>
      </c>
      <c r="S26" s="50">
        <v>-1165607.2285656289</v>
      </c>
      <c r="T26" s="50">
        <v>-722253.58820850181</v>
      </c>
      <c r="U26" s="50">
        <v>-822759.75460557407</v>
      </c>
      <c r="V26" s="50">
        <v>-496869.02340337471</v>
      </c>
      <c r="W26" s="50">
        <v>-1370618.2416218859</v>
      </c>
      <c r="X26" s="50">
        <v>-1055881</v>
      </c>
    </row>
    <row r="27" spans="2:24">
      <c r="B27" s="46" t="str">
        <f t="shared" si="2"/>
        <v>CorpVida</v>
      </c>
      <c r="C27" s="33">
        <f>IF(OR(O27="",O27=0),"",O27*M!$J$59)</f>
        <v>-28058.805120842433</v>
      </c>
      <c r="D27" s="33">
        <f>IF(OR(P27="",P27=0),"",P27*M!$J$60)</f>
        <v>-38672.340425531911</v>
      </c>
      <c r="E27" s="33">
        <f>IF(OR(Q27="",Q27=0),"",Q27*M!$J$61)</f>
        <v>-11839.834151890769</v>
      </c>
      <c r="F27" s="33">
        <f>IF(OR(R27="",R27=0),"",R27*M!$J$62)</f>
        <v>409.29500784709251</v>
      </c>
      <c r="G27" s="33">
        <f>IF(OR(S27="",S27=0),"",S27*M!$J$63)</f>
        <v>-14723.953146695256</v>
      </c>
      <c r="H27" s="33">
        <f>IF(OR(T27="",T27=0),"",T27*M!$J$64)</f>
        <v>-8412.4680344051194</v>
      </c>
      <c r="I27" s="33">
        <f>IF(OR(U27="",U27=0),"",U27*M!$J$65)</f>
        <v>-49583.849394268262</v>
      </c>
      <c r="J27" s="33">
        <f>IF(OR(V27="",V27=0),"",V27*M!$J$66)</f>
        <v>-36612.442987783936</v>
      </c>
      <c r="K27" s="33">
        <f>IF(OR(W27="",W27=0),"",W27*M!$J$67)</f>
        <v>-15145.218836151947</v>
      </c>
      <c r="L27" s="33">
        <f>IF(OR(X27="",X27=0),"",X27*M!$J$68)</f>
        <v>-114465.89064426665</v>
      </c>
      <c r="N27" s="46" t="str">
        <f>'3.6'!N27</f>
        <v>CorpVida</v>
      </c>
      <c r="O27" s="50">
        <v>-626743.62173648679</v>
      </c>
      <c r="P27" s="50">
        <v>-864650.39712911821</v>
      </c>
      <c r="Q27" s="50">
        <v>-264369.90443965216</v>
      </c>
      <c r="R27" s="50">
        <v>9154.5577016992411</v>
      </c>
      <c r="S27" s="50">
        <v>-328964.46461416688</v>
      </c>
      <c r="T27" s="50">
        <v>-187214.72247157208</v>
      </c>
      <c r="U27" s="50">
        <v>-1107900.3536156141</v>
      </c>
      <c r="V27" s="50">
        <v>-817143.69899344677</v>
      </c>
      <c r="W27" s="50">
        <v>-337712.01885686372</v>
      </c>
      <c r="X27" s="50">
        <v>-2551906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'3.6'!N28</f>
        <v>CorpSeguros</v>
      </c>
      <c r="O28" s="50" t="s">
        <v>691</v>
      </c>
      <c r="P28" s="50" t="s">
        <v>691</v>
      </c>
      <c r="Q28" s="50" t="s">
        <v>691</v>
      </c>
      <c r="R28" s="50" t="s">
        <v>691</v>
      </c>
      <c r="S28" s="50" t="s">
        <v>691</v>
      </c>
      <c r="T28" s="50" t="s">
        <v>691</v>
      </c>
      <c r="U28" s="50" t="s">
        <v>691</v>
      </c>
      <c r="V28" s="50" t="s">
        <v>691</v>
      </c>
      <c r="W28" s="50" t="s">
        <v>691</v>
      </c>
      <c r="X28" s="50" t="s">
        <v>691</v>
      </c>
    </row>
    <row r="29" spans="2:24">
      <c r="B29" s="46" t="str">
        <f t="shared" si="2"/>
        <v>Cruz del Sur</v>
      </c>
      <c r="C29" s="33">
        <f>IF(OR(O29="",O29=0),"",O29*M!$J$59)</f>
        <v>-91401.339694173279</v>
      </c>
      <c r="D29" s="33">
        <f>IF(OR(P29="",P29=0),"",P29*M!$J$60)</f>
        <v>-103005.14184397162</v>
      </c>
      <c r="E29" s="33">
        <f>IF(OR(Q29="",Q29=0),"",Q29*M!$J$61)</f>
        <v>-151834.98344117502</v>
      </c>
      <c r="F29" s="33">
        <f>IF(OR(R29="",R29=0),"",R29*M!$J$62)</f>
        <v>-218874.85876067667</v>
      </c>
      <c r="G29" s="33">
        <f>IF(OR(S29="",S29=0),"",S29*M!$J$63)</f>
        <v>-246102.17502036929</v>
      </c>
      <c r="H29" s="33">
        <f>IF(OR(T29="",T29=0),"",T29*M!$J$64)</f>
        <v>-238861.90761089468</v>
      </c>
      <c r="I29" s="33">
        <f>IF(OR(U29="",U29=0),"",U29*M!$J$65)</f>
        <v>-211842.40396372037</v>
      </c>
      <c r="J29" s="33">
        <f>IF(OR(V29="",V29=0),"",V29*M!$J$66)</f>
        <v>-240931.42872422523</v>
      </c>
      <c r="K29" s="33">
        <f>IF(OR(W29="",W29=0),"",W29*M!$J$67)</f>
        <v>-320997.36431832321</v>
      </c>
      <c r="L29" s="33">
        <f>IF(OR(X29="",X29=0),"",X29*M!$J$68)</f>
        <v>-258184.27623897517</v>
      </c>
      <c r="N29" s="46" t="str">
        <f>'3.6'!N29</f>
        <v>Cruz del Sur</v>
      </c>
      <c r="O29" s="50">
        <v>-2041612.4786775364</v>
      </c>
      <c r="P29" s="50">
        <v>-2303026.8099039216</v>
      </c>
      <c r="Q29" s="50">
        <v>-3390300.8731359076</v>
      </c>
      <c r="R29" s="50">
        <v>-4895497.1000390118</v>
      </c>
      <c r="S29" s="50">
        <v>-5498446.6086900542</v>
      </c>
      <c r="T29" s="50">
        <v>-5315736.7801595656</v>
      </c>
      <c r="U29" s="50">
        <v>-4733401.6444741422</v>
      </c>
      <c r="V29" s="50">
        <v>-5377286.5945377825</v>
      </c>
      <c r="W29" s="50">
        <v>-7157682.5085490979</v>
      </c>
      <c r="X29" s="50">
        <v>-5755968</v>
      </c>
    </row>
    <row r="30" spans="2:24">
      <c r="B30" s="46" t="str">
        <f t="shared" si="2"/>
        <v>EuroAmérica</v>
      </c>
      <c r="C30" s="33">
        <f>IF(OR(O30="",O30=0),"",O30*M!$J$59)</f>
        <v>-3539.9889632898012</v>
      </c>
      <c r="D30" s="33">
        <f>IF(OR(P30="",P30=0),"",P30*M!$J$60)</f>
        <v>-3984.6926713947983</v>
      </c>
      <c r="E30" s="33">
        <f>IF(OR(Q30="",Q30=0),"",Q30*M!$J$61)</f>
        <v>2038.5689248457447</v>
      </c>
      <c r="F30" s="33">
        <f>IF(OR(R30="",R30=0),"",R30*M!$J$62)</f>
        <v>-790.43950951359113</v>
      </c>
      <c r="G30" s="33">
        <f>IF(OR(S30="",S30=0),"",S30*M!$J$63)</f>
        <v>-4177.1058409566112</v>
      </c>
      <c r="H30" s="33">
        <f>IF(OR(T30="",T30=0),"",T30*M!$J$64)</f>
        <v>-4665.0148348898656</v>
      </c>
      <c r="I30" s="33">
        <f>IF(OR(U30="",U30=0),"",U30*M!$J$65)</f>
        <v>-8884.0637741771516</v>
      </c>
      <c r="J30" s="33">
        <f>IF(OR(V30="",V30=0),"",V30*M!$J$66)</f>
        <v>-11955.137020314309</v>
      </c>
      <c r="K30" s="33">
        <f>IF(OR(W30="",W30=0),"",W30*M!$J$67)</f>
        <v>-7772.860635127041</v>
      </c>
      <c r="L30" s="33">
        <f>IF(OR(X30="",X30=0),"",X30*M!$J$68)</f>
        <v>-2564.5879188284935</v>
      </c>
      <c r="N30" s="46" t="str">
        <f>'3.6'!N30</f>
        <v>EuroAmérica</v>
      </c>
      <c r="O30" s="50">
        <v>-79071.988069491548</v>
      </c>
      <c r="P30" s="50">
        <v>-89091.222895946848</v>
      </c>
      <c r="Q30" s="50">
        <v>45518.903807368639</v>
      </c>
      <c r="R30" s="50">
        <v>-17679.482917730435</v>
      </c>
      <c r="S30" s="50">
        <v>-93325.438685969842</v>
      </c>
      <c r="T30" s="50">
        <v>-103817.26909009667</v>
      </c>
      <c r="U30" s="50">
        <v>-198505.31003936767</v>
      </c>
      <c r="V30" s="50">
        <v>-266823.62851374497</v>
      </c>
      <c r="W30" s="50">
        <v>-173321.26301905231</v>
      </c>
      <c r="X30" s="50">
        <v>-57175</v>
      </c>
    </row>
    <row r="31" spans="2:24">
      <c r="B31" s="46" t="str">
        <f t="shared" si="2"/>
        <v>Huelen</v>
      </c>
      <c r="C31" s="33">
        <f>IF(OR(O31="",O31=0),"",O31*M!$J$59)</f>
        <v>-9849.2485720360382</v>
      </c>
      <c r="D31" s="33">
        <f>IF(OR(P31="",P31=0),"",P31*M!$J$60)</f>
        <v>-8653.1914893617013</v>
      </c>
      <c r="E31" s="33">
        <f>IF(OR(Q31="",Q31=0),"",Q31*M!$J$61)</f>
        <v>-40435.986498855178</v>
      </c>
      <c r="F31" s="33">
        <f>IF(OR(R31="",R31=0),"",R31*M!$J$62)</f>
        <v>-10525.173840502344</v>
      </c>
      <c r="G31" s="33">
        <f>IF(OR(S31="",S31=0),"",S31*M!$J$63)</f>
        <v>-12359.52788936529</v>
      </c>
      <c r="H31" s="33">
        <f>IF(OR(T31="",T31=0),"",T31*M!$J$64)</f>
        <v>-16840.020669980517</v>
      </c>
      <c r="I31" s="33">
        <f>IF(OR(U31="",U31=0),"",U31*M!$J$65)</f>
        <v>-9788.4775577005221</v>
      </c>
      <c r="J31" s="33">
        <f>IF(OR(V31="",V31=0),"",V31*M!$J$66)</f>
        <v>-6897.2844231547942</v>
      </c>
      <c r="K31" s="33">
        <f>IF(OR(W31="",W31=0),"",W31*M!$J$67)</f>
        <v>-7289.7222397002161</v>
      </c>
      <c r="L31" s="33">
        <f>IF(OR(X31="",X31=0),"",X31*M!$J$68)</f>
        <v>-9038.7875139667431</v>
      </c>
      <c r="N31" s="46" t="str">
        <f>'3.6'!N31</f>
        <v>Huelen</v>
      </c>
      <c r="O31" s="50">
        <v>-220000.59143058234</v>
      </c>
      <c r="P31" s="50">
        <v>-193471.23487698744</v>
      </c>
      <c r="Q31" s="50">
        <v>-902889.157861916</v>
      </c>
      <c r="R31" s="50">
        <v>-235412.86699321409</v>
      </c>
      <c r="S31" s="50">
        <v>-276138.16985837684</v>
      </c>
      <c r="T31" s="50">
        <v>-374765.14421833167</v>
      </c>
      <c r="U31" s="50">
        <v>-218713.51014527163</v>
      </c>
      <c r="V31" s="50">
        <v>-153938.71718495036</v>
      </c>
      <c r="W31" s="50">
        <v>-162548.11773326821</v>
      </c>
      <c r="X31" s="50">
        <v>-201511</v>
      </c>
    </row>
    <row r="32" spans="2:24">
      <c r="B32" s="46" t="str">
        <f t="shared" si="2"/>
        <v>ISE - Las Américas</v>
      </c>
      <c r="C32" s="33">
        <f>IF(OR(O32="",O32=0),"",O32*M!$J$59)</f>
        <v>-41281.715611211599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'3.6'!N32</f>
        <v>ISE - Las Américas</v>
      </c>
      <c r="O32" s="50">
        <v>-922100.98905628722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>
        <f>IF(OR(U33="",U33=0),"",U33*M!$J$65)</f>
        <v>-623.65488144310757</v>
      </c>
      <c r="J33" s="33">
        <f>IF(OR(V33="",V33=0),"",V33*M!$J$66)</f>
        <v>-47149.245948981254</v>
      </c>
      <c r="K33" s="33">
        <f>IF(OR(W33="",W33=0),"",W33*M!$J$67)</f>
        <v>-105977.66079172985</v>
      </c>
      <c r="L33" s="33">
        <f>IF(OR(X33="",X33=0),"",X33*M!$J$68)</f>
        <v>-74161.333774109036</v>
      </c>
      <c r="N33" s="46" t="str">
        <f>'3.6'!N33</f>
        <v>Itaú Compañía de Seguros de Vida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-13934.929863771211</v>
      </c>
      <c r="V33" s="50">
        <v>-1052311.8944113464</v>
      </c>
      <c r="W33" s="50">
        <v>-2363117.3749877871</v>
      </c>
      <c r="X33" s="50">
        <v>-1653355</v>
      </c>
    </row>
    <row r="34" spans="2:24">
      <c r="B34" s="46" t="str">
        <f t="shared" si="2"/>
        <v>La Construcción</v>
      </c>
      <c r="C34" s="33">
        <f>IF(OR(O34="",O34=0),"",O34*M!$J$59)</f>
        <v>-10375.403425202403</v>
      </c>
      <c r="D34" s="33">
        <f>IF(OR(P34="",P34=0),"",P34*M!$J$60)</f>
        <v>-47501.122931442071</v>
      </c>
      <c r="E34" s="33">
        <f>IF(OR(Q34="",Q34=0),"",Q34*M!$J$61)</f>
        <v>-88339.642144591591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'3.6'!N34</f>
        <v>La Construcción</v>
      </c>
      <c r="O34" s="50">
        <v>-231753.20159511012</v>
      </c>
      <c r="P34" s="50">
        <v>-1062047.5604738509</v>
      </c>
      <c r="Q34" s="50">
        <v>-1972522.7948627274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-104259.82374708261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'3.6'!N35</f>
        <v>Le Mans</v>
      </c>
      <c r="O35" s="50">
        <v>-2328829.7293998399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-18246.166415434203</v>
      </c>
      <c r="D36" s="33">
        <f>IF(OR(P36="",P36=0),"",P36*M!$J$60)</f>
        <v>-202320.56737588652</v>
      </c>
      <c r="E36" s="33">
        <f>IF(OR(Q36="",Q36=0),"",Q36*M!$J$61)</f>
        <v>-174255.66132799754</v>
      </c>
      <c r="F36" s="33">
        <f>IF(OR(R36="",R36=0),"",R36*M!$J$62)</f>
        <v>-9466.8038215702927</v>
      </c>
      <c r="G36" s="33">
        <f>IF(OR(S36="",S36=0),"",S36*M!$J$63)</f>
        <v>-10897.734449220618</v>
      </c>
      <c r="H36" s="33">
        <f>IF(OR(T36="",T36=0),"",T36*M!$J$64)</f>
        <v>-3285.5892116563191</v>
      </c>
      <c r="I36" s="33">
        <f>IF(OR(U36="",U36=0),"",U36*M!$J$65)</f>
        <v>-270.4571060716728</v>
      </c>
      <c r="J36" s="33">
        <f>IF(OR(V36="",V36=0),"",V36*M!$J$66)</f>
        <v>-5602.3813343723523</v>
      </c>
      <c r="K36" s="33">
        <f>IF(OR(W36="",W36=0),"",W36*M!$J$67)</f>
        <v>-2686.3445588670525</v>
      </c>
      <c r="L36" s="33">
        <f>IF(OR(X36="",X36=0),"",X36*M!$J$68)</f>
        <v>-5380.0501748674424</v>
      </c>
      <c r="N36" s="46" t="str">
        <f>'3.6'!N36</f>
        <v>Mapfre Vida</v>
      </c>
      <c r="O36" s="50">
        <v>-407560.77718795388</v>
      </c>
      <c r="P36" s="50">
        <v>-4523557.5867410842</v>
      </c>
      <c r="Q36" s="50">
        <v>-3890928.8713300307</v>
      </c>
      <c r="R36" s="50">
        <v>-211740.67646485651</v>
      </c>
      <c r="S36" s="50">
        <v>-243478.59184813133</v>
      </c>
      <c r="T36" s="50">
        <v>-73118.931317202456</v>
      </c>
      <c r="U36" s="50">
        <v>-6043.0871567083168</v>
      </c>
      <c r="V36" s="50">
        <v>-125038.10817181306</v>
      </c>
      <c r="W36" s="50">
        <v>-59900.807914020523</v>
      </c>
      <c r="X36" s="50">
        <v>-119943</v>
      </c>
    </row>
    <row r="37" spans="2:24">
      <c r="B37" s="46" t="str">
        <f t="shared" si="2"/>
        <v>Metlife (La Interamerica + Metlife)</v>
      </c>
      <c r="C37" s="33">
        <f>IF(OR(O37="",O37=0),"",O37*M!$J$59)</f>
        <v>-141427.97591034949</v>
      </c>
      <c r="D37" s="33">
        <f>IF(OR(P37="",P37=0),"",P37*M!$J$60)</f>
        <v>-162315.78014184392</v>
      </c>
      <c r="E37" s="33">
        <f>IF(OR(Q37="",Q37=0),"",Q37*M!$J$61)</f>
        <v>-178253.45540955305</v>
      </c>
      <c r="F37" s="33">
        <f>IF(OR(R37="",R37=0),"",R37*M!$J$62)</f>
        <v>-230514.59236564938</v>
      </c>
      <c r="G37" s="33">
        <f>IF(OR(S37="",S37=0),"",S37*M!$J$63)</f>
        <v>-298958.13677508855</v>
      </c>
      <c r="H37" s="33">
        <f>IF(OR(T37="",T37=0),"",T37*M!$J$64)</f>
        <v>-392014.74213995441</v>
      </c>
      <c r="I37" s="33">
        <f>IF(OR(U37="",U37=0),"",U37*M!$J$65)</f>
        <v>-364021.42027738312</v>
      </c>
      <c r="J37" s="33">
        <f>IF(OR(V37="",V37=0),"",V37*M!$J$66)</f>
        <v>-55467.824864584072</v>
      </c>
      <c r="K37" s="33">
        <f>IF(OR(W37="",W37=0),"",W37*M!$J$67)</f>
        <v>5880.5297463826355</v>
      </c>
      <c r="L37" s="33">
        <f>IF(OR(X37="",X37=0),"",X37*M!$J$68)</f>
        <v>26356.786996339379</v>
      </c>
      <c r="N37" s="46" t="str">
        <f>'3.6'!N37</f>
        <v>Metlife (La Interamerica + Metlife)</v>
      </c>
      <c r="O37" s="50">
        <v>-3159046.9178985395</v>
      </c>
      <c r="P37" s="50">
        <v>-3629115.8542685392</v>
      </c>
      <c r="Q37" s="50">
        <v>-3980195.0236892216</v>
      </c>
      <c r="R37" s="50">
        <v>-5155838.9338659681</v>
      </c>
      <c r="S37" s="50">
        <v>-6679361.3390667075</v>
      </c>
      <c r="T37" s="50">
        <v>-8724066.5705169886</v>
      </c>
      <c r="U37" s="50">
        <v>-8133685.9718598416</v>
      </c>
      <c r="V37" s="50">
        <v>-1237972.1178422882</v>
      </c>
      <c r="W37" s="50">
        <v>131125.57791890571</v>
      </c>
      <c r="X37" s="50">
        <v>587599</v>
      </c>
    </row>
    <row r="38" spans="2:24">
      <c r="B38" s="46" t="str">
        <f t="shared" si="2"/>
        <v>Metlife</v>
      </c>
      <c r="C38" s="33">
        <f>IF(OR(O38="",O38=0),"",O38*M!$J$59)</f>
        <v>-29.801506439275411</v>
      </c>
      <c r="D38" s="33">
        <f>IF(OR(P38="",P38=0),"",P38*M!$J$60)</f>
        <v>-33.747044917257675</v>
      </c>
      <c r="E38" s="33">
        <f>IF(OR(Q38="",Q38=0),"",Q38*M!$J$61)</f>
        <v>-72412.218016348037</v>
      </c>
      <c r="F38" s="33">
        <f>IF(OR(R38="",R38=0),"",R38*M!$J$62)</f>
        <v>-338756.23720083816</v>
      </c>
      <c r="G38" s="33">
        <f>IF(OR(S38="",S38=0),"",S38*M!$J$63)</f>
        <v>-420309.18861847307</v>
      </c>
      <c r="H38" s="33">
        <f>IF(OR(T38="",T38=0),"",T38*M!$J$64)</f>
        <v>-414720.02266767086</v>
      </c>
      <c r="I38" s="33">
        <f>IF(OR(U38="",U38=0),"",U38*M!$J$65)</f>
        <v>-513283.16374215175</v>
      </c>
      <c r="J38" s="33">
        <f>IF(OR(V38="",V38=0),"",V38*M!$J$66)</f>
        <v>-673647.79820158484</v>
      </c>
      <c r="K38" s="33">
        <f>IF(OR(W38="",W38=0),"",W38*M!$J$67)</f>
        <v>-615291.10183612152</v>
      </c>
      <c r="L38" s="33" t="str">
        <f>IF(OR(X38="",X38=0),"",X38*M!$J$68)</f>
        <v/>
      </c>
      <c r="N38" s="46" t="str">
        <f>'3.6'!N38</f>
        <v>Metlife</v>
      </c>
      <c r="O38" s="50">
        <v>-665.66997413159697</v>
      </c>
      <c r="P38" s="50">
        <v>-754.52883038794516</v>
      </c>
      <c r="Q38" s="50">
        <v>-1616881.6988190701</v>
      </c>
      <c r="R38" s="50">
        <v>-7576841.790907314</v>
      </c>
      <c r="S38" s="50">
        <v>-9390602.2267752476</v>
      </c>
      <c r="T38" s="50">
        <v>-9229359.7585862856</v>
      </c>
      <c r="U38" s="50">
        <v>-11468786.823973518</v>
      </c>
      <c r="V38" s="50">
        <v>-15034971.958164666</v>
      </c>
      <c r="W38" s="50">
        <v>-13719920.618759161</v>
      </c>
      <c r="X38" s="50">
        <v>0</v>
      </c>
    </row>
    <row r="39" spans="2:24">
      <c r="B39" s="46" t="str">
        <f t="shared" si="2"/>
        <v>Mutual de Carabineros</v>
      </c>
      <c r="C39" s="33">
        <f>IF(OR(O39="",O39=0),"",O39*M!$J$59)</f>
        <v>-9037.6203706136876</v>
      </c>
      <c r="D39" s="33">
        <f>IF(OR(P39="",P39=0),"",P39*M!$J$60)</f>
        <v>-8026.3002364066178</v>
      </c>
      <c r="E39" s="33">
        <f>IF(OR(Q39="",Q39=0),"",Q39*M!$J$61)</f>
        <v>-14043.154001403242</v>
      </c>
      <c r="F39" s="33">
        <f>IF(OR(R39="",R39=0),"",R39*M!$J$62)</f>
        <v>-10417.356289162439</v>
      </c>
      <c r="G39" s="33">
        <f>IF(OR(S39="",S39=0),"",S39*M!$J$63)</f>
        <v>-12949.22989161437</v>
      </c>
      <c r="H39" s="33">
        <f>IF(OR(T39="",T39=0),"",T39*M!$J$64)</f>
        <v>-14873.926368800148</v>
      </c>
      <c r="I39" s="33">
        <f>IF(OR(U39="",U39=0),"",U39*M!$J$65)</f>
        <v>-14883.065292410151</v>
      </c>
      <c r="J39" s="33">
        <f>IF(OR(V39="",V39=0),"",V39*M!$J$66)</f>
        <v>-11913.69095367973</v>
      </c>
      <c r="K39" s="33">
        <f>IF(OR(W39="",W39=0),"",W39*M!$J$67)</f>
        <v>-12710.93027212073</v>
      </c>
      <c r="L39" s="33">
        <f>IF(OR(X39="",X39=0),"",X39*M!$J$68)</f>
        <v>-12856.132336773566</v>
      </c>
      <c r="N39" s="46" t="str">
        <f>'3.6'!N39</f>
        <v>Mutual de Carabineros</v>
      </c>
      <c r="O39" s="50">
        <v>-201871.4231972188</v>
      </c>
      <c r="P39" s="50">
        <v>-179454.96989638335</v>
      </c>
      <c r="Q39" s="50">
        <v>-313567.50726017647</v>
      </c>
      <c r="R39" s="50">
        <v>-233001.34968644593</v>
      </c>
      <c r="S39" s="50">
        <v>-289313.36822521704</v>
      </c>
      <c r="T39" s="50">
        <v>-331010.82652665669</v>
      </c>
      <c r="U39" s="50">
        <v>-332546.85753082234</v>
      </c>
      <c r="V39" s="50">
        <v>-265898.60441169835</v>
      </c>
      <c r="W39" s="50">
        <v>-283431.62090864679</v>
      </c>
      <c r="X39" s="50">
        <v>-286615</v>
      </c>
    </row>
    <row r="40" spans="2:24">
      <c r="B40" s="46" t="str">
        <f t="shared" si="2"/>
        <v>Mutual de Ej. y Av.</v>
      </c>
      <c r="C40" s="33">
        <f>IF(OR(O40="",O40=0),"",O40*M!$J$59)</f>
        <v>-1276.0897556873704</v>
      </c>
      <c r="D40" s="33">
        <f>IF(OR(P40="",P40=0),"",P40*M!$J$60)</f>
        <v>-1300.059101654846</v>
      </c>
      <c r="E40" s="33">
        <f>IF(OR(Q40="",Q40=0),"",Q40*M!$J$61)</f>
        <v>-913.78150435553403</v>
      </c>
      <c r="F40" s="33">
        <f>IF(OR(R40="",R40=0),"",R40*M!$J$62)</f>
        <v>-1759.0728358185695</v>
      </c>
      <c r="G40" s="33">
        <f>IF(OR(S40="",S40=0),"",S40*M!$J$63)</f>
        <v>-4097.2645636706911</v>
      </c>
      <c r="H40" s="33">
        <f>IF(OR(T40="",T40=0),"",T40*M!$J$64)</f>
        <v>-2829.68771817888</v>
      </c>
      <c r="I40" s="33">
        <f>IF(OR(U40="",U40=0),"",U40*M!$J$65)</f>
        <v>-3205.0705346725285</v>
      </c>
      <c r="J40" s="33">
        <f>IF(OR(V40="",V40=0),"",V40*M!$J$66)</f>
        <v>-1119.1392969830324</v>
      </c>
      <c r="K40" s="33">
        <f>IF(OR(W40="",W40=0),"",W40*M!$J$67)</f>
        <v>-4003.7659253666288</v>
      </c>
      <c r="L40" s="33">
        <f>IF(OR(X40="",X40=0),"",X40*M!$J$68)</f>
        <v>-4830.0823135162191</v>
      </c>
      <c r="N40" s="46" t="str">
        <f>'3.6'!N40</f>
        <v>Mutual de Ej. y Av.</v>
      </c>
      <c r="O40" s="50">
        <v>-28503.748170881434</v>
      </c>
      <c r="P40" s="50">
        <v>-29067.199092896022</v>
      </c>
      <c r="Q40" s="50">
        <v>-20403.691967814892</v>
      </c>
      <c r="R40" s="50">
        <v>-39344.564356399111</v>
      </c>
      <c r="S40" s="50">
        <v>-91541.614547520381</v>
      </c>
      <c r="T40" s="50">
        <v>-62973.101196162417</v>
      </c>
      <c r="U40" s="50">
        <v>-71614.019929988586</v>
      </c>
      <c r="V40" s="50">
        <v>-24977.782147199818</v>
      </c>
      <c r="W40" s="50">
        <v>-89277.011333659015</v>
      </c>
      <c r="X40" s="50">
        <v>-107682</v>
      </c>
    </row>
    <row r="41" spans="2:24">
      <c r="B41" s="46" t="str">
        <f t="shared" si="2"/>
        <v>Mutual de Seguros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>
        <f>IF(OR(U41="",U41=0),"",U41*M!$J$65)</f>
        <v>-19.484844939324237</v>
      </c>
      <c r="J41" s="33">
        <f>IF(OR(V41="",V41=0),"",V41*M!$J$66)</f>
        <v>-14.324677408264773</v>
      </c>
      <c r="K41" s="33">
        <f>IF(OR(W41="",W41=0),"",W41*M!$J$67)</f>
        <v>-30.015543763734783</v>
      </c>
      <c r="L41" s="33">
        <f>IF(OR(X41="",X41=0),"",X41*M!$J$68)</f>
        <v>-20.498761327584113</v>
      </c>
      <c r="N41" s="46" t="str">
        <f>'3.6'!N41</f>
        <v>Mutual de Seguros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-435.36891270321894</v>
      </c>
      <c r="V41" s="50">
        <v>-319.70879102994905</v>
      </c>
      <c r="W41" s="50">
        <v>-669.29438202247195</v>
      </c>
      <c r="X41" s="50">
        <v>-457</v>
      </c>
    </row>
    <row r="42" spans="2:24">
      <c r="B42" s="46" t="str">
        <f t="shared" si="2"/>
        <v>Ohio National</v>
      </c>
      <c r="C42" s="33">
        <f>IF(OR(O42="",O42=0),"",O42*M!$J$59)</f>
        <v>-24400.14763391568</v>
      </c>
      <c r="D42" s="33">
        <f>IF(OR(P42="",P42=0),"",P42*M!$J$60)</f>
        <v>-20181.442080378249</v>
      </c>
      <c r="E42" s="33">
        <f>IF(OR(Q42="",Q42=0),"",Q42*M!$J$61)</f>
        <v>-13777.346603491935</v>
      </c>
      <c r="F42" s="33">
        <f>IF(OR(R42="",R42=0),"",R42*M!$J$62)</f>
        <v>-14584.298804827416</v>
      </c>
      <c r="G42" s="33">
        <f>IF(OR(S42="",S42=0),"",S42*M!$J$63)</f>
        <v>-55268.924400563235</v>
      </c>
      <c r="H42" s="33">
        <f>IF(OR(T42="",T42=0),"",T42*M!$J$64)</f>
        <v>-114609.18142596362</v>
      </c>
      <c r="I42" s="33">
        <f>IF(OR(U42="",U42=0),"",U42*M!$J$65)</f>
        <v>-100425.63664866234</v>
      </c>
      <c r="J42" s="33">
        <f>IF(OR(V42="",V42=0),"",V42*M!$J$66)</f>
        <v>-210009.65483257326</v>
      </c>
      <c r="K42" s="33">
        <f>IF(OR(W42="",W42=0),"",W42*M!$J$67)</f>
        <v>-276380.00424132682</v>
      </c>
      <c r="L42" s="33">
        <f>IF(OR(X42="",X42=0),"",X42*M!$J$68)</f>
        <v>-201333.4960076756</v>
      </c>
      <c r="N42" s="46" t="str">
        <f>'3.6'!N42</f>
        <v>Ohio National</v>
      </c>
      <c r="O42" s="50">
        <v>-545020.95984214661</v>
      </c>
      <c r="P42" s="50">
        <v>-451224.09757017804</v>
      </c>
      <c r="Q42" s="50">
        <v>-307632.33321266307</v>
      </c>
      <c r="R42" s="50">
        <v>-326201.88956102432</v>
      </c>
      <c r="S42" s="50">
        <v>-1234825.4537412007</v>
      </c>
      <c r="T42" s="50">
        <v>-2550562.5704137506</v>
      </c>
      <c r="U42" s="50">
        <v>-2243908.0409111539</v>
      </c>
      <c r="V42" s="50">
        <v>-4687151.4755648635</v>
      </c>
      <c r="W42" s="50">
        <v>-6162793.0381045444</v>
      </c>
      <c r="X42" s="50">
        <v>-4488535</v>
      </c>
    </row>
    <row r="43" spans="2:24">
      <c r="B43" s="46" t="str">
        <f t="shared" si="2"/>
        <v>Penta Vida</v>
      </c>
      <c r="C43" s="33" t="str">
        <f>IF(OR(O43="",O43=0),"",O43*M!$J$59)</f>
        <v/>
      </c>
      <c r="D43" s="33">
        <f>IF(OR(P43="",P43=0),"",P43*M!$J$60)</f>
        <v>-9605.6146572104008</v>
      </c>
      <c r="E43" s="33">
        <f>IF(OR(Q43="",Q43=0),"",Q43*M!$J$61)</f>
        <v>-3539.0554395812219</v>
      </c>
      <c r="F43" s="33">
        <f>IF(OR(R43="",R43=0),"",R43*M!$J$62)</f>
        <v>-728.3526223642973</v>
      </c>
      <c r="G43" s="33">
        <f>IF(OR(S43="",S43=0),"",S43*M!$J$63)</f>
        <v>-332.9446706492775</v>
      </c>
      <c r="H43" s="33">
        <f>IF(OR(T43="",T43=0),"",T43*M!$J$64)</f>
        <v>-4590.5091358663904</v>
      </c>
      <c r="I43" s="33">
        <f>IF(OR(U43="",U43=0),"",U43*M!$J$65)</f>
        <v>-14436.125834806702</v>
      </c>
      <c r="J43" s="33">
        <f>IF(OR(V43="",V43=0),"",V43*M!$J$66)</f>
        <v>-10153.188100203988</v>
      </c>
      <c r="K43" s="33">
        <f>IF(OR(W43="",W43=0),"",W43*M!$J$67)</f>
        <v>-4672.450717879522</v>
      </c>
      <c r="L43" s="33">
        <f>IF(OR(X43="",X43=0),"",X43*M!$J$68)</f>
        <v>-3452.2246538647341</v>
      </c>
      <c r="N43" s="46" t="str">
        <f>'3.6'!N43</f>
        <v>Penta Vida</v>
      </c>
      <c r="O43" s="50">
        <v>0</v>
      </c>
      <c r="P43" s="50">
        <v>-214765.86202532673</v>
      </c>
      <c r="Q43" s="50">
        <v>-79023.045117511589</v>
      </c>
      <c r="R43" s="50">
        <v>-16290.807316928973</v>
      </c>
      <c r="S43" s="50">
        <v>-7438.692872427584</v>
      </c>
      <c r="T43" s="50">
        <v>-102159.18685927166</v>
      </c>
      <c r="U43" s="50">
        <v>-322560.45290163939</v>
      </c>
      <c r="V43" s="50">
        <v>-226606.39399411759</v>
      </c>
      <c r="W43" s="50">
        <v>-104187.51831949195</v>
      </c>
      <c r="X43" s="50">
        <v>-76964</v>
      </c>
    </row>
    <row r="44" spans="2:24">
      <c r="B44" s="46" t="str">
        <f t="shared" si="2"/>
        <v>Principal</v>
      </c>
      <c r="C44" s="33">
        <f>IF(OR(O44="",O44=0),"",O44*M!$J$59)</f>
        <v>871.88816133663681</v>
      </c>
      <c r="D44" s="33">
        <f>IF(OR(P44="",P44=0),"",P44*M!$J$60)</f>
        <v>-2304.1371158392431</v>
      </c>
      <c r="E44" s="33">
        <f>IF(OR(Q44="",Q44=0),"",Q44*M!$J$61)</f>
        <v>-10445.832286677005</v>
      </c>
      <c r="F44" s="33">
        <f>IF(OR(R44="",R44=0),"",R44*M!$J$62)</f>
        <v>4284.8297144726403</v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'3.6'!N44</f>
        <v>Principal</v>
      </c>
      <c r="O44" s="50">
        <v>19475.182269232835</v>
      </c>
      <c r="P44" s="50">
        <v>-51516.744275839636</v>
      </c>
      <c r="Q44" s="50">
        <v>-233243.44310856951</v>
      </c>
      <c r="R44" s="50">
        <v>95837.281449935268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Renta Nacional</v>
      </c>
      <c r="C45" s="33">
        <f>IF(OR(O45="",O45=0),"",O45*M!$J$59)</f>
        <v>4592.1792247069443</v>
      </c>
      <c r="D45" s="33">
        <f>IF(OR(P45="",P45=0),"",P45*M!$J$60)</f>
        <v>-1487.7659574468082</v>
      </c>
      <c r="E45" s="33">
        <f>IF(OR(Q45="",Q45=0),"",Q45*M!$J$61)</f>
        <v>6357.6070982066803</v>
      </c>
      <c r="F45" s="33">
        <f>IF(OR(R45="",R45=0),"",R45*M!$J$62)</f>
        <v>-1476.6776394298458</v>
      </c>
      <c r="G45" s="33">
        <f>IF(OR(S45="",S45=0),"",S45*M!$J$63)</f>
        <v>-2629.7448024091991</v>
      </c>
      <c r="H45" s="33">
        <f>IF(OR(T45="",T45=0),"",T45*M!$J$64)</f>
        <v>-67882.896610347409</v>
      </c>
      <c r="I45" s="33">
        <f>IF(OR(U45="",U45=0),"",U45*M!$J$65)</f>
        <v>7094.9541243776202</v>
      </c>
      <c r="J45" s="33">
        <f>IF(OR(V45="",V45=0),"",V45*M!$J$66)</f>
        <v>-13507.979800294903</v>
      </c>
      <c r="K45" s="33">
        <f>IF(OR(W45="",W45=0),"",W45*M!$J$67)</f>
        <v>-4951.5393452976032</v>
      </c>
      <c r="L45" s="33">
        <f>IF(OR(X45="",X45=0),"",X45*M!$J$68)</f>
        <v>-1447.8315495224506</v>
      </c>
      <c r="N45" s="46" t="str">
        <f>'3.6'!N45</f>
        <v>Renta Nacional</v>
      </c>
      <c r="O45" s="50">
        <v>102574.54038261875</v>
      </c>
      <c r="P45" s="50">
        <v>-33264.0179463323</v>
      </c>
      <c r="Q45" s="50">
        <v>141958.06794720553</v>
      </c>
      <c r="R45" s="50">
        <v>-33028.330172108595</v>
      </c>
      <c r="S45" s="50">
        <v>-58754.098330623761</v>
      </c>
      <c r="T45" s="50">
        <v>-1510695.5054684251</v>
      </c>
      <c r="U45" s="50">
        <v>158529.48650237662</v>
      </c>
      <c r="V45" s="50">
        <v>-301481.12715736154</v>
      </c>
      <c r="W45" s="50">
        <v>-110410.70893991209</v>
      </c>
      <c r="X45" s="50">
        <v>-32278</v>
      </c>
    </row>
    <row r="46" spans="2:24">
      <c r="B46" s="46" t="str">
        <f t="shared" si="2"/>
        <v>Rigel Seguros de Vida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'3.6'!N46</f>
        <v>Rigel Seguros de Vida</v>
      </c>
      <c r="O46" s="50" t="s">
        <v>691</v>
      </c>
      <c r="P46" s="50" t="s">
        <v>691</v>
      </c>
      <c r="Q46" s="50" t="s">
        <v>691</v>
      </c>
      <c r="R46" s="50" t="s">
        <v>691</v>
      </c>
      <c r="S46" s="50" t="s">
        <v>691</v>
      </c>
      <c r="T46" s="50" t="s">
        <v>691</v>
      </c>
      <c r="U46" s="50" t="s">
        <v>691</v>
      </c>
      <c r="V46" s="50" t="s">
        <v>691</v>
      </c>
      <c r="W46" s="50" t="s">
        <v>691</v>
      </c>
      <c r="X46" s="50" t="s">
        <v>691</v>
      </c>
    </row>
    <row r="47" spans="2:24">
      <c r="B47" s="46" t="str">
        <f t="shared" si="2"/>
        <v>Santander</v>
      </c>
      <c r="C47" s="33">
        <f>IF(OR(O47="",O47=0),"",O47*M!$J$59)</f>
        <v>-308304.70636856416</v>
      </c>
      <c r="D47" s="33">
        <f>IF(OR(P47="",P47=0),"",P47*M!$J$60)</f>
        <v>-285397.39952718676</v>
      </c>
      <c r="E47" s="33">
        <f>IF(OR(Q47="",Q47=0),"",Q47*M!$J$61)</f>
        <v>-314663.00553500745</v>
      </c>
      <c r="F47" s="33">
        <f>IF(OR(R47="",R47=0),"",R47*M!$J$62)</f>
        <v>-474520.89896916831</v>
      </c>
      <c r="G47" s="33">
        <f>IF(OR(S47="",S47=0),"",S47*M!$J$63)</f>
        <v>-521678.32472930849</v>
      </c>
      <c r="H47" s="33">
        <f>IF(OR(T47="",T47=0),"",T47*M!$J$64)</f>
        <v>-441118.53336907417</v>
      </c>
      <c r="I47" s="33">
        <f>IF(OR(U47="",U47=0),"",U47*M!$J$65)</f>
        <v>-397543.04495918105</v>
      </c>
      <c r="J47" s="33">
        <f>IF(OR(V47="",V47=0),"",V47*M!$J$66)</f>
        <v>-378722.3151734625</v>
      </c>
      <c r="K47" s="33">
        <f>IF(OR(W47="",W47=0),"",W47*M!$J$67)</f>
        <v>-720941.7143815934</v>
      </c>
      <c r="L47" s="33">
        <f>IF(OR(X47="",X47=0),"",X47*M!$J$68)</f>
        <v>-882125.61838303797</v>
      </c>
      <c r="N47" s="46" t="str">
        <f>'3.6'!N47</f>
        <v>Santander</v>
      </c>
      <c r="O47" s="50">
        <v>-6886537.3074745014</v>
      </c>
      <c r="P47" s="50">
        <v>-6381019.9260109952</v>
      </c>
      <c r="Q47" s="50">
        <v>-7026063.6793378554</v>
      </c>
      <c r="R47" s="50">
        <v>-10613442.301984591</v>
      </c>
      <c r="S47" s="50">
        <v>-11655404.570063481</v>
      </c>
      <c r="T47" s="50">
        <v>-9816843.6972370595</v>
      </c>
      <c r="U47" s="50">
        <v>-8882692.3578591291</v>
      </c>
      <c r="V47" s="50">
        <v>-8452605.9519017264</v>
      </c>
      <c r="W47" s="50">
        <v>-16075745.387103079</v>
      </c>
      <c r="X47" s="50">
        <v>-19666135</v>
      </c>
    </row>
    <row r="48" spans="2:24">
      <c r="B48" s="46" t="str">
        <f t="shared" si="2"/>
        <v>Security Rentas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'3.6'!N48</f>
        <v>Security Rentas</v>
      </c>
      <c r="O48" s="50" t="s">
        <v>691</v>
      </c>
      <c r="P48" s="50" t="s">
        <v>691</v>
      </c>
      <c r="Q48" s="50" t="s">
        <v>691</v>
      </c>
      <c r="R48" s="50" t="s">
        <v>691</v>
      </c>
      <c r="S48" s="50" t="s">
        <v>691</v>
      </c>
      <c r="T48" s="50" t="s">
        <v>691</v>
      </c>
      <c r="U48" s="50" t="s">
        <v>691</v>
      </c>
      <c r="V48" s="50" t="s">
        <v>691</v>
      </c>
      <c r="W48" s="50" t="s">
        <v>691</v>
      </c>
      <c r="X48" s="50" t="s">
        <v>691</v>
      </c>
    </row>
    <row r="49" spans="2:24">
      <c r="B49" s="46" t="str">
        <f t="shared" si="2"/>
        <v>Security Vida</v>
      </c>
      <c r="C49" s="33">
        <f>IF(OR(O49="",O49=0),"",O49*M!$J$59)</f>
        <v>-192264.44865421421</v>
      </c>
      <c r="D49" s="33">
        <f>IF(OR(P49="",P49=0),"",P49*M!$J$60)</f>
        <v>-11278.959810874701</v>
      </c>
      <c r="E49" s="33">
        <f>IF(OR(Q49="",Q49=0),"",Q49*M!$J$61)</f>
        <v>-37068.091851672201</v>
      </c>
      <c r="F49" s="33">
        <f>IF(OR(R49="",R49=0),"",R49*M!$J$62)</f>
        <v>-63344.869848415612</v>
      </c>
      <c r="G49" s="33">
        <f>IF(OR(S49="",S49=0),"",S49*M!$J$63)</f>
        <v>-77900.708864017855</v>
      </c>
      <c r="H49" s="33">
        <f>IF(OR(T49="",T49=0),"",T49*M!$J$64)</f>
        <v>-88652.099154752694</v>
      </c>
      <c r="I49" s="33">
        <f>IF(OR(U49="",U49=0),"",U49*M!$J$65)</f>
        <v>-95542.025967051741</v>
      </c>
      <c r="J49" s="33">
        <f>IF(OR(V49="",V49=0),"",V49*M!$J$66)</f>
        <v>-68269.932311124372</v>
      </c>
      <c r="K49" s="33">
        <f>IF(OR(W49="",W49=0),"",W49*M!$J$67)</f>
        <v>-34990.946398484302</v>
      </c>
      <c r="L49" s="33">
        <f>IF(OR(X49="",X49=0),"",X49*M!$J$68)</f>
        <v>-44985.361551949107</v>
      </c>
      <c r="N49" s="46" t="str">
        <f>'3.6'!N49</f>
        <v>Security Vida</v>
      </c>
      <c r="O49" s="50">
        <v>-4294570.5051139798</v>
      </c>
      <c r="P49" s="50">
        <v>-252179.12783053494</v>
      </c>
      <c r="Q49" s="50">
        <v>-827687.93674545363</v>
      </c>
      <c r="R49" s="50">
        <v>-1416812.4580463741</v>
      </c>
      <c r="S49" s="50">
        <v>-1740467.7079040771</v>
      </c>
      <c r="T49" s="50">
        <v>-1972902.3720389039</v>
      </c>
      <c r="U49" s="50">
        <v>-2134788.759790902</v>
      </c>
      <c r="V49" s="50">
        <v>-1523699.0614736639</v>
      </c>
      <c r="W49" s="50">
        <v>-780237.20078163175</v>
      </c>
      <c r="X49" s="50">
        <v>-1002905</v>
      </c>
    </row>
    <row r="50" spans="2:24">
      <c r="B50" s="46" t="str">
        <f t="shared" si="2"/>
        <v>Seguros CLC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'3.6'!N50</f>
        <v>Seguros CLC</v>
      </c>
      <c r="O50" s="50" t="s">
        <v>691</v>
      </c>
      <c r="P50" s="50" t="s">
        <v>691</v>
      </c>
      <c r="Q50" s="50" t="s">
        <v>691</v>
      </c>
      <c r="R50" s="50" t="s">
        <v>691</v>
      </c>
      <c r="S50" s="50" t="s">
        <v>691</v>
      </c>
      <c r="T50" s="50" t="s">
        <v>691</v>
      </c>
      <c r="U50" s="50" t="s">
        <v>691</v>
      </c>
      <c r="V50" s="50" t="s">
        <v>691</v>
      </c>
      <c r="W50" s="50" t="s">
        <v>691</v>
      </c>
      <c r="X50" s="50" t="s">
        <v>691</v>
      </c>
    </row>
    <row r="51" spans="2:24">
      <c r="B51" s="46" t="str">
        <f t="shared" si="2"/>
        <v>Seguros de Vida Cámara</v>
      </c>
      <c r="C51" s="33">
        <f>IF(OR(O51="",O51=0),"",O51*M!$J$59)</f>
        <v>-2275.7242542456706</v>
      </c>
      <c r="D51" s="33">
        <f>IF(OR(P51="",P51=0),"",P51*M!$J$60)</f>
        <v>-739.47990543735204</v>
      </c>
      <c r="E51" s="33">
        <f>IF(OR(Q51="",Q51=0),"",Q51*M!$J$61)</f>
        <v>358.49062051561901</v>
      </c>
      <c r="F51" s="33">
        <f>IF(OR(R51="",R51=0),"",R51*M!$J$62)</f>
        <v>-113.04709201376811</v>
      </c>
      <c r="G51" s="33">
        <f>IF(OR(S51="",S51=0),"",S51*M!$J$63)</f>
        <v>5.7263211168180392</v>
      </c>
      <c r="H51" s="33">
        <f>IF(OR(T51="",T51=0),"",T51*M!$J$64)</f>
        <v>200.94115680544832</v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'3.6'!N51</f>
        <v>Seguros de Vida Cámara</v>
      </c>
      <c r="O51" s="50">
        <v>-50832.373475520049</v>
      </c>
      <c r="P51" s="50">
        <v>-16533.563442756513</v>
      </c>
      <c r="Q51" s="50">
        <v>8004.6840075957316</v>
      </c>
      <c r="R51" s="50">
        <v>-2528.4846064772132</v>
      </c>
      <c r="S51" s="50">
        <v>127.93820665108863</v>
      </c>
      <c r="T51" s="50">
        <v>4471.8318988666279</v>
      </c>
      <c r="U51" s="50">
        <v>0</v>
      </c>
      <c r="V51" s="50">
        <v>0</v>
      </c>
      <c r="W51" s="50">
        <v>0</v>
      </c>
      <c r="X51" s="50">
        <v>0</v>
      </c>
    </row>
    <row r="52" spans="2:24">
      <c r="B52" s="46" t="str">
        <f t="shared" si="2"/>
        <v>Sura</v>
      </c>
      <c r="C52" s="33">
        <f>IF(OR(O52="",O52=0),"",O52*M!$J$59)</f>
        <v>-99277.537428064345</v>
      </c>
      <c r="D52" s="33">
        <f>IF(OR(P52="",P52=0),"",P52*M!$J$60)</f>
        <v>-73893.55791962173</v>
      </c>
      <c r="E52" s="33">
        <f>IF(OR(Q52="",Q52=0),"",Q52*M!$J$61)</f>
        <v>-73162.980992721044</v>
      </c>
      <c r="F52" s="33">
        <f>IF(OR(R52="",R52=0),"",R52*M!$J$62)</f>
        <v>-72346.689617303287</v>
      </c>
      <c r="G52" s="33">
        <f>IF(OR(S52="",S52=0),"",S52*M!$J$63)</f>
        <v>-95187.545197034517</v>
      </c>
      <c r="H52" s="33">
        <f>IF(OR(T52="",T52=0),"",T52*M!$J$64)</f>
        <v>-131286.58397994968</v>
      </c>
      <c r="I52" s="33">
        <f>IF(OR(U52="",U52=0),"",U52*M!$J$65)</f>
        <v>-159991.04070048442</v>
      </c>
      <c r="J52" s="33">
        <f>IF(OR(V52="",V52=0),"",V52*M!$J$66)</f>
        <v>-222552.96310727092</v>
      </c>
      <c r="K52" s="33">
        <f>IF(OR(W52="",W52=0),"",W52*M!$J$67)</f>
        <v>-272649.78059290012</v>
      </c>
      <c r="L52" s="33">
        <f>IF(OR(X52="",X52=0),"",X52*M!$J$68)</f>
        <v>-330953.57815522805</v>
      </c>
      <c r="N52" s="46" t="str">
        <f>'3.6'!N52</f>
        <v>Sura</v>
      </c>
      <c r="O52" s="50">
        <v>-2217541.4489951218</v>
      </c>
      <c r="P52" s="50">
        <v>-1652139.3196648154</v>
      </c>
      <c r="Q52" s="50">
        <v>-1633645.3742028899</v>
      </c>
      <c r="R52" s="50">
        <v>-1618152.9995009273</v>
      </c>
      <c r="S52" s="50">
        <v>-2126692.4399788277</v>
      </c>
      <c r="T52" s="50">
        <v>-2921708.7403512597</v>
      </c>
      <c r="U52" s="50">
        <v>-3574836.0148070077</v>
      </c>
      <c r="V52" s="50">
        <v>-4967102.3470382979</v>
      </c>
      <c r="W52" s="50">
        <v>-6079615.5434294092</v>
      </c>
      <c r="X52" s="50">
        <v>-7378288.9999999991</v>
      </c>
    </row>
    <row r="53" spans="2:24">
      <c r="B53" s="46" t="str">
        <f t="shared" si="2"/>
        <v>Vitalis</v>
      </c>
      <c r="C53" s="33" t="str">
        <f>IF(OR(O53="",O53=0),"",O53*M!$J$59)</f>
        <v/>
      </c>
      <c r="D53" s="33" t="str">
        <f>IF(OR(P53="",P53=0),"",P53*M!$J$60)</f>
        <v/>
      </c>
      <c r="E53" s="33" t="str">
        <f>IF(OR(Q53="",Q53=0),"",Q53*M!$J$61)</f>
        <v/>
      </c>
      <c r="F53" s="33" t="str">
        <f>IF(OR(R53="",R53=0),"",R53*M!$J$62)</f>
        <v/>
      </c>
      <c r="G53" s="33" t="str">
        <f>IF(OR(S53="",S53=0),"",S53*M!$J$63)</f>
        <v/>
      </c>
      <c r="H53" s="33" t="str">
        <f>IF(OR(T53="",T53=0),"",T53*M!$J$64)</f>
        <v/>
      </c>
      <c r="I53" s="33" t="str">
        <f>IF(OR(U53="",U53=0),"",U53*M!$J$65)</f>
        <v/>
      </c>
      <c r="J53" s="33" t="str">
        <f>IF(OR(V53="",V53=0),"",V53*M!$J$66)</f>
        <v/>
      </c>
      <c r="K53" s="33" t="str">
        <f>IF(OR(W53="",W53=0),"",W53*M!$J$67)</f>
        <v/>
      </c>
      <c r="L53" s="33" t="str">
        <f>IF(OR(X53="",X53=0),"",X53*M!$J$68)</f>
        <v/>
      </c>
      <c r="N53" s="46" t="str">
        <f>'3.6'!N53</f>
        <v>Vitalis</v>
      </c>
      <c r="O53" s="50" t="s">
        <v>691</v>
      </c>
      <c r="P53" s="50" t="s">
        <v>691</v>
      </c>
      <c r="Q53" s="50" t="s">
        <v>691</v>
      </c>
      <c r="R53" s="50" t="s">
        <v>691</v>
      </c>
      <c r="S53" s="50" t="s">
        <v>691</v>
      </c>
      <c r="T53" s="50" t="s">
        <v>691</v>
      </c>
      <c r="U53" s="50" t="s">
        <v>691</v>
      </c>
      <c r="V53" s="50" t="s">
        <v>691</v>
      </c>
      <c r="W53" s="50" t="s">
        <v>691</v>
      </c>
      <c r="X53" s="50" t="s">
        <v>691</v>
      </c>
    </row>
    <row r="54" spans="2:24">
      <c r="B54" s="51" t="s">
        <v>29</v>
      </c>
      <c r="C54" s="51">
        <f t="shared" ref="C54:L54" si="3">SUM(C17:C53)</f>
        <v>-1590425.9525134799</v>
      </c>
      <c r="D54" s="51">
        <f t="shared" si="3"/>
        <v>-1596837.9432624113</v>
      </c>
      <c r="E54" s="51">
        <f t="shared" si="3"/>
        <v>-1918157.5961263613</v>
      </c>
      <c r="F54" s="51">
        <f t="shared" si="3"/>
        <v>-2299119.8794312696</v>
      </c>
      <c r="G54" s="51">
        <f t="shared" si="3"/>
        <v>-2781933.7295583962</v>
      </c>
      <c r="H54" s="51">
        <f t="shared" si="3"/>
        <v>-3187748.1951988153</v>
      </c>
      <c r="I54" s="51">
        <f t="shared" si="3"/>
        <v>-3389029.4729256136</v>
      </c>
      <c r="J54" s="51">
        <f t="shared" si="3"/>
        <v>-3717444.1624074639</v>
      </c>
      <c r="K54" s="51">
        <f t="shared" si="3"/>
        <v>-4327250.6181384288</v>
      </c>
      <c r="L54" s="51">
        <f t="shared" si="3"/>
        <v>-3815581.9741877085</v>
      </c>
    </row>
    <row r="56" spans="2:24">
      <c r="B56" s="14" t="s">
        <v>256</v>
      </c>
    </row>
  </sheetData>
  <mergeCells count="2">
    <mergeCell ref="B15:L15"/>
    <mergeCell ref="N15:X15"/>
  </mergeCells>
  <conditionalFormatting sqref="C17:L54">
    <cfRule type="cellIs" dxfId="2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7" fitToWidth="3" orientation="landscape" horizontalDpi="300" verticalDpi="300" r:id="rId1"/>
  <headerFooter alignWithMargins="0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>
  <sheetPr codeName="Hoja162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272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66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73">
        <f>C16</f>
        <v>2002</v>
      </c>
      <c r="P16" s="73">
        <f>O16+1</f>
        <v>2003</v>
      </c>
      <c r="Q16" s="73">
        <f t="shared" ref="Q16:W16" si="1">P16+1</f>
        <v>2004</v>
      </c>
      <c r="R16" s="73">
        <f t="shared" si="1"/>
        <v>2005</v>
      </c>
      <c r="S16" s="73">
        <f t="shared" si="1"/>
        <v>2006</v>
      </c>
      <c r="T16" s="73">
        <f t="shared" si="1"/>
        <v>2007</v>
      </c>
      <c r="U16" s="73">
        <f t="shared" si="1"/>
        <v>2008</v>
      </c>
      <c r="V16" s="73">
        <f t="shared" si="1"/>
        <v>2009</v>
      </c>
      <c r="W16" s="73">
        <f t="shared" si="1"/>
        <v>2010</v>
      </c>
      <c r="X16" s="7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'3.6'!N17</f>
        <v>ACE Seguros de Vida</v>
      </c>
      <c r="O17" s="33" t="s">
        <v>691</v>
      </c>
      <c r="P17" s="33" t="s">
        <v>691</v>
      </c>
      <c r="Q17" s="33" t="s">
        <v>691</v>
      </c>
      <c r="R17" s="33" t="s">
        <v>691</v>
      </c>
      <c r="S17" s="33" t="s">
        <v>691</v>
      </c>
      <c r="T17" s="33" t="s">
        <v>691</v>
      </c>
      <c r="U17" s="33" t="s">
        <v>691</v>
      </c>
      <c r="V17" s="33" t="s">
        <v>691</v>
      </c>
      <c r="W17" s="33" t="s">
        <v>691</v>
      </c>
      <c r="X17" s="33" t="s">
        <v>691</v>
      </c>
    </row>
    <row r="18" spans="2:24" s="16" customFormat="1">
      <c r="B18" s="46" t="str">
        <f t="shared" ref="B18:B53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'3.6'!N18</f>
        <v>BanChile</v>
      </c>
      <c r="O18" s="33" t="s">
        <v>691</v>
      </c>
      <c r="P18" s="33" t="s">
        <v>691</v>
      </c>
      <c r="Q18" s="33" t="s">
        <v>691</v>
      </c>
      <c r="R18" s="33" t="s">
        <v>691</v>
      </c>
      <c r="S18" s="33" t="s">
        <v>691</v>
      </c>
      <c r="T18" s="33" t="s">
        <v>691</v>
      </c>
      <c r="U18" s="33" t="s">
        <v>691</v>
      </c>
      <c r="V18" s="33" t="s">
        <v>691</v>
      </c>
      <c r="W18" s="33" t="s">
        <v>691</v>
      </c>
      <c r="X18" s="33" t="s">
        <v>691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>
        <f>IF(OR(R19="",R19=0),"",R19*M!$J$62)</f>
        <v>-9674.0382791250595</v>
      </c>
      <c r="G19" s="33">
        <f>IF(OR(S19="",S19=0),"",S19*M!$J$63)</f>
        <v>-12243.74713002239</v>
      </c>
      <c r="H19" s="33">
        <f>IF(OR(T19="",T19=0),"",T19*M!$J$64)</f>
        <v>-394853.7048493934</v>
      </c>
      <c r="I19" s="33">
        <f>IF(OR(U19="",U19=0),"",U19*M!$J$65)</f>
        <v>-1493739.2582800065</v>
      </c>
      <c r="J19" s="33">
        <f>IF(OR(V19="",V19=0),"",V19*M!$J$66)</f>
        <v>-175939.84208475632</v>
      </c>
      <c r="K19" s="33">
        <f>IF(OR(W19="",W19=0),"",W19*M!$J$67)</f>
        <v>-209364.15053447708</v>
      </c>
      <c r="L19" s="33">
        <f>IF(OR(X19="",X19=0),"",X19*M!$J$68)</f>
        <v>-260567.47030483049</v>
      </c>
      <c r="N19" s="46" t="str">
        <f>'3.6'!N19</f>
        <v>BBVA Seguros de Vida</v>
      </c>
      <c r="O19" s="33">
        <v>0</v>
      </c>
      <c r="P19" s="33">
        <v>0</v>
      </c>
      <c r="Q19" s="33">
        <v>0</v>
      </c>
      <c r="R19" s="33">
        <v>-216375.81679907287</v>
      </c>
      <c r="S19" s="33">
        <v>-273551.38116580294</v>
      </c>
      <c r="T19" s="33">
        <v>-8787246.081402624</v>
      </c>
      <c r="U19" s="33">
        <v>-33376074.521742303</v>
      </c>
      <c r="V19" s="33">
        <v>-3926756.0869792327</v>
      </c>
      <c r="W19" s="33">
        <v>-4668456.1456766007</v>
      </c>
      <c r="X19" s="33">
        <v>-5809099</v>
      </c>
    </row>
    <row r="20" spans="2:24" s="16" customFormat="1">
      <c r="B20" s="46" t="str">
        <f t="shared" si="2"/>
        <v>BCI Vida</v>
      </c>
      <c r="C20" s="33">
        <f>IF(OR(O20="",O20=0),"",O20*M!$J$59)</f>
        <v>-64894.004581907</v>
      </c>
      <c r="D20" s="33">
        <f>IF(OR(P20="",P20=0),"",P20*M!$J$60)</f>
        <v>-59320.685579196215</v>
      </c>
      <c r="E20" s="33">
        <f>IF(OR(Q20="",Q20=0),"",Q20*M!$J$61)</f>
        <v>-59054.457889767604</v>
      </c>
      <c r="F20" s="33">
        <f>IF(OR(R20="",R20=0),"",R20*M!$J$62)</f>
        <v>-341480.21592439624</v>
      </c>
      <c r="G20" s="33">
        <f>IF(OR(S20="",S20=0),"",S20*M!$J$63)</f>
        <v>-346828.49068354809</v>
      </c>
      <c r="H20" s="33">
        <f>IF(OR(T20="",T20=0),"",T20*M!$J$64)</f>
        <v>-703125.4682086932</v>
      </c>
      <c r="I20" s="33">
        <f>IF(OR(U20="",U20=0),"",U20*M!$J$65)</f>
        <v>-412890.57674674777</v>
      </c>
      <c r="J20" s="33">
        <f>IF(OR(V20="",V20=0),"",V20*M!$J$66)</f>
        <v>-109404.72370562218</v>
      </c>
      <c r="K20" s="33">
        <f>IF(OR(W20="",W20=0),"",W20*M!$J$67)</f>
        <v>-97487.363409467449</v>
      </c>
      <c r="L20" s="33">
        <f>IF(OR(X20="",X20=0),"",X20*M!$J$68)</f>
        <v>-75409.78459255684</v>
      </c>
      <c r="N20" s="46" t="str">
        <f>'3.6'!N20</f>
        <v>BCI Vida</v>
      </c>
      <c r="O20" s="33">
        <v>-1449523.7158348185</v>
      </c>
      <c r="P20" s="33">
        <v>-1326313.6851722645</v>
      </c>
      <c r="Q20" s="33">
        <v>-1318618.2499490604</v>
      </c>
      <c r="R20" s="33">
        <v>-7637768.066393014</v>
      </c>
      <c r="S20" s="33">
        <v>-7748886.9744373681</v>
      </c>
      <c r="T20" s="33">
        <v>-15647659.979809145</v>
      </c>
      <c r="U20" s="33">
        <v>-9225617.2437300831</v>
      </c>
      <c r="V20" s="33">
        <v>-2441775.8914912352</v>
      </c>
      <c r="W20" s="33">
        <v>-2173798.5212506107</v>
      </c>
      <c r="X20" s="33">
        <v>-1681188</v>
      </c>
    </row>
    <row r="21" spans="2:24" s="16" customFormat="1">
      <c r="B21" s="46" t="str">
        <f t="shared" si="2"/>
        <v>BICE Vida</v>
      </c>
      <c r="C21" s="33">
        <f>IF(OR(O21="",O21=0),"",O21*M!$J$59)</f>
        <v>-3705437.4908923265</v>
      </c>
      <c r="D21" s="33">
        <f>IF(OR(P21="",P21=0),"",P21*M!$J$60)</f>
        <v>-4701801.5366430264</v>
      </c>
      <c r="E21" s="33">
        <f>IF(OR(Q21="",Q21=0),"",Q21*M!$J$61)</f>
        <v>-3203275.9043832524</v>
      </c>
      <c r="F21" s="33">
        <f>IF(OR(R21="",R21=0),"",R21*M!$J$62)</f>
        <v>-3446076.9265433108</v>
      </c>
      <c r="G21" s="33">
        <f>IF(OR(S21="",S21=0),"",S21*M!$J$63)</f>
        <v>-5428225.6912214933</v>
      </c>
      <c r="H21" s="33">
        <f>IF(OR(T21="",T21=0),"",T21*M!$J$64)</f>
        <v>-5988540.7482981393</v>
      </c>
      <c r="I21" s="33">
        <f>IF(OR(U21="",U21=0),"",U21*M!$J$65)</f>
        <v>-5310091.4249434778</v>
      </c>
      <c r="J21" s="33">
        <f>IF(OR(V21="",V21=0),"",V21*M!$J$66)</f>
        <v>-4986613.2069705809</v>
      </c>
      <c r="K21" s="33">
        <f>IF(OR(W21="",W21=0),"",W21*M!$J$67)</f>
        <v>-5923423.2634446556</v>
      </c>
      <c r="L21" s="33">
        <f>IF(OR(X21="",X21=0),"",X21*M!$J$68)</f>
        <v>-7941036.5914103463</v>
      </c>
      <c r="N21" s="46" t="str">
        <f>'3.6'!N21</f>
        <v>BICE Vida</v>
      </c>
      <c r="O21" s="33">
        <v>-82767576.992611825</v>
      </c>
      <c r="P21" s="33">
        <v>-105124606.40206453</v>
      </c>
      <c r="Q21" s="33">
        <v>-71525473.57265158</v>
      </c>
      <c r="R21" s="33">
        <v>-77077192.400843531</v>
      </c>
      <c r="S21" s="33">
        <v>-121278120.11669827</v>
      </c>
      <c r="T21" s="33">
        <v>-133271590.40808378</v>
      </c>
      <c r="U21" s="33">
        <v>-118648556.72351615</v>
      </c>
      <c r="V21" s="33">
        <v>-111294937.70063639</v>
      </c>
      <c r="W21" s="33">
        <v>-132082028.69057158</v>
      </c>
      <c r="X21" s="33">
        <v>-177037708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'3.6'!N22</f>
        <v>Cardif</v>
      </c>
      <c r="O22" s="33" t="s">
        <v>691</v>
      </c>
      <c r="P22" s="33" t="s">
        <v>691</v>
      </c>
      <c r="Q22" s="33" t="s">
        <v>691</v>
      </c>
      <c r="R22" s="33" t="s">
        <v>691</v>
      </c>
      <c r="S22" s="33" t="s">
        <v>691</v>
      </c>
      <c r="T22" s="33" t="s">
        <v>691</v>
      </c>
      <c r="U22" s="33" t="s">
        <v>691</v>
      </c>
      <c r="V22" s="33" t="s">
        <v>691</v>
      </c>
      <c r="W22" s="33" t="s">
        <v>691</v>
      </c>
      <c r="X22" s="33" t="s">
        <v>691</v>
      </c>
    </row>
    <row r="23" spans="2:24">
      <c r="B23" s="46" t="str">
        <f t="shared" si="2"/>
        <v>Chilena</v>
      </c>
      <c r="C23" s="33">
        <f>IF(OR(O23="",O23=0),"",O23*M!$J$59)</f>
        <v>-4025569.6328024426</v>
      </c>
      <c r="D23" s="33">
        <f>IF(OR(P23="",P23=0),"",P23*M!$J$60)</f>
        <v>-3356595.7446808508</v>
      </c>
      <c r="E23" s="33">
        <f>IF(OR(Q23="",Q23=0),"",Q23*M!$J$61)</f>
        <v>-4034366.7657020106</v>
      </c>
      <c r="F23" s="33">
        <f>IF(OR(R23="",R23=0),"",R23*M!$J$62)</f>
        <v>-3637048.8478042306</v>
      </c>
      <c r="G23" s="33">
        <f>IF(OR(S23="",S23=0),"",S23*M!$J$63)</f>
        <v>-3670481.0873247599</v>
      </c>
      <c r="H23" s="33">
        <f>IF(OR(T23="",T23=0),"",T23*M!$J$64)</f>
        <v>-3495379.270700302</v>
      </c>
      <c r="I23" s="33">
        <f>IF(OR(U23="",U23=0),"",U23*M!$J$65)</f>
        <v>-3990088.6933360337</v>
      </c>
      <c r="J23" s="33">
        <f>IF(OR(V23="",V23=0),"",V23*M!$J$66)</f>
        <v>-4232361.0219797865</v>
      </c>
      <c r="K23" s="33">
        <f>IF(OR(W23="",W23=0),"",W23*M!$J$67)</f>
        <v>-4964445.6562521113</v>
      </c>
      <c r="L23" s="33">
        <f>IF(OR(X23="",X23=0),"",X23*M!$J$68)</f>
        <v>-5974385.3399318112</v>
      </c>
      <c r="N23" s="46" t="str">
        <f>'3.6'!N23</f>
        <v>Chilena</v>
      </c>
      <c r="O23" s="50">
        <v>-89918301.237314835</v>
      </c>
      <c r="P23" s="50">
        <v>-75048001.018425226</v>
      </c>
      <c r="Q23" s="50">
        <v>-90082778.410610035</v>
      </c>
      <c r="R23" s="50">
        <v>-81348594.296956047</v>
      </c>
      <c r="S23" s="50">
        <v>-82006362.947387189</v>
      </c>
      <c r="T23" s="50">
        <v>-77787690.535137638</v>
      </c>
      <c r="U23" s="50">
        <v>-89154447.02878727</v>
      </c>
      <c r="V23" s="50">
        <v>-94460977.163697854</v>
      </c>
      <c r="W23" s="50">
        <v>-110698497.20996583</v>
      </c>
      <c r="X23" s="50">
        <v>-133193126</v>
      </c>
    </row>
    <row r="24" spans="2:24">
      <c r="B24" s="46" t="str">
        <f t="shared" si="2"/>
        <v>Cigna</v>
      </c>
      <c r="C24" s="33">
        <f>IF(OR(O24="",O24=0),"",O24*M!$J$59)</f>
        <v>-243857.84382816183</v>
      </c>
      <c r="D24" s="33">
        <f>IF(OR(P24="",P24=0),"",P24*M!$J$60)</f>
        <v>-238246.86761229311</v>
      </c>
      <c r="E24" s="33">
        <f>IF(OR(Q24="",Q24=0),"",Q24*M!$J$61)</f>
        <v>-228794.1075414115</v>
      </c>
      <c r="F24" s="33">
        <f>IF(OR(R24="",R24=0),"",R24*M!$J$62)</f>
        <v>-210586.42622648017</v>
      </c>
      <c r="G24" s="33">
        <f>IF(OR(S24="",S24=0),"",S24*M!$J$63)</f>
        <v>-220152.23288348076</v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'3.6'!N24</f>
        <v>Cigna</v>
      </c>
      <c r="O24" s="50">
        <v>-5447001.3092675842</v>
      </c>
      <c r="P24" s="50">
        <v>-5326811.0083074784</v>
      </c>
      <c r="Q24" s="50">
        <v>-5108709.7649437152</v>
      </c>
      <c r="R24" s="50">
        <v>-4710112.6403309433</v>
      </c>
      <c r="S24" s="50">
        <v>-4918669.6468388708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</row>
    <row r="25" spans="2:24">
      <c r="B25" s="46" t="str">
        <f t="shared" si="2"/>
        <v>CN Life</v>
      </c>
      <c r="C25" s="33">
        <f>IF(OR(O25="",O25=0),"",O25*M!$J$59)</f>
        <v>-1856062.7253029731</v>
      </c>
      <c r="D25" s="33">
        <f>IF(OR(P25="",P25=0),"",P25*M!$J$60)</f>
        <v>-748619.79905437329</v>
      </c>
      <c r="E25" s="33">
        <f>IF(OR(Q25="",Q25=0),"",Q25*M!$J$61)</f>
        <v>-720598.48530783236</v>
      </c>
      <c r="F25" s="33">
        <f>IF(OR(R25="",R25=0),"",R25*M!$J$62)</f>
        <v>-682780.06832895568</v>
      </c>
      <c r="G25" s="33">
        <f>IF(OR(S25="",S25=0),"",S25*M!$J$63)</f>
        <v>-717883.7916753469</v>
      </c>
      <c r="H25" s="33">
        <f>IF(OR(T25="",T25=0),"",T25*M!$J$64)</f>
        <v>-692096.33148614899</v>
      </c>
      <c r="I25" s="33">
        <f>IF(OR(U25="",U25=0),"",U25*M!$J$65)</f>
        <v>-624348.22494460887</v>
      </c>
      <c r="J25" s="33">
        <f>IF(OR(V25="",V25=0),"",V25*M!$J$66)</f>
        <v>-661437.29993200582</v>
      </c>
      <c r="K25" s="33">
        <f>IF(OR(W25="",W25=0),"",W25*M!$J$67)</f>
        <v>-629582.3691305978</v>
      </c>
      <c r="L25" s="33">
        <f>IF(OR(X25="",X25=0),"",X25*M!$J$68)</f>
        <v>-1879241.1241933377</v>
      </c>
      <c r="N25" s="46" t="str">
        <f>'3.6'!N25</f>
        <v>CN Life</v>
      </c>
      <c r="O25" s="50">
        <v>-41458482.270236932</v>
      </c>
      <c r="P25" s="50">
        <v>-16737916.542639183</v>
      </c>
      <c r="Q25" s="50">
        <v>-16090136.927278413</v>
      </c>
      <c r="R25" s="50">
        <v>-15271502.005279042</v>
      </c>
      <c r="S25" s="50">
        <v>-16039052.476655941</v>
      </c>
      <c r="T25" s="50">
        <v>-15402212.77428426</v>
      </c>
      <c r="U25" s="50">
        <v>-13950421.914506972</v>
      </c>
      <c r="V25" s="50">
        <v>-14762448.987602826</v>
      </c>
      <c r="W25" s="50">
        <v>-14038591.004592087</v>
      </c>
      <c r="X25" s="50">
        <v>-41895858</v>
      </c>
    </row>
    <row r="26" spans="2:24">
      <c r="B26" s="46" t="str">
        <f t="shared" si="2"/>
        <v>Consorcio Nacional</v>
      </c>
      <c r="C26" s="33">
        <f>IF(OR(O26="",O26=0),"",O26*M!$J$59)</f>
        <v>-7243731.5308299316</v>
      </c>
      <c r="D26" s="33">
        <f>IF(OR(P26="",P26=0),"",P26*M!$J$60)</f>
        <v>-9072063.475177303</v>
      </c>
      <c r="E26" s="33">
        <f>IF(OR(Q26="",Q26=0),"",Q26*M!$J$61)</f>
        <v>-8795778.3802668471</v>
      </c>
      <c r="F26" s="33">
        <f>IF(OR(R26="",R26=0),"",R26*M!$J$62)</f>
        <v>-9192085.5352573916</v>
      </c>
      <c r="G26" s="33">
        <f>IF(OR(S26="",S26=0),"",S26*M!$J$63)</f>
        <v>-8914723.7895375192</v>
      </c>
      <c r="H26" s="33">
        <f>IF(OR(T26="",T26=0),"",T26*M!$J$64)</f>
        <v>-10975114.383065289</v>
      </c>
      <c r="I26" s="33">
        <f>IF(OR(U26="",U26=0),"",U26*M!$J$65)</f>
        <v>-9150928.1638516765</v>
      </c>
      <c r="J26" s="33">
        <f>IF(OR(V26="",V26=0),"",V26*M!$J$66)</f>
        <v>-9905656.1943725087</v>
      </c>
      <c r="K26" s="33">
        <f>IF(OR(W26="",W26=0),"",W26*M!$J$67)</f>
        <v>-10916969.548671555</v>
      </c>
      <c r="L26" s="33">
        <f>IF(OR(X26="",X26=0),"",X26*M!$J$68)</f>
        <v>-12084590.179523397</v>
      </c>
      <c r="N26" s="46" t="str">
        <f>'3.6'!N26</f>
        <v>Consorcio Nacional</v>
      </c>
      <c r="O26" s="50">
        <v>-161801705.91607964</v>
      </c>
      <c r="P26" s="50">
        <v>-202836528.64758655</v>
      </c>
      <c r="Q26" s="50">
        <v>-196399633.64623299</v>
      </c>
      <c r="R26" s="50">
        <v>-205596149.03220597</v>
      </c>
      <c r="S26" s="50">
        <v>-199173911.33960554</v>
      </c>
      <c r="T26" s="50">
        <v>-244244968.88618773</v>
      </c>
      <c r="U26" s="50">
        <v>-204468121.62619856</v>
      </c>
      <c r="V26" s="50">
        <v>-221081793.048545</v>
      </c>
      <c r="W26" s="50">
        <v>-243429419.27523208</v>
      </c>
      <c r="X26" s="50">
        <v>-269414216</v>
      </c>
    </row>
    <row r="27" spans="2:24">
      <c r="B27" s="46" t="str">
        <f t="shared" si="2"/>
        <v>CorpVida</v>
      </c>
      <c r="C27" s="33">
        <f>IF(OR(O27="",O27=0),"",O27*M!$J$59)</f>
        <v>-4777333.7744832244</v>
      </c>
      <c r="D27" s="33">
        <f>IF(OR(P27="",P27=0),"",P27*M!$J$60)</f>
        <v>-5709577.1867612284</v>
      </c>
      <c r="E27" s="33">
        <f>IF(OR(Q27="",Q27=0),"",Q27*M!$J$61)</f>
        <v>-5405093.2462515263</v>
      </c>
      <c r="F27" s="33">
        <f>IF(OR(R27="",R27=0),"",R27*M!$J$62)</f>
        <v>-5331836.1640540268</v>
      </c>
      <c r="G27" s="33">
        <f>IF(OR(S27="",S27=0),"",S27*M!$J$63)</f>
        <v>-5148762.3511292832</v>
      </c>
      <c r="H27" s="33">
        <f>IF(OR(T27="",T27=0),"",T27*M!$J$64)</f>
        <v>-6047038.7297135023</v>
      </c>
      <c r="I27" s="33">
        <f>IF(OR(U27="",U27=0),"",U27*M!$J$65)</f>
        <v>-7648368.8434532359</v>
      </c>
      <c r="J27" s="33">
        <f>IF(OR(V27="",V27=0),"",V27*M!$J$66)</f>
        <v>-7567635.826591189</v>
      </c>
      <c r="K27" s="33">
        <f>IF(OR(W27="",W27=0),"",W27*M!$J$67)</f>
        <v>-9922017.1936864797</v>
      </c>
      <c r="L27" s="33">
        <f>IF(OR(X27="",X27=0),"",X27*M!$J$68)</f>
        <v>-10554409.31944561</v>
      </c>
      <c r="N27" s="46" t="str">
        <f>'3.6'!N27</f>
        <v>CorpVida</v>
      </c>
      <c r="O27" s="50">
        <v>-106710298.5736037</v>
      </c>
      <c r="P27" s="50">
        <v>-127656824.68788797</v>
      </c>
      <c r="Q27" s="50">
        <v>-120689527.12236509</v>
      </c>
      <c r="R27" s="50">
        <v>-119255307.01335686</v>
      </c>
      <c r="S27" s="50">
        <v>-115034314.04527274</v>
      </c>
      <c r="T27" s="50">
        <v>-134573429.92902276</v>
      </c>
      <c r="U27" s="50">
        <v>-170894971.84589326</v>
      </c>
      <c r="V27" s="50">
        <v>-168900117.75612321</v>
      </c>
      <c r="W27" s="50">
        <v>-221243713.5351246</v>
      </c>
      <c r="X27" s="50">
        <v>-235300318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-3418860.4910117439</v>
      </c>
      <c r="K28" s="33">
        <f>IF(OR(W28="",W28=0),"",W28*M!$J$67)</f>
        <v>-4501773.7601692798</v>
      </c>
      <c r="L28" s="33">
        <f>IF(OR(X28="",X28=0),"",X28*M!$J$68)</f>
        <v>-4684895.4630454881</v>
      </c>
      <c r="N28" s="46" t="str">
        <f>'3.6'!N28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-76304668.030484363</v>
      </c>
      <c r="W28" s="50">
        <v>-100381719.23634589</v>
      </c>
      <c r="X28" s="50">
        <v>-104445200</v>
      </c>
    </row>
    <row r="29" spans="2:24">
      <c r="B29" s="46" t="str">
        <f t="shared" si="2"/>
        <v>Cruz del Sur</v>
      </c>
      <c r="C29" s="33">
        <f>IF(OR(O29="",O29=0),"",O29*M!$J$59)</f>
        <v>-1937453.8046788969</v>
      </c>
      <c r="D29" s="33">
        <f>IF(OR(P29="",P29=0),"",P29*M!$J$60)</f>
        <v>-1168718.9125295507</v>
      </c>
      <c r="E29" s="33">
        <f>IF(OR(Q29="",Q29=0),"",Q29*M!$J$61)</f>
        <v>-1167221.7843108382</v>
      </c>
      <c r="F29" s="33">
        <f>IF(OR(R29="",R29=0),"",R29*M!$J$62)</f>
        <v>-1007826.3414189074</v>
      </c>
      <c r="G29" s="33">
        <f>IF(OR(S29="",S29=0),"",S29*M!$J$63)</f>
        <v>-2057803.6668088243</v>
      </c>
      <c r="H29" s="33">
        <f>IF(OR(T29="",T29=0),"",T29*M!$J$64)</f>
        <v>-2630583.1115659135</v>
      </c>
      <c r="I29" s="33">
        <f>IF(OR(U29="",U29=0),"",U29*M!$J$65)</f>
        <v>-3259036.0502261422</v>
      </c>
      <c r="J29" s="33">
        <f>IF(OR(V29="",V29=0),"",V29*M!$J$66)</f>
        <v>-2421335.6520211175</v>
      </c>
      <c r="K29" s="33">
        <f>IF(OR(W29="",W29=0),"",W29*M!$J$67)</f>
        <v>-4701607.6959108477</v>
      </c>
      <c r="L29" s="33">
        <f>IF(OR(X29="",X29=0),"",X29*M!$J$68)</f>
        <v>-6072264.5030979142</v>
      </c>
      <c r="N29" s="46" t="str">
        <f>'3.6'!N29</f>
        <v>Cruz del Sur</v>
      </c>
      <c r="O29" s="50">
        <v>-43276497.672012419</v>
      </c>
      <c r="P29" s="50">
        <v>-26130646.884351015</v>
      </c>
      <c r="Q29" s="50">
        <v>-26062722.468866508</v>
      </c>
      <c r="R29" s="50">
        <v>-22541697.843670309</v>
      </c>
      <c r="S29" s="50">
        <v>-45975715.542450793</v>
      </c>
      <c r="T29" s="50">
        <v>-58542140.684049882</v>
      </c>
      <c r="U29" s="50">
        <v>-72819824.128236428</v>
      </c>
      <c r="V29" s="50">
        <v>-54041167.694202103</v>
      </c>
      <c r="W29" s="50">
        <v>-104837668.1800684</v>
      </c>
      <c r="X29" s="50">
        <v>-135375247</v>
      </c>
    </row>
    <row r="30" spans="2:24">
      <c r="B30" s="46" t="str">
        <f t="shared" si="2"/>
        <v>EuroAmérica</v>
      </c>
      <c r="C30" s="33">
        <f>IF(OR(O30="",O30=0),"",O30*M!$J$59)</f>
        <v>-3526053.324988117</v>
      </c>
      <c r="D30" s="33">
        <f>IF(OR(P30="",P30=0),"",P30*M!$J$60)</f>
        <v>-2296763.5342789595</v>
      </c>
      <c r="E30" s="33">
        <f>IF(OR(Q30="",Q30=0),"",Q30*M!$J$61)</f>
        <v>-2041645.776849983</v>
      </c>
      <c r="F30" s="33">
        <f>IF(OR(R30="",R30=0),"",R30*M!$J$62)</f>
        <v>-1953023.8149944276</v>
      </c>
      <c r="G30" s="33">
        <f>IF(OR(S30="",S30=0),"",S30*M!$J$63)</f>
        <v>-2417027.1885726624</v>
      </c>
      <c r="H30" s="33">
        <f>IF(OR(T30="",T30=0),"",T30*M!$J$64)</f>
        <v>-2730482.7174297459</v>
      </c>
      <c r="I30" s="33">
        <f>IF(OR(U30="",U30=0),"",U30*M!$J$65)</f>
        <v>-1512734.3716859992</v>
      </c>
      <c r="J30" s="33">
        <f>IF(OR(V30="",V30=0),"",V30*M!$J$66)</f>
        <v>-2305893.9840174806</v>
      </c>
      <c r="K30" s="33">
        <f>IF(OR(W30="",W30=0),"",W30*M!$J$67)</f>
        <v>-2237594.8880359624</v>
      </c>
      <c r="L30" s="33">
        <f>IF(OR(X30="",X30=0),"",X30*M!$J$68)</f>
        <v>-2353395.5502885752</v>
      </c>
      <c r="N30" s="46" t="str">
        <f>'3.6'!N30</f>
        <v>EuroAmérica</v>
      </c>
      <c r="O30" s="50">
        <v>-78760710.651127085</v>
      </c>
      <c r="P30" s="50">
        <v>-51351883.029941157</v>
      </c>
      <c r="Q30" s="50">
        <v>-45587606.380386144</v>
      </c>
      <c r="R30" s="50">
        <v>-43682597.794690587</v>
      </c>
      <c r="S30" s="50">
        <v>-54001533.903627783</v>
      </c>
      <c r="T30" s="50">
        <v>-60765349.962269664</v>
      </c>
      <c r="U30" s="50">
        <v>-33800500.884692267</v>
      </c>
      <c r="V30" s="50">
        <v>-51464654.795515165</v>
      </c>
      <c r="W30" s="50">
        <v>-49894471.331021011</v>
      </c>
      <c r="X30" s="50">
        <v>-52466671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'3.6'!N31</f>
        <v>Huelen</v>
      </c>
      <c r="O31" s="50" t="s">
        <v>691</v>
      </c>
      <c r="P31" s="50" t="s">
        <v>691</v>
      </c>
      <c r="Q31" s="50" t="s">
        <v>691</v>
      </c>
      <c r="R31" s="50" t="s">
        <v>691</v>
      </c>
      <c r="S31" s="50" t="s">
        <v>691</v>
      </c>
      <c r="T31" s="50" t="s">
        <v>691</v>
      </c>
      <c r="U31" s="50" t="s">
        <v>691</v>
      </c>
      <c r="V31" s="50" t="s">
        <v>691</v>
      </c>
      <c r="W31" s="50" t="s">
        <v>691</v>
      </c>
      <c r="X31" s="50" t="s">
        <v>691</v>
      </c>
    </row>
    <row r="32" spans="2:24">
      <c r="B32" s="46" t="str">
        <f t="shared" si="2"/>
        <v>ISE - Las Américas</v>
      </c>
      <c r="C32" s="33">
        <f>IF(OR(O32="",O32=0),"",O32*M!$J$59)</f>
        <v>-2037698.4875884796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'3.6'!N32</f>
        <v>ISE - Las Américas</v>
      </c>
      <c r="O32" s="50">
        <v>-45515642.045979664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'3.6'!N33</f>
        <v>Itaú Compañía de Seguros de Vida</v>
      </c>
      <c r="O33" s="50" t="s">
        <v>691</v>
      </c>
      <c r="P33" s="50" t="s">
        <v>691</v>
      </c>
      <c r="Q33" s="50" t="s">
        <v>691</v>
      </c>
      <c r="R33" s="50" t="s">
        <v>691</v>
      </c>
      <c r="S33" s="50" t="s">
        <v>691</v>
      </c>
      <c r="T33" s="50" t="s">
        <v>691</v>
      </c>
      <c r="U33" s="50" t="s">
        <v>691</v>
      </c>
      <c r="V33" s="50" t="s">
        <v>691</v>
      </c>
      <c r="W33" s="50" t="s">
        <v>691</v>
      </c>
      <c r="X33" s="50" t="s">
        <v>691</v>
      </c>
    </row>
    <row r="34" spans="2:24">
      <c r="B34" s="46" t="str">
        <f t="shared" si="2"/>
        <v>La Construcción</v>
      </c>
      <c r="C34" s="33">
        <f>IF(OR(O34="",O34=0),"",O34*M!$J$59)</f>
        <v>-5853551.0973404432</v>
      </c>
      <c r="D34" s="33">
        <f>IF(OR(P34="",P34=0),"",P34*M!$J$60)</f>
        <v>-5124558.9834515359</v>
      </c>
      <c r="E34" s="33">
        <f>IF(OR(Q34="",Q34=0),"",Q34*M!$J$61)</f>
        <v>-3883873.4079996301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'3.6'!N34</f>
        <v>La Construcción</v>
      </c>
      <c r="O34" s="50">
        <v>-130749538.29882076</v>
      </c>
      <c r="P34" s="50">
        <v>-114576772.73722997</v>
      </c>
      <c r="Q34" s="50">
        <v>-86722434.500030249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>
        <f>IF(OR(O35="",O35=0),"",O35*M!$J$59)</f>
        <v>-162183.20222263108</v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'3.6'!N35</f>
        <v>Le Mans</v>
      </c>
      <c r="O35" s="50">
        <v>-3622652.0376781099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</row>
    <row r="36" spans="2:24">
      <c r="B36" s="46" t="str">
        <f t="shared" si="2"/>
        <v>Mapfre Vida</v>
      </c>
      <c r="C36" s="33">
        <f>IF(OR(O36="",O36=0),"",O36*M!$J$59)</f>
        <v>-182477.31143828406</v>
      </c>
      <c r="D36" s="33">
        <f>IF(OR(P36="",P36=0),"",P36*M!$J$60)</f>
        <v>-256940.72104018912</v>
      </c>
      <c r="E36" s="33">
        <f>IF(OR(Q36="",Q36=0),"",Q36*M!$J$61)</f>
        <v>-198941.33238628981</v>
      </c>
      <c r="F36" s="33">
        <f>IF(OR(R36="",R36=0),"",R36*M!$J$62)</f>
        <v>-316613.19368605269</v>
      </c>
      <c r="G36" s="33">
        <f>IF(OR(S36="",S36=0),"",S36*M!$J$63)</f>
        <v>-439755.99327675352</v>
      </c>
      <c r="H36" s="33">
        <f>IF(OR(T36="",T36=0),"",T36*M!$J$64)</f>
        <v>-200086.4306877864</v>
      </c>
      <c r="I36" s="33">
        <f>IF(OR(U36="",U36=0),"",U36*M!$J$65)</f>
        <v>-60235.953081611995</v>
      </c>
      <c r="J36" s="33">
        <f>IF(OR(V36="",V36=0),"",V36*M!$J$66)</f>
        <v>-51047.038420694786</v>
      </c>
      <c r="K36" s="33">
        <f>IF(OR(W36="",W36=0),"",W36*M!$J$67)</f>
        <v>-49043.860446364692</v>
      </c>
      <c r="L36" s="33">
        <f>IF(OR(X36="",X36=0),"",X36*M!$J$68)</f>
        <v>-48489.976913101847</v>
      </c>
      <c r="N36" s="46" t="str">
        <f>'3.6'!N36</f>
        <v>Mapfre Vida</v>
      </c>
      <c r="O36" s="50">
        <v>-4075957.2819661563</v>
      </c>
      <c r="P36" s="50">
        <v>-5744775.0521808714</v>
      </c>
      <c r="Q36" s="50">
        <v>-4442131.5668227896</v>
      </c>
      <c r="R36" s="50">
        <v>-7081576.1129465643</v>
      </c>
      <c r="S36" s="50">
        <v>-9825085.2503987886</v>
      </c>
      <c r="T36" s="50">
        <v>-4452810.4520982308</v>
      </c>
      <c r="U36" s="50">
        <v>-1345910.7054968968</v>
      </c>
      <c r="V36" s="50">
        <v>-1139305.7221465656</v>
      </c>
      <c r="W36" s="50">
        <v>-1093592.7240840257</v>
      </c>
      <c r="X36" s="50">
        <v>-1081037</v>
      </c>
    </row>
    <row r="37" spans="2:24">
      <c r="B37" s="46" t="str">
        <f t="shared" si="2"/>
        <v>Metlife (La Interamerica + Metlife)</v>
      </c>
      <c r="C37" s="33">
        <f>IF(OR(O37="",O37=0),"",O37*M!$J$59)</f>
        <v>-58906.768465586756</v>
      </c>
      <c r="D37" s="33">
        <f>IF(OR(P37="",P37=0),"",P37*M!$J$60)</f>
        <v>-63776.89125295508</v>
      </c>
      <c r="E37" s="33">
        <f>IF(OR(Q37="",Q37=0),"",Q37*M!$J$61)</f>
        <v>-51644.939524919078</v>
      </c>
      <c r="F37" s="33">
        <f>IF(OR(R37="",R37=0),"",R37*M!$J$62)</f>
        <v>-58933.863556833116</v>
      </c>
      <c r="G37" s="33">
        <f>IF(OR(S37="",S37=0),"",S37*M!$J$63)</f>
        <v>-48803.03527741025</v>
      </c>
      <c r="H37" s="33">
        <f>IF(OR(T37="",T37=0),"",T37*M!$J$64)</f>
        <v>-43998.265270865406</v>
      </c>
      <c r="I37" s="33">
        <f>IF(OR(U37="",U37=0),"",U37*M!$J$65)</f>
        <v>-120033.77683885864</v>
      </c>
      <c r="J37" s="33">
        <f>IF(OR(V37="",V37=0),"",V37*M!$J$66)</f>
        <v>-258832.16634961389</v>
      </c>
      <c r="K37" s="33">
        <f>IF(OR(W37="",W37=0),"",W37*M!$J$67)</f>
        <v>-659046.68022959074</v>
      </c>
      <c r="L37" s="33">
        <f>IF(OR(X37="",X37=0),"",X37*M!$J$68)</f>
        <v>-285705.94908143568</v>
      </c>
      <c r="N37" s="46" t="str">
        <f>'3.6'!N37</f>
        <v>Metlife (La Interamerica + Metlife)</v>
      </c>
      <c r="O37" s="50">
        <v>-1315788.0834166487</v>
      </c>
      <c r="P37" s="50">
        <v>-1425947.1690293935</v>
      </c>
      <c r="Q37" s="50">
        <v>-1153172.2110156491</v>
      </c>
      <c r="R37" s="50">
        <v>-1318153.0294077133</v>
      </c>
      <c r="S37" s="50">
        <v>-1090363.7230863462</v>
      </c>
      <c r="T37" s="50">
        <v>-979156.53149916034</v>
      </c>
      <c r="U37" s="50">
        <v>-2682031.8597725071</v>
      </c>
      <c r="V37" s="50">
        <v>-5776808.5538564175</v>
      </c>
      <c r="W37" s="50">
        <v>-14695593.857645335</v>
      </c>
      <c r="X37" s="50">
        <v>-6369537</v>
      </c>
    </row>
    <row r="38" spans="2:24">
      <c r="B38" s="46" t="str">
        <f t="shared" si="2"/>
        <v>Metlife</v>
      </c>
      <c r="C38" s="33">
        <f>IF(OR(O38="",O38=0),"",O38*M!$J$59)</f>
        <v>-6894967.9051511846</v>
      </c>
      <c r="D38" s="33">
        <f>IF(OR(P38="",P38=0),"",P38*M!$J$60)</f>
        <v>-9748401.4775413703</v>
      </c>
      <c r="E38" s="33">
        <f>IF(OR(Q38="",Q38=0),"",Q38*M!$J$61)</f>
        <v>-9021348.0356065277</v>
      </c>
      <c r="F38" s="33">
        <f>IF(OR(R38="",R38=0),"",R38*M!$J$62)</f>
        <v>-8432803.7959789243</v>
      </c>
      <c r="G38" s="33">
        <f>IF(OR(S38="",S38=0),"",S38*M!$J$63)</f>
        <v>-7734040.2522199014</v>
      </c>
      <c r="H38" s="33">
        <f>IF(OR(T38="",T38=0),"",T38*M!$J$64)</f>
        <v>-9430642.0230488591</v>
      </c>
      <c r="I38" s="33">
        <f>IF(OR(U38="",U38=0),"",U38*M!$J$65)</f>
        <v>-12181258.329421571</v>
      </c>
      <c r="J38" s="33">
        <f>IF(OR(V38="",V38=0),"",V38*M!$J$66)</f>
        <v>-9497580.6097346731</v>
      </c>
      <c r="K38" s="33">
        <f>IF(OR(W38="",W38=0),"",W38*M!$J$67)</f>
        <v>-11971913.467610942</v>
      </c>
      <c r="L38" s="33" t="str">
        <f>IF(OR(X38="",X38=0),"",X38*M!$J$68)</f>
        <v/>
      </c>
      <c r="N38" s="46" t="str">
        <f>'3.6'!N38</f>
        <v>Metlife</v>
      </c>
      <c r="O38" s="50">
        <v>-154011446.24727151</v>
      </c>
      <c r="P38" s="50">
        <v>-217958342.22035694</v>
      </c>
      <c r="Q38" s="50">
        <v>-201436345.09519476</v>
      </c>
      <c r="R38" s="50">
        <v>-188613561.0191412</v>
      </c>
      <c r="S38" s="50">
        <v>-172794927.11826369</v>
      </c>
      <c r="T38" s="50">
        <v>-209873609.24916574</v>
      </c>
      <c r="U38" s="50">
        <v>-272177746.89775002</v>
      </c>
      <c r="V38" s="50">
        <v>-211974059.02459216</v>
      </c>
      <c r="W38" s="50">
        <v>-266952832.47249636</v>
      </c>
      <c r="X38" s="50">
        <v>0</v>
      </c>
    </row>
    <row r="39" spans="2:24">
      <c r="B39" s="46" t="str">
        <f t="shared" si="2"/>
        <v>Mutual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'3.6'!N39</f>
        <v>Mutual de Carabineros</v>
      </c>
      <c r="O39" s="50" t="s">
        <v>691</v>
      </c>
      <c r="P39" s="50" t="s">
        <v>691</v>
      </c>
      <c r="Q39" s="50" t="s">
        <v>691</v>
      </c>
      <c r="R39" s="50" t="s">
        <v>691</v>
      </c>
      <c r="S39" s="50" t="s">
        <v>691</v>
      </c>
      <c r="T39" s="50" t="s">
        <v>691</v>
      </c>
      <c r="U39" s="50" t="s">
        <v>691</v>
      </c>
      <c r="V39" s="50" t="s">
        <v>691</v>
      </c>
      <c r="W39" s="50" t="s">
        <v>691</v>
      </c>
      <c r="X39" s="50" t="s">
        <v>691</v>
      </c>
    </row>
    <row r="40" spans="2:24">
      <c r="B40" s="46" t="str">
        <f t="shared" si="2"/>
        <v>Mutual de Ej. y Av.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'3.6'!N40</f>
        <v>Mutual de Ej. y Av.</v>
      </c>
      <c r="O40" s="50" t="s">
        <v>691</v>
      </c>
      <c r="P40" s="50" t="s">
        <v>691</v>
      </c>
      <c r="Q40" s="50" t="s">
        <v>691</v>
      </c>
      <c r="R40" s="50" t="s">
        <v>691</v>
      </c>
      <c r="S40" s="50" t="s">
        <v>691</v>
      </c>
      <c r="T40" s="50" t="s">
        <v>691</v>
      </c>
      <c r="U40" s="50" t="s">
        <v>691</v>
      </c>
      <c r="V40" s="50" t="s">
        <v>691</v>
      </c>
      <c r="W40" s="50" t="s">
        <v>691</v>
      </c>
      <c r="X40" s="50" t="s">
        <v>691</v>
      </c>
    </row>
    <row r="41" spans="2:24">
      <c r="B41" s="46" t="str">
        <f t="shared" si="2"/>
        <v>Mutual de Seguros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'3.6'!N41</f>
        <v>Mutual de Seguros</v>
      </c>
      <c r="O41" s="50" t="s">
        <v>691</v>
      </c>
      <c r="P41" s="50" t="s">
        <v>691</v>
      </c>
      <c r="Q41" s="50" t="s">
        <v>691</v>
      </c>
      <c r="R41" s="50" t="s">
        <v>691</v>
      </c>
      <c r="S41" s="50" t="s">
        <v>691</v>
      </c>
      <c r="T41" s="50" t="s">
        <v>691</v>
      </c>
      <c r="U41" s="50" t="s">
        <v>691</v>
      </c>
      <c r="V41" s="50" t="s">
        <v>691</v>
      </c>
      <c r="W41" s="50" t="s">
        <v>691</v>
      </c>
      <c r="X41" s="50" t="s">
        <v>691</v>
      </c>
    </row>
    <row r="42" spans="2:24">
      <c r="B42" s="46" t="str">
        <f t="shared" si="2"/>
        <v>Ohio National</v>
      </c>
      <c r="C42" s="33">
        <f>IF(OR(O42="",O42=0),"",O42*M!$J$59)</f>
        <v>-2870312.2051203661</v>
      </c>
      <c r="D42" s="33">
        <f>IF(OR(P42="",P42=0),"",P42*M!$J$60)</f>
        <v>-2820106.2647754136</v>
      </c>
      <c r="E42" s="33">
        <f>IF(OR(Q42="",Q42=0),"",Q42*M!$J$61)</f>
        <v>-2816251.3245616322</v>
      </c>
      <c r="F42" s="33">
        <f>IF(OR(R42="",R42=0),"",R42*M!$J$62)</f>
        <v>-2367449.0022425819</v>
      </c>
      <c r="G42" s="33">
        <f>IF(OR(S42="",S42=0),"",S42*M!$J$63)</f>
        <v>-2316555.230639853</v>
      </c>
      <c r="H42" s="33">
        <f>IF(OR(T42="",T42=0),"",T42*M!$J$64)</f>
        <v>-2299596.945572108</v>
      </c>
      <c r="I42" s="33">
        <f>IF(OR(U42="",U42=0),"",U42*M!$J$65)</f>
        <v>-2072878.727350611</v>
      </c>
      <c r="J42" s="33">
        <f>IF(OR(V42="",V42=0),"",V42*M!$J$66)</f>
        <v>-1898874.7965895818</v>
      </c>
      <c r="K42" s="33">
        <f>IF(OR(W42="",W42=0),"",W42*M!$J$67)</f>
        <v>-1958742.5631130405</v>
      </c>
      <c r="L42" s="33">
        <f>IF(OR(X42="",X42=0),"",X42*M!$J$68)</f>
        <v>-2285889.6753974045</v>
      </c>
      <c r="N42" s="46" t="str">
        <f>'3.6'!N42</f>
        <v>Ohio National</v>
      </c>
      <c r="O42" s="50">
        <v>-64113559.333832696</v>
      </c>
      <c r="P42" s="50">
        <v>-63052972.09719722</v>
      </c>
      <c r="Q42" s="50">
        <v>-62883659.010840453</v>
      </c>
      <c r="R42" s="50">
        <v>-52951900.417404436</v>
      </c>
      <c r="S42" s="50">
        <v>-51756776.431173988</v>
      </c>
      <c r="T42" s="50">
        <v>-51176230.590242095</v>
      </c>
      <c r="U42" s="50">
        <v>-46316353.068374306</v>
      </c>
      <c r="V42" s="50">
        <v>-42380498.229204826</v>
      </c>
      <c r="W42" s="50">
        <v>-43676549.844943829</v>
      </c>
      <c r="X42" s="50">
        <v>-50961693</v>
      </c>
    </row>
    <row r="43" spans="2:24">
      <c r="B43" s="46" t="str">
        <f t="shared" si="2"/>
        <v>Penta Vida</v>
      </c>
      <c r="C43" s="33">
        <f>IF(OR(O43="",O43=0),"",O43*M!$J$59)</f>
        <v>-1911641.9973101015</v>
      </c>
      <c r="D43" s="33">
        <f>IF(OR(P43="",P43=0),"",P43*M!$J$60)</f>
        <v>-4370564.7754137106</v>
      </c>
      <c r="E43" s="33">
        <f>IF(OR(Q43="",Q43=0),"",Q43*M!$J$61)</f>
        <v>-4262457.9244155334</v>
      </c>
      <c r="F43" s="33">
        <f>IF(OR(R43="",R43=0),"",R43*M!$J$62)</f>
        <v>-3478831.1531526605</v>
      </c>
      <c r="G43" s="33">
        <f>IF(OR(S43="",S43=0),"",S43*M!$J$63)</f>
        <v>-4012265.1253955243</v>
      </c>
      <c r="H43" s="33">
        <f>IF(OR(T43="",T43=0),"",T43*M!$J$64)</f>
        <v>-4337793.143233384</v>
      </c>
      <c r="I43" s="33">
        <f>IF(OR(U43="",U43=0),"",U43*M!$J$65)</f>
        <v>-3993930.657259237</v>
      </c>
      <c r="J43" s="33">
        <f>IF(OR(V43="",V43=0),"",V43*M!$J$66)</f>
        <v>-2171552.0978967561</v>
      </c>
      <c r="K43" s="33">
        <f>IF(OR(W43="",W43=0),"",W43*M!$J$67)</f>
        <v>-4411988.9259422366</v>
      </c>
      <c r="L43" s="33">
        <f>IF(OR(X43="",X43=0),"",X43*M!$J$68)</f>
        <v>-5979911.3484641407</v>
      </c>
      <c r="N43" s="46" t="str">
        <f>'3.6'!N43</f>
        <v>Penta Vida</v>
      </c>
      <c r="O43" s="50">
        <v>-42699944.765920684</v>
      </c>
      <c r="P43" s="50">
        <v>-97718693.183747828</v>
      </c>
      <c r="Q43" s="50">
        <v>-95175792.135214761</v>
      </c>
      <c r="R43" s="50">
        <v>-77809794.684577823</v>
      </c>
      <c r="S43" s="50">
        <v>-89642546.109437838</v>
      </c>
      <c r="T43" s="50">
        <v>-96535135.245474145</v>
      </c>
      <c r="U43" s="50">
        <v>-89240291.779469088</v>
      </c>
      <c r="V43" s="50">
        <v>-48466312.789463475</v>
      </c>
      <c r="W43" s="50">
        <v>-98379673.709135309</v>
      </c>
      <c r="X43" s="50">
        <v>-133316323</v>
      </c>
    </row>
    <row r="44" spans="2:24">
      <c r="B44" s="46" t="str">
        <f t="shared" si="2"/>
        <v>Principal</v>
      </c>
      <c r="C44" s="33">
        <f>IF(OR(O44="",O44=0),"",O44*M!$J$59)</f>
        <v>-6902812.0916476985</v>
      </c>
      <c r="D44" s="33">
        <f>IF(OR(P44="",P44=0),"",P44*M!$J$60)</f>
        <v>-8751919.3853427898</v>
      </c>
      <c r="E44" s="33">
        <f>IF(OR(Q44="",Q44=0),"",Q44*M!$J$61)</f>
        <v>-9613796.9226860236</v>
      </c>
      <c r="F44" s="33">
        <f>IF(OR(R44="",R44=0),"",R44*M!$J$62)</f>
        <v>-9114965.4989399016</v>
      </c>
      <c r="G44" s="33">
        <f>IF(OR(S44="",S44=0),"",S44*M!$J$63)</f>
        <v>-8516472.8261521608</v>
      </c>
      <c r="H44" s="33">
        <f>IF(OR(T44="",T44=0),"",T44*M!$J$64)</f>
        <v>-9213668.3813509438</v>
      </c>
      <c r="I44" s="33">
        <f>IF(OR(U44="",U44=0),"",U44*M!$J$65)</f>
        <v>-7980504.4337344943</v>
      </c>
      <c r="J44" s="33">
        <f>IF(OR(V44="",V44=0),"",V44*M!$J$66)</f>
        <v>-9647085.3578877449</v>
      </c>
      <c r="K44" s="33">
        <f>IF(OR(W44="",W44=0),"",W44*M!$J$67)</f>
        <v>-9110546.9214259237</v>
      </c>
      <c r="L44" s="33">
        <f>IF(OR(X44="",X44=0),"",X44*M!$J$68)</f>
        <v>-8712142.039819628</v>
      </c>
      <c r="N44" s="46" t="str">
        <f>'3.6'!N44</f>
        <v>Principal</v>
      </c>
      <c r="O44" s="50">
        <v>-154186660.1893203</v>
      </c>
      <c r="P44" s="50">
        <v>-195678629.45224339</v>
      </c>
      <c r="Q44" s="50">
        <v>-214665048.61023277</v>
      </c>
      <c r="R44" s="50">
        <v>-203871232.26339614</v>
      </c>
      <c r="S44" s="50">
        <v>-190276136.83252314</v>
      </c>
      <c r="T44" s="50">
        <v>-205044983.45849502</v>
      </c>
      <c r="U44" s="50">
        <v>-178316201.58937246</v>
      </c>
      <c r="V44" s="50">
        <v>-215310817.04873291</v>
      </c>
      <c r="W44" s="50">
        <v>-203149338.87787008</v>
      </c>
      <c r="X44" s="50">
        <v>-194228756</v>
      </c>
    </row>
    <row r="45" spans="2:24">
      <c r="B45" s="46" t="str">
        <f t="shared" si="2"/>
        <v>Renta Nacional</v>
      </c>
      <c r="C45" s="33">
        <f>IF(OR(O45="",O45=0),"",O45*M!$J$59)</f>
        <v>-3005560.3399880086</v>
      </c>
      <c r="D45" s="33">
        <f>IF(OR(P45="",P45=0),"",P45*M!$J$60)</f>
        <v>-1670632.7423167841</v>
      </c>
      <c r="E45" s="33">
        <f>IF(OR(Q45="",Q45=0),"",Q45*M!$J$61)</f>
        <v>-2116642.8462122595</v>
      </c>
      <c r="F45" s="33">
        <f>IF(OR(R45="",R45=0),"",R45*M!$J$62)</f>
        <v>-607094.48389162368</v>
      </c>
      <c r="G45" s="33">
        <f>IF(OR(S45="",S45=0),"",S45*M!$J$63)</f>
        <v>-550026.06839517935</v>
      </c>
      <c r="H45" s="33">
        <f>IF(OR(T45="",T45=0),"",T45*M!$J$64)</f>
        <v>-508676.805285318</v>
      </c>
      <c r="I45" s="33">
        <f>IF(OR(U45="",U45=0),"",U45*M!$J$65)</f>
        <v>-1401750.2798033021</v>
      </c>
      <c r="J45" s="33">
        <f>IF(OR(V45="",V45=0),"",V45*M!$J$66)</f>
        <v>-3142845.6353662936</v>
      </c>
      <c r="K45" s="33">
        <f>IF(OR(W45="",W45=0),"",W45*M!$J$67)</f>
        <v>-4193882.2822067011</v>
      </c>
      <c r="L45" s="33">
        <f>IF(OR(X45="",X45=0),"",X45*M!$J$68)</f>
        <v>-3455609.8202074724</v>
      </c>
      <c r="N45" s="46" t="str">
        <f>'3.6'!N45</f>
        <v>Renta Nacional</v>
      </c>
      <c r="O45" s="50">
        <v>-67134568.443628535</v>
      </c>
      <c r="P45" s="50">
        <v>-37352620.71564284</v>
      </c>
      <c r="Q45" s="50">
        <v>-47262204.842341185</v>
      </c>
      <c r="R45" s="50">
        <v>-13578669.117912792</v>
      </c>
      <c r="S45" s="50">
        <v>-12288753.523646364</v>
      </c>
      <c r="T45" s="50">
        <v>-11320314.863573916</v>
      </c>
      <c r="U45" s="50">
        <v>-31320674.970717106</v>
      </c>
      <c r="V45" s="50">
        <v>-70144363.453307688</v>
      </c>
      <c r="W45" s="50">
        <v>-93516275.181924775</v>
      </c>
      <c r="X45" s="50">
        <v>-77039469</v>
      </c>
    </row>
    <row r="46" spans="2:24">
      <c r="B46" s="46" t="str">
        <f t="shared" si="2"/>
        <v>Rigel Seguros de Vida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'3.6'!N46</f>
        <v>Rigel Seguros de Vida</v>
      </c>
      <c r="O46" s="50" t="s">
        <v>691</v>
      </c>
      <c r="P46" s="50" t="s">
        <v>691</v>
      </c>
      <c r="Q46" s="50" t="s">
        <v>691</v>
      </c>
      <c r="R46" s="50" t="s">
        <v>691</v>
      </c>
      <c r="S46" s="50" t="s">
        <v>691</v>
      </c>
      <c r="T46" s="50" t="s">
        <v>691</v>
      </c>
      <c r="U46" s="50" t="s">
        <v>691</v>
      </c>
      <c r="V46" s="50" t="s">
        <v>691</v>
      </c>
      <c r="W46" s="50" t="s">
        <v>691</v>
      </c>
      <c r="X46" s="50" t="s">
        <v>691</v>
      </c>
    </row>
    <row r="47" spans="2:24">
      <c r="B47" s="46" t="str">
        <f t="shared" si="2"/>
        <v>Santander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'3.6'!N47</f>
        <v>Santander</v>
      </c>
      <c r="O47" s="50" t="s">
        <v>691</v>
      </c>
      <c r="P47" s="50" t="s">
        <v>691</v>
      </c>
      <c r="Q47" s="50" t="s">
        <v>691</v>
      </c>
      <c r="R47" s="50" t="s">
        <v>691</v>
      </c>
      <c r="S47" s="50" t="s">
        <v>691</v>
      </c>
      <c r="T47" s="50" t="s">
        <v>691</v>
      </c>
      <c r="U47" s="50" t="s">
        <v>691</v>
      </c>
      <c r="V47" s="50" t="s">
        <v>691</v>
      </c>
      <c r="W47" s="50" t="s">
        <v>691</v>
      </c>
      <c r="X47" s="50" t="s">
        <v>691</v>
      </c>
    </row>
    <row r="48" spans="2:24">
      <c r="B48" s="46" t="str">
        <f t="shared" si="2"/>
        <v>Security Rentas</v>
      </c>
      <c r="C48" s="33">
        <f>IF(OR(O48="",O48=0),"",O48*M!$J$59)</f>
        <v>-3733516.4224814465</v>
      </c>
      <c r="D48" s="33">
        <f>IF(OR(P48="",P48=0),"",P48*M!$J$60)</f>
        <v>-4469107.7423167834</v>
      </c>
      <c r="E48" s="33">
        <f>IF(OR(Q48="",Q48=0),"",Q48*M!$J$61)</f>
        <v>-5237870.9422216835</v>
      </c>
      <c r="F48" s="33">
        <f>IF(OR(R48="",R48=0),"",R48*M!$J$62)</f>
        <v>-3391481.5233095638</v>
      </c>
      <c r="G48" s="33">
        <f>IF(OR(S48="",S48=0),"",S48*M!$J$63)</f>
        <v>-978449.94486370776</v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'3.6'!N48</f>
        <v>Security Rentas</v>
      </c>
      <c r="O48" s="50">
        <v>-83394770.175032258</v>
      </c>
      <c r="P48" s="50">
        <v>-99921953.04672654</v>
      </c>
      <c r="Q48" s="50">
        <v>-116955645.04518345</v>
      </c>
      <c r="R48" s="50">
        <v>-75856076.189874277</v>
      </c>
      <c r="S48" s="50">
        <v>-21860655.1553782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Security Vida</v>
      </c>
      <c r="C49" s="33">
        <f>IF(OR(O49="",O49=0),"",O49*M!$J$59)</f>
        <v>-104732.88533527</v>
      </c>
      <c r="D49" s="33">
        <f>IF(OR(P49="",P49=0),"",P49*M!$J$60)</f>
        <v>-105815.36643026002</v>
      </c>
      <c r="E49" s="33">
        <f>IF(OR(Q49="",Q49=0),"",Q49*M!$J$61)</f>
        <v>-104667.65413277666</v>
      </c>
      <c r="F49" s="33">
        <f>IF(OR(R49="",R49=0),"",R49*M!$J$62)</f>
        <v>-86029.115189534641</v>
      </c>
      <c r="G49" s="33">
        <f>IF(OR(S49="",S49=0),"",S49*M!$J$63)</f>
        <v>-92138.524616091046</v>
      </c>
      <c r="H49" s="33">
        <f>IF(OR(T49="",T49=0),"",T49*M!$J$64)</f>
        <v>-551676.0724590855</v>
      </c>
      <c r="I49" s="33">
        <f>IF(OR(U49="",U49=0),"",U49*M!$J$65)</f>
        <v>-1282059.4921727295</v>
      </c>
      <c r="J49" s="33">
        <f>IF(OR(V49="",V49=0),"",V49*M!$J$66)</f>
        <v>-1251443.5932402806</v>
      </c>
      <c r="K49" s="33">
        <f>IF(OR(W49="",W49=0),"",W49*M!$J$67)</f>
        <v>-1238190.7245444648</v>
      </c>
      <c r="L49" s="33">
        <f>IF(OR(X49="",X49=0),"",X49*M!$J$68)</f>
        <v>-1728272.905347306</v>
      </c>
      <c r="N49" s="46" t="str">
        <f>'3.6'!N49</f>
        <v>Security Vida</v>
      </c>
      <c r="O49" s="50">
        <v>-2339396.4064842016</v>
      </c>
      <c r="P49" s="50">
        <v>-2365858.8438025489</v>
      </c>
      <c r="Q49" s="50">
        <v>-2337108.5579425786</v>
      </c>
      <c r="R49" s="50">
        <v>-1924183.0071940371</v>
      </c>
      <c r="S49" s="50">
        <v>-2058570.828003122</v>
      </c>
      <c r="T49" s="50">
        <v>-12277239.256926112</v>
      </c>
      <c r="U49" s="50">
        <v>-28646306.853671081</v>
      </c>
      <c r="V49" s="50">
        <v>-27930647.709119439</v>
      </c>
      <c r="W49" s="50">
        <v>-27609498.0098681</v>
      </c>
      <c r="X49" s="50">
        <v>-38530168</v>
      </c>
    </row>
    <row r="50" spans="2:24">
      <c r="B50" s="46" t="str">
        <f t="shared" si="2"/>
        <v>Seguros CLC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'3.6'!N50</f>
        <v>Seguros CLC</v>
      </c>
      <c r="O50" s="50" t="s">
        <v>691</v>
      </c>
      <c r="P50" s="50" t="s">
        <v>691</v>
      </c>
      <c r="Q50" s="50" t="s">
        <v>691</v>
      </c>
      <c r="R50" s="50" t="s">
        <v>691</v>
      </c>
      <c r="S50" s="50" t="s">
        <v>691</v>
      </c>
      <c r="T50" s="50" t="s">
        <v>691</v>
      </c>
      <c r="U50" s="50" t="s">
        <v>691</v>
      </c>
      <c r="V50" s="50" t="s">
        <v>691</v>
      </c>
      <c r="W50" s="50" t="s">
        <v>691</v>
      </c>
      <c r="X50" s="50" t="s">
        <v>691</v>
      </c>
    </row>
    <row r="51" spans="2:24">
      <c r="B51" s="46" t="str">
        <f t="shared" si="2"/>
        <v>Seguros de Vida Cámara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'3.6'!N51</f>
        <v>Seguros de Vida Cámara</v>
      </c>
      <c r="O51" s="50" t="s">
        <v>691</v>
      </c>
      <c r="P51" s="50" t="s">
        <v>691</v>
      </c>
      <c r="Q51" s="50" t="s">
        <v>691</v>
      </c>
      <c r="R51" s="50" t="s">
        <v>691</v>
      </c>
      <c r="S51" s="50" t="s">
        <v>691</v>
      </c>
      <c r="T51" s="50" t="s">
        <v>691</v>
      </c>
      <c r="U51" s="50" t="s">
        <v>691</v>
      </c>
      <c r="V51" s="50" t="s">
        <v>691</v>
      </c>
      <c r="W51" s="50" t="s">
        <v>691</v>
      </c>
      <c r="X51" s="50" t="s">
        <v>691</v>
      </c>
    </row>
    <row r="52" spans="2:24">
      <c r="B52" s="46" t="str">
        <f t="shared" si="2"/>
        <v>Sura</v>
      </c>
      <c r="C52" s="33">
        <f>IF(OR(O52="",O52=0),"",O52*M!$J$59)</f>
        <v>-6617079.2493125983</v>
      </c>
      <c r="D52" s="33">
        <f>IF(OR(P52="",P52=0),"",P52*M!$J$60)</f>
        <v>-5357697.9314420791</v>
      </c>
      <c r="E52" s="33">
        <f>IF(OR(Q52="",Q52=0),"",Q52*M!$J$61)</f>
        <v>-10387641.8327602</v>
      </c>
      <c r="F52" s="33">
        <f>IF(OR(R52="",R52=0),"",R52*M!$J$62)</f>
        <v>-10622051.63781981</v>
      </c>
      <c r="G52" s="33">
        <f>IF(OR(S52="",S52=0),"",S52*M!$J$63)</f>
        <v>-9392480.6859369148</v>
      </c>
      <c r="H52" s="33">
        <f>IF(OR(T52="",T52=0),"",T52*M!$J$64)</f>
        <v>-9499649.9964836519</v>
      </c>
      <c r="I52" s="33">
        <f>IF(OR(U52="",U52=0),"",U52*M!$J$65)</f>
        <v>-11361299.508636933</v>
      </c>
      <c r="J52" s="33">
        <f>IF(OR(V52="",V52=0),"",V52*M!$J$66)</f>
        <v>-2839380.4959012335</v>
      </c>
      <c r="K52" s="33" t="str">
        <f>IF(OR(W52="",W52=0),"",W52*M!$J$67)</f>
        <v/>
      </c>
      <c r="L52" s="33" t="str">
        <f>IF(OR(X52="",X52=0),"",X52*M!$J$68)</f>
        <v/>
      </c>
      <c r="N52" s="46" t="str">
        <f>'3.6'!N52</f>
        <v>Sura</v>
      </c>
      <c r="O52" s="50">
        <v>-147804305.85588014</v>
      </c>
      <c r="P52" s="50">
        <v>-119789379.00176316</v>
      </c>
      <c r="Q52" s="50">
        <v>-231944117.07545704</v>
      </c>
      <c r="R52" s="50">
        <v>-237579698.66365457</v>
      </c>
      <c r="S52" s="50">
        <v>-209848017.68006402</v>
      </c>
      <c r="T52" s="50">
        <v>-211409342.70361492</v>
      </c>
      <c r="U52" s="50">
        <v>-253856606.47409922</v>
      </c>
      <c r="V52" s="50">
        <v>-63371403.051272228</v>
      </c>
      <c r="W52" s="50">
        <v>0</v>
      </c>
      <c r="X52" s="50">
        <v>0</v>
      </c>
    </row>
    <row r="53" spans="2:24">
      <c r="B53" s="46" t="str">
        <f t="shared" si="2"/>
        <v>Vitalis</v>
      </c>
      <c r="C53" s="33">
        <f>IF(OR(O53="",O53=0),"",O53*M!$J$59)</f>
        <v>-383330.02869066887</v>
      </c>
      <c r="D53" s="33">
        <f>IF(OR(P53="",P53=0),"",P53*M!$J$60)</f>
        <v>-241663.71158392431</v>
      </c>
      <c r="E53" s="33" t="str">
        <f>IF(OR(Q53="",Q53=0),"",Q53*M!$J$61)</f>
        <v/>
      </c>
      <c r="F53" s="33" t="str">
        <f>IF(OR(R53="",R53=0),"",R53*M!$J$62)</f>
        <v/>
      </c>
      <c r="G53" s="33" t="str">
        <f>IF(OR(S53="",S53=0),"",S53*M!$J$63)</f>
        <v/>
      </c>
      <c r="H53" s="33" t="str">
        <f>IF(OR(T53="",T53=0),"",T53*M!$J$64)</f>
        <v/>
      </c>
      <c r="I53" s="33" t="str">
        <f>IF(OR(U53="",U53=0),"",U53*M!$J$65)</f>
        <v/>
      </c>
      <c r="J53" s="33" t="str">
        <f>IF(OR(V53="",V53=0),"",V53*M!$J$66)</f>
        <v/>
      </c>
      <c r="K53" s="33" t="str">
        <f>IF(OR(W53="",W53=0),"",W53*M!$J$67)</f>
        <v/>
      </c>
      <c r="L53" s="33" t="str">
        <f>IF(OR(X53="",X53=0),"",X53*M!$J$68)</f>
        <v/>
      </c>
      <c r="N53" s="46" t="str">
        <f>'3.6'!N53</f>
        <v>Vitalis</v>
      </c>
      <c r="O53" s="50">
        <v>-8562362.1343547776</v>
      </c>
      <c r="P53" s="50">
        <v>-5403206.0613218714</v>
      </c>
      <c r="Q53" s="50">
        <v>0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</row>
    <row r="54" spans="2:24">
      <c r="B54" s="51" t="s">
        <v>29</v>
      </c>
      <c r="C54" s="51">
        <f t="shared" ref="C54:L54" si="3">SUM(C17:C53)</f>
        <v>-68099164.124480739</v>
      </c>
      <c r="D54" s="51">
        <f t="shared" si="3"/>
        <v>-70332893.735224575</v>
      </c>
      <c r="E54" s="51">
        <f t="shared" si="3"/>
        <v>-73350966.071010947</v>
      </c>
      <c r="F54" s="51">
        <f t="shared" si="3"/>
        <v>-64288671.646598741</v>
      </c>
      <c r="G54" s="51">
        <f t="shared" si="3"/>
        <v>-63015119.723740436</v>
      </c>
      <c r="H54" s="51">
        <f t="shared" si="3"/>
        <v>-69743002.528709128</v>
      </c>
      <c r="I54" s="51">
        <f t="shared" si="3"/>
        <v>-73856176.765767276</v>
      </c>
      <c r="J54" s="51">
        <f t="shared" si="3"/>
        <v>-66543780.034073666</v>
      </c>
      <c r="K54" s="51">
        <f t="shared" si="3"/>
        <v>-77697621.314764693</v>
      </c>
      <c r="L54" s="51">
        <f t="shared" si="3"/>
        <v>-74376217.041064337</v>
      </c>
    </row>
    <row r="56" spans="2:24">
      <c r="B56" s="14" t="s">
        <v>283</v>
      </c>
    </row>
  </sheetData>
  <mergeCells count="2">
    <mergeCell ref="B15:L15"/>
    <mergeCell ref="N15:X15"/>
  </mergeCells>
  <conditionalFormatting sqref="C17:L54">
    <cfRule type="cellIs" dxfId="2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86" fitToWidth="3" orientation="landscape" horizontalDpi="300" verticalDpi="300" r:id="rId1"/>
  <headerFooter alignWithMargins="0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>
  <sheetPr codeName="Hoja163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273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66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73">
        <f>C16</f>
        <v>2002</v>
      </c>
      <c r="P16" s="73">
        <f>O16+1</f>
        <v>2003</v>
      </c>
      <c r="Q16" s="73">
        <f t="shared" ref="Q16:W16" si="1">P16+1</f>
        <v>2004</v>
      </c>
      <c r="R16" s="73">
        <f t="shared" si="1"/>
        <v>2005</v>
      </c>
      <c r="S16" s="73">
        <f t="shared" si="1"/>
        <v>2006</v>
      </c>
      <c r="T16" s="73">
        <f t="shared" si="1"/>
        <v>2007</v>
      </c>
      <c r="U16" s="73">
        <f t="shared" si="1"/>
        <v>2008</v>
      </c>
      <c r="V16" s="73">
        <f t="shared" si="1"/>
        <v>2009</v>
      </c>
      <c r="W16" s="73">
        <f t="shared" si="1"/>
        <v>2010</v>
      </c>
      <c r="X16" s="7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'3.6'!N17</f>
        <v>ACE Seguros de Vida</v>
      </c>
      <c r="O17" s="33" t="s">
        <v>691</v>
      </c>
      <c r="P17" s="33" t="s">
        <v>691</v>
      </c>
      <c r="Q17" s="33" t="s">
        <v>691</v>
      </c>
      <c r="R17" s="33" t="s">
        <v>691</v>
      </c>
      <c r="S17" s="33" t="s">
        <v>691</v>
      </c>
      <c r="T17" s="33" t="s">
        <v>691</v>
      </c>
      <c r="U17" s="33" t="s">
        <v>691</v>
      </c>
      <c r="V17" s="33" t="s">
        <v>691</v>
      </c>
      <c r="W17" s="33" t="s">
        <v>691</v>
      </c>
      <c r="X17" s="33" t="s">
        <v>691</v>
      </c>
    </row>
    <row r="18" spans="2:24" s="16" customFormat="1">
      <c r="B18" s="46" t="str">
        <f t="shared" ref="B18:B53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>
        <f>IF(OR(W18="",W18=0),"",W18*M!$J$67)</f>
        <v>-320531.14462225384</v>
      </c>
      <c r="L18" s="33">
        <f>IF(OR(X18="",X18=0),"",X18*M!$J$68)</f>
        <v>-708230.76850618748</v>
      </c>
      <c r="N18" s="46" t="str">
        <f>'3.6'!N18</f>
        <v>BanChile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-7147286.6208109437</v>
      </c>
      <c r="X18" s="33">
        <v>-15789318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>
        <f>IF(OR(P19="",P19=0),"",P19*M!$J$60)</f>
        <v>-808721.39479905425</v>
      </c>
      <c r="E19" s="33">
        <f>IF(OR(Q19="",Q19=0),"",Q19*M!$J$61)</f>
        <v>-2534422.0869027921</v>
      </c>
      <c r="F19" s="33">
        <f>IF(OR(R19="",R19=0),"",R19*M!$J$62)</f>
        <v>-2823347.9519394073</v>
      </c>
      <c r="G19" s="33">
        <f>IF(OR(S19="",S19=0),"",S19*M!$J$63)</f>
        <v>-3274559.4277605494</v>
      </c>
      <c r="H19" s="33">
        <f>IF(OR(T19="",T19=0),"",T19*M!$J$64)</f>
        <v>-3424093.9301807187</v>
      </c>
      <c r="I19" s="33">
        <f>IF(OR(U19="",U19=0),"",U19*M!$J$65)</f>
        <v>-5029713.6893155333</v>
      </c>
      <c r="J19" s="33">
        <f>IF(OR(V19="",V19=0),"",V19*M!$J$66)</f>
        <v>-2747530.9508529883</v>
      </c>
      <c r="K19" s="33">
        <f>IF(OR(W19="",W19=0),"",W19*M!$J$67)</f>
        <v>-1978754.3083258176</v>
      </c>
      <c r="L19" s="33">
        <f>IF(OR(X19="",X19=0),"",X19*M!$J$68)</f>
        <v>-2536863.9048211561</v>
      </c>
      <c r="N19" s="46" t="str">
        <f>'3.6'!N19</f>
        <v>BBVA Seguros de Vida</v>
      </c>
      <c r="O19" s="33">
        <v>0</v>
      </c>
      <c r="P19" s="33">
        <v>-18081690.104231618</v>
      </c>
      <c r="Q19" s="33">
        <v>-56590735.674894139</v>
      </c>
      <c r="R19" s="33">
        <v>-63148832.119788781</v>
      </c>
      <c r="S19" s="33">
        <v>-73160630.047393143</v>
      </c>
      <c r="T19" s="33">
        <v>-76201275.563088477</v>
      </c>
      <c r="U19" s="33">
        <v>-112383803.25554413</v>
      </c>
      <c r="V19" s="33">
        <v>-61321436.677364022</v>
      </c>
      <c r="W19" s="33">
        <v>-44122776.931509532</v>
      </c>
      <c r="X19" s="33">
        <v>-56556920</v>
      </c>
    </row>
    <row r="20" spans="2:24" s="16" customFormat="1">
      <c r="B20" s="46" t="str">
        <f t="shared" si="2"/>
        <v>BCI Vida</v>
      </c>
      <c r="C20" s="33">
        <f>IF(OR(O20="",O20=0),"",O20*M!$J$59)</f>
        <v>-8151.3390969486645</v>
      </c>
      <c r="D20" s="33">
        <f>IF(OR(P20="",P20=0),"",P20*M!$J$60)</f>
        <v>-15290.60283687943</v>
      </c>
      <c r="E20" s="33">
        <f>IF(OR(Q20="",Q20=0),"",Q20*M!$J$61)</f>
        <v>-129.7565116460367</v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'3.6'!N20</f>
        <v>BCI Vida</v>
      </c>
      <c r="O20" s="33">
        <v>-182074.74500861581</v>
      </c>
      <c r="P20" s="33">
        <v>-341872.91665757971</v>
      </c>
      <c r="Q20" s="33">
        <v>-2897.3139441152716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-961451.72049106448</v>
      </c>
      <c r="G21" s="33">
        <f>IF(OR(S21="",S21=0),"",S21*M!$J$63)</f>
        <v>-703290.1259681572</v>
      </c>
      <c r="H21" s="33">
        <f>IF(OR(T21="",T21=0),"",T21*M!$J$64)</f>
        <v>-723977.07548314019</v>
      </c>
      <c r="I21" s="33">
        <f>IF(OR(U21="",U21=0),"",U21*M!$J$65)</f>
        <v>-2796786.072717621</v>
      </c>
      <c r="J21" s="33">
        <f>IF(OR(V21="",V21=0),"",V21*M!$J$66)</f>
        <v>-1532441.6699135941</v>
      </c>
      <c r="K21" s="33">
        <f>IF(OR(W21="",W21=0),"",W21*M!$J$67)</f>
        <v>-36962.4642574998</v>
      </c>
      <c r="L21" s="33">
        <f>IF(OR(X21="",X21=0),"",X21*M!$J$68)</f>
        <v>93900.429846017068</v>
      </c>
      <c r="N21" s="46" t="str">
        <f>'3.6'!N21</f>
        <v>BICE Vida</v>
      </c>
      <c r="O21" s="33">
        <v>0</v>
      </c>
      <c r="P21" s="33">
        <v>0</v>
      </c>
      <c r="Q21" s="33">
        <v>0</v>
      </c>
      <c r="R21" s="33">
        <v>-21504452.98351074</v>
      </c>
      <c r="S21" s="33">
        <v>-15712998.910857866</v>
      </c>
      <c r="T21" s="33">
        <v>-16111700.717082251</v>
      </c>
      <c r="U21" s="33">
        <v>-62491321.605806202</v>
      </c>
      <c r="V21" s="33">
        <v>-34202171.51482366</v>
      </c>
      <c r="W21" s="33">
        <v>-824198.61748900835</v>
      </c>
      <c r="X21" s="33">
        <v>2093419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'3.6'!N22</f>
        <v>Cardif</v>
      </c>
      <c r="O22" s="33" t="s">
        <v>691</v>
      </c>
      <c r="P22" s="33" t="s">
        <v>691</v>
      </c>
      <c r="Q22" s="33" t="s">
        <v>691</v>
      </c>
      <c r="R22" s="33" t="s">
        <v>691</v>
      </c>
      <c r="S22" s="33" t="s">
        <v>691</v>
      </c>
      <c r="T22" s="33" t="s">
        <v>691</v>
      </c>
      <c r="U22" s="33" t="s">
        <v>691</v>
      </c>
      <c r="V22" s="33" t="s">
        <v>691</v>
      </c>
      <c r="W22" s="33" t="s">
        <v>691</v>
      </c>
      <c r="X22" s="33" t="s">
        <v>691</v>
      </c>
    </row>
    <row r="23" spans="2:24">
      <c r="B23" s="46" t="str">
        <f t="shared" si="2"/>
        <v>Chilena</v>
      </c>
      <c r="C23" s="33" t="str">
        <f>IF(OR(O23="",O23=0),"",O23*M!$J$59)</f>
        <v/>
      </c>
      <c r="D23" s="33">
        <f>IF(OR(P23="",P23=0),"",P23*M!$J$60)</f>
        <v>-10813.888888888889</v>
      </c>
      <c r="E23" s="33">
        <f>IF(OR(Q23="",Q23=0),"",Q23*M!$J$61)</f>
        <v>-12812.055171059734</v>
      </c>
      <c r="F23" s="33">
        <f>IF(OR(R23="",R23=0),"",R23*M!$J$62)</f>
        <v>-1846.9179924572211</v>
      </c>
      <c r="G23" s="33">
        <f>IF(OR(S23="",S23=0),"",S23*M!$J$63)</f>
        <v>-603.39063653785513</v>
      </c>
      <c r="H23" s="33">
        <f>IF(OR(T23="",T23=0),"",T23*M!$J$64)</f>
        <v>-19925.484108678433</v>
      </c>
      <c r="I23" s="33">
        <f>IF(OR(U23="",U23=0),"",U23*M!$J$65)</f>
        <v>-22043.559349765499</v>
      </c>
      <c r="J23" s="33">
        <f>IF(OR(V23="",V23=0),"",V23*M!$J$66)</f>
        <v>-1367328.8487543266</v>
      </c>
      <c r="K23" s="33">
        <f>IF(OR(W23="",W23=0),"",W23*M!$J$67)</f>
        <v>-1716103.2926212563</v>
      </c>
      <c r="L23" s="33">
        <f>IF(OR(X23="",X23=0),"",X23*M!$J$68)</f>
        <v>-205553.99808827744</v>
      </c>
      <c r="N23" s="46" t="str">
        <f>'3.6'!N23</f>
        <v>Chilena</v>
      </c>
      <c r="O23" s="50">
        <v>0</v>
      </c>
      <c r="P23" s="50">
        <v>-241780.90126954945</v>
      </c>
      <c r="Q23" s="50">
        <v>-286078.48368447839</v>
      </c>
      <c r="R23" s="50">
        <v>-41309.366124916589</v>
      </c>
      <c r="S23" s="50">
        <v>-13481.031603691856</v>
      </c>
      <c r="T23" s="50">
        <v>-443430.38954343449</v>
      </c>
      <c r="U23" s="50">
        <v>-492540.76673956437</v>
      </c>
      <c r="V23" s="50">
        <v>-30517060.923368592</v>
      </c>
      <c r="W23" s="50">
        <v>-38266116.441621892</v>
      </c>
      <c r="X23" s="50">
        <v>-4582627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'3.6'!N24</f>
        <v>Cigna</v>
      </c>
      <c r="O24" s="50" t="s">
        <v>691</v>
      </c>
      <c r="P24" s="50" t="s">
        <v>691</v>
      </c>
      <c r="Q24" s="50" t="s">
        <v>691</v>
      </c>
      <c r="R24" s="50" t="s">
        <v>691</v>
      </c>
      <c r="S24" s="50" t="s">
        <v>691</v>
      </c>
      <c r="T24" s="50" t="s">
        <v>691</v>
      </c>
      <c r="U24" s="50" t="s">
        <v>691</v>
      </c>
      <c r="V24" s="50" t="s">
        <v>691</v>
      </c>
      <c r="W24" s="50" t="s">
        <v>691</v>
      </c>
      <c r="X24" s="50" t="s">
        <v>691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'3.6'!N25</f>
        <v>CN Life</v>
      </c>
      <c r="O25" s="50" t="s">
        <v>691</v>
      </c>
      <c r="P25" s="50" t="s">
        <v>691</v>
      </c>
      <c r="Q25" s="50" t="s">
        <v>691</v>
      </c>
      <c r="R25" s="50" t="s">
        <v>691</v>
      </c>
      <c r="S25" s="50" t="s">
        <v>691</v>
      </c>
      <c r="T25" s="50" t="s">
        <v>691</v>
      </c>
      <c r="U25" s="50" t="s">
        <v>691</v>
      </c>
      <c r="V25" s="50" t="s">
        <v>691</v>
      </c>
      <c r="W25" s="50" t="s">
        <v>691</v>
      </c>
      <c r="X25" s="50" t="s">
        <v>691</v>
      </c>
    </row>
    <row r="26" spans="2:24">
      <c r="B26" s="46" t="str">
        <f t="shared" si="2"/>
        <v>Consorcio Nacional</v>
      </c>
      <c r="C26" s="33">
        <f>IF(OR(O26="",O26=0),"",O26*M!$J$59)</f>
        <v>18286.120739698483</v>
      </c>
      <c r="D26" s="33">
        <f>IF(OR(P26="",P26=0),"",P26*M!$J$60)</f>
        <v>-99021.631205673737</v>
      </c>
      <c r="E26" s="33">
        <f>IF(OR(Q26="",Q26=0),"",Q26*M!$J$61)</f>
        <v>29757.204604710387</v>
      </c>
      <c r="F26" s="33">
        <f>IF(OR(R26="",R26=0),"",R26*M!$J$62)</f>
        <v>3200.0338251141443</v>
      </c>
      <c r="G26" s="33">
        <f>IF(OR(S26="",S26=0),"",S26*M!$J$63)</f>
        <v>2171.6936494553443</v>
      </c>
      <c r="H26" s="33">
        <f>IF(OR(T26="",T26=0),"",T26*M!$J$64)</f>
        <v>2251.6315321164402</v>
      </c>
      <c r="I26" s="33">
        <f>IF(OR(U26="",U26=0),"",U26*M!$J$65)</f>
        <v>-3103.0780927413284</v>
      </c>
      <c r="J26" s="33">
        <f>IF(OR(V26="",V26=0),"",V26*M!$J$66)</f>
        <v>-760.68811930355366</v>
      </c>
      <c r="K26" s="33">
        <f>IF(OR(W26="",W26=0),"",W26*M!$J$67)</f>
        <v>-496.23523983305012</v>
      </c>
      <c r="L26" s="33">
        <f>IF(OR(X26="",X26=0),"",X26*M!$J$68)</f>
        <v>-664.16883802524717</v>
      </c>
      <c r="N26" s="46" t="str">
        <f>'3.6'!N26</f>
        <v>Consorcio Nacional</v>
      </c>
      <c r="O26" s="50">
        <v>408453.22851599805</v>
      </c>
      <c r="P26" s="50">
        <v>-2213962.0153382858</v>
      </c>
      <c r="Q26" s="50">
        <v>664444.21744557563</v>
      </c>
      <c r="R26" s="50">
        <v>71574.032758154179</v>
      </c>
      <c r="S26" s="50">
        <v>48520.260257647627</v>
      </c>
      <c r="T26" s="50">
        <v>50108.78741760696</v>
      </c>
      <c r="U26" s="50">
        <v>-69335.103229044456</v>
      </c>
      <c r="V26" s="50">
        <v>-16977.602499660396</v>
      </c>
      <c r="W26" s="50">
        <v>-11065.182120175868</v>
      </c>
      <c r="X26" s="50">
        <v>-14807</v>
      </c>
    </row>
    <row r="27" spans="2:24">
      <c r="B27" s="46" t="str">
        <f t="shared" si="2"/>
        <v>CorpVida</v>
      </c>
      <c r="C27" s="33">
        <f>IF(OR(O27="",O27=0),"",O27*M!$J$59)</f>
        <v>-517939.07353745698</v>
      </c>
      <c r="D27" s="33">
        <f>IF(OR(P27="",P27=0),"",P27*M!$J$60)</f>
        <v>-825949.88179669017</v>
      </c>
      <c r="E27" s="33">
        <f>IF(OR(Q27="",Q27=0),"",Q27*M!$J$61)</f>
        <v>-716051.92570328095</v>
      </c>
      <c r="F27" s="33">
        <f>IF(OR(R27="",R27=0),"",R27*M!$J$62)</f>
        <v>-643958.12806922547</v>
      </c>
      <c r="G27" s="33">
        <f>IF(OR(S27="",S27=0),"",S27*M!$J$63)</f>
        <v>-115709.86203383654</v>
      </c>
      <c r="H27" s="33">
        <f>IF(OR(T27="",T27=0),"",T27*M!$J$64)</f>
        <v>-61980.689672042405</v>
      </c>
      <c r="I27" s="33">
        <f>IF(OR(U27="",U27=0),"",U27*M!$J$65)</f>
        <v>-17902.703498928055</v>
      </c>
      <c r="J27" s="33">
        <f>IF(OR(V27="",V27=0),"",V27*M!$J$66)</f>
        <v>-593.08939362685578</v>
      </c>
      <c r="K27" s="33">
        <f>IF(OR(W27="",W27=0),"",W27*M!$J$67)</f>
        <v>-1222.6207205128742</v>
      </c>
      <c r="L27" s="33" t="str">
        <f>IF(OR(X27="",X27=0),"",X27*M!$J$68)</f>
        <v/>
      </c>
      <c r="N27" s="46" t="str">
        <f>'3.6'!N27</f>
        <v>CorpVida</v>
      </c>
      <c r="O27" s="50">
        <v>-11569096.024925817</v>
      </c>
      <c r="P27" s="50">
        <v>-18466890.947018076</v>
      </c>
      <c r="Q27" s="50">
        <v>-15988617.470775509</v>
      </c>
      <c r="R27" s="50">
        <v>-14403185.301224854</v>
      </c>
      <c r="S27" s="50">
        <v>-2585204.695729665</v>
      </c>
      <c r="T27" s="50">
        <v>-1379345.2252170844</v>
      </c>
      <c r="U27" s="50">
        <v>-400017.58192317118</v>
      </c>
      <c r="V27" s="50">
        <v>-13237.009644609989</v>
      </c>
      <c r="W27" s="50">
        <v>-27262.314020517835</v>
      </c>
      <c r="X27" s="50">
        <v>0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 t="str">
        <f>IF(OR(V28="",V28=0),"",V28*M!$J$66)</f>
        <v/>
      </c>
      <c r="K28" s="33" t="str">
        <f>IF(OR(W28="",W28=0),"",W28*M!$J$67)</f>
        <v/>
      </c>
      <c r="L28" s="33" t="str">
        <f>IF(OR(X28="",X28=0),"",X28*M!$J$68)</f>
        <v/>
      </c>
      <c r="N28" s="46" t="str">
        <f>'3.6'!N28</f>
        <v>CorpSeguros</v>
      </c>
      <c r="O28" s="50" t="s">
        <v>691</v>
      </c>
      <c r="P28" s="50" t="s">
        <v>691</v>
      </c>
      <c r="Q28" s="50" t="s">
        <v>691</v>
      </c>
      <c r="R28" s="50" t="s">
        <v>691</v>
      </c>
      <c r="S28" s="50" t="s">
        <v>691</v>
      </c>
      <c r="T28" s="50" t="s">
        <v>691</v>
      </c>
      <c r="U28" s="50" t="s">
        <v>691</v>
      </c>
      <c r="V28" s="50" t="s">
        <v>691</v>
      </c>
      <c r="W28" s="50" t="s">
        <v>691</v>
      </c>
      <c r="X28" s="50" t="s">
        <v>691</v>
      </c>
    </row>
    <row r="29" spans="2:24">
      <c r="B29" s="46" t="str">
        <f t="shared" si="2"/>
        <v>Cruz del Sur</v>
      </c>
      <c r="C29" s="33" t="str">
        <f>IF(OR(O29="",O29=0),"",O29*M!$J$59)</f>
        <v/>
      </c>
      <c r="D29" s="33" t="str">
        <f>IF(OR(P29="",P29=0),"",P29*M!$J$60)</f>
        <v/>
      </c>
      <c r="E29" s="33" t="str">
        <f>IF(OR(Q29="",Q29=0),"",Q29*M!$J$61)</f>
        <v/>
      </c>
      <c r="F29" s="33" t="str">
        <f>IF(OR(R29="",R29=0),"",R29*M!$J$62)</f>
        <v/>
      </c>
      <c r="G29" s="33" t="str">
        <f>IF(OR(S29="",S29=0),"",S29*M!$J$63)</f>
        <v/>
      </c>
      <c r="H29" s="33" t="str">
        <f>IF(OR(T29="",T29=0),"",T29*M!$J$64)</f>
        <v/>
      </c>
      <c r="I29" s="33" t="str">
        <f>IF(OR(U29="",U29=0),"",U29*M!$J$65)</f>
        <v/>
      </c>
      <c r="J29" s="33" t="str">
        <f>IF(OR(V29="",V29=0),"",V29*M!$J$66)</f>
        <v/>
      </c>
      <c r="K29" s="33">
        <f>IF(OR(W29="",W29=0),"",W29*M!$J$67)</f>
        <v>-353474.64875055634</v>
      </c>
      <c r="L29" s="33">
        <f>IF(OR(X29="",X29=0),"",X29*M!$J$68)</f>
        <v>-725333.64313226449</v>
      </c>
      <c r="N29" s="46" t="str">
        <f>'3.6'!N29</f>
        <v>Cruz del Sur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-7881869.422667319</v>
      </c>
      <c r="X29" s="50">
        <v>-16170609.999999998</v>
      </c>
    </row>
    <row r="30" spans="2:24">
      <c r="B30" s="46" t="str">
        <f t="shared" si="2"/>
        <v>EuroAmérica</v>
      </c>
      <c r="C30" s="33" t="str">
        <f>IF(OR(O30="",O30=0),"",O30*M!$J$59)</f>
        <v/>
      </c>
      <c r="D30" s="33" t="str">
        <f>IF(OR(P30="",P30=0),"",P30*M!$J$60)</f>
        <v/>
      </c>
      <c r="E30" s="33" t="str">
        <f>IF(OR(Q30="",Q30=0),"",Q30*M!$J$61)</f>
        <v/>
      </c>
      <c r="F30" s="33" t="str">
        <f>IF(OR(R30="",R30=0),"",R30*M!$J$62)</f>
        <v/>
      </c>
      <c r="G30" s="33" t="str">
        <f>IF(OR(S30="",S30=0),"",S30*M!$J$63)</f>
        <v/>
      </c>
      <c r="H30" s="33">
        <f>IF(OR(T30="",T30=0),"",T30*M!$J$64)</f>
        <v>-333697.01151627745</v>
      </c>
      <c r="I30" s="33">
        <f>IF(OR(U30="",U30=0),"",U30*M!$J$65)</f>
        <v>-491881.76521507557</v>
      </c>
      <c r="J30" s="33">
        <f>IF(OR(V30="",V30=0),"",V30*M!$J$66)</f>
        <v>-260871.14093190632</v>
      </c>
      <c r="K30" s="33">
        <f>IF(OR(W30="",W30=0),"",W30*M!$J$67)</f>
        <v>-226458.3755718217</v>
      </c>
      <c r="L30" s="33">
        <f>IF(OR(X30="",X30=0),"",X30*M!$J$68)</f>
        <v>-661270.75275309128</v>
      </c>
      <c r="N30" s="46" t="str">
        <f>'3.6'!N30</f>
        <v>EuroAmérica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-7426238.4290926587</v>
      </c>
      <c r="U30" s="50">
        <v>-10990594.48340955</v>
      </c>
      <c r="V30" s="50">
        <v>-5822315.9031716213</v>
      </c>
      <c r="W30" s="50">
        <v>-5049627.6104543237</v>
      </c>
      <c r="X30" s="50">
        <v>-14742390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'3.6'!N31</f>
        <v>Huelen</v>
      </c>
      <c r="O31" s="50" t="s">
        <v>691</v>
      </c>
      <c r="P31" s="50" t="s">
        <v>691</v>
      </c>
      <c r="Q31" s="50" t="s">
        <v>691</v>
      </c>
      <c r="R31" s="50" t="s">
        <v>691</v>
      </c>
      <c r="S31" s="50" t="s">
        <v>691</v>
      </c>
      <c r="T31" s="50" t="s">
        <v>691</v>
      </c>
      <c r="U31" s="50" t="s">
        <v>691</v>
      </c>
      <c r="V31" s="50" t="s">
        <v>691</v>
      </c>
      <c r="W31" s="50" t="s">
        <v>691</v>
      </c>
      <c r="X31" s="50" t="s">
        <v>691</v>
      </c>
    </row>
    <row r="32" spans="2:24">
      <c r="B32" s="46" t="str">
        <f t="shared" si="2"/>
        <v>ISE - Las Américas</v>
      </c>
      <c r="C32" s="33">
        <f>IF(OR(O32="",O32=0),"",O32*M!$J$59)</f>
        <v>-810033.73124416254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'3.6'!N32</f>
        <v>ISE - Las Américas</v>
      </c>
      <c r="O32" s="50">
        <v>-18093552.888735548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'3.6'!N33</f>
        <v>Itaú Compañía de Seguros de Vida</v>
      </c>
      <c r="O33" s="50" t="s">
        <v>691</v>
      </c>
      <c r="P33" s="50" t="s">
        <v>691</v>
      </c>
      <c r="Q33" s="50" t="s">
        <v>691</v>
      </c>
      <c r="R33" s="50" t="s">
        <v>691</v>
      </c>
      <c r="S33" s="50" t="s">
        <v>691</v>
      </c>
      <c r="T33" s="50" t="s">
        <v>691</v>
      </c>
      <c r="U33" s="50" t="s">
        <v>691</v>
      </c>
      <c r="V33" s="50" t="s">
        <v>691</v>
      </c>
      <c r="W33" s="50" t="s">
        <v>691</v>
      </c>
      <c r="X33" s="50" t="s">
        <v>691</v>
      </c>
    </row>
    <row r="34" spans="2:24">
      <c r="B34" s="46" t="str">
        <f t="shared" si="2"/>
        <v>La Construcción</v>
      </c>
      <c r="C34" s="33">
        <f>IF(OR(O34="",O34=0),"",O34*M!$J$59)</f>
        <v>-1437120.9116991523</v>
      </c>
      <c r="D34" s="33">
        <f>IF(OR(P34="",P34=0),"",P34*M!$J$60)</f>
        <v>-1725992.6713947987</v>
      </c>
      <c r="E34" s="33">
        <f>IF(OR(Q34="",Q34=0),"",Q34*M!$J$61)</f>
        <v>-1954304.1106885988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'3.6'!N34</f>
        <v>La Construcción</v>
      </c>
      <c r="O34" s="50">
        <v>-32100667.194930285</v>
      </c>
      <c r="P34" s="50">
        <v>-38590378.351607971</v>
      </c>
      <c r="Q34" s="50">
        <v>-43637367.243548431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'3.6'!N35</f>
        <v>Le Mans</v>
      </c>
      <c r="O35" s="50" t="s">
        <v>691</v>
      </c>
      <c r="P35" s="50" t="s">
        <v>691</v>
      </c>
      <c r="Q35" s="50" t="s">
        <v>691</v>
      </c>
      <c r="R35" s="50" t="s">
        <v>691</v>
      </c>
      <c r="S35" s="50" t="s">
        <v>691</v>
      </c>
      <c r="T35" s="50" t="s">
        <v>691</v>
      </c>
      <c r="U35" s="50" t="s">
        <v>691</v>
      </c>
      <c r="V35" s="50" t="s">
        <v>691</v>
      </c>
      <c r="W35" s="50" t="s">
        <v>691</v>
      </c>
      <c r="X35" s="50" t="s">
        <v>691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'3.6'!N36</f>
        <v>Mapfre Vida</v>
      </c>
      <c r="O36" s="50" t="s">
        <v>691</v>
      </c>
      <c r="P36" s="50" t="s">
        <v>691</v>
      </c>
      <c r="Q36" s="50" t="s">
        <v>691</v>
      </c>
      <c r="R36" s="50" t="s">
        <v>691</v>
      </c>
      <c r="S36" s="50" t="s">
        <v>691</v>
      </c>
      <c r="T36" s="50" t="s">
        <v>691</v>
      </c>
      <c r="U36" s="50" t="s">
        <v>691</v>
      </c>
      <c r="V36" s="50" t="s">
        <v>691</v>
      </c>
      <c r="W36" s="50" t="s">
        <v>691</v>
      </c>
      <c r="X36" s="50" t="s">
        <v>691</v>
      </c>
    </row>
    <row r="37" spans="2:24">
      <c r="B37" s="46" t="str">
        <f t="shared" si="2"/>
        <v>Metlife (La Interamerica + Metlife)</v>
      </c>
      <c r="C37" s="33">
        <f>IF(OR(O37="",O37=0),"",O37*M!$J$59)</f>
        <v>0.17916737338241731</v>
      </c>
      <c r="D37" s="33">
        <f>IF(OR(P37="",P37=0),"",P37*M!$J$60)</f>
        <v>155.73286052009453</v>
      </c>
      <c r="E37" s="33">
        <f>IF(OR(Q37="",Q37=0),"",Q37*M!$J$61)</f>
        <v>396.60334756785943</v>
      </c>
      <c r="F37" s="33" t="str">
        <f>IF(OR(R37="",R37=0),"",R37*M!$J$62)</f>
        <v/>
      </c>
      <c r="G37" s="33" t="str">
        <f>IF(OR(S37="",S37=0),"",S37*M!$J$63)</f>
        <v/>
      </c>
      <c r="H37" s="33" t="str">
        <f>IF(OR(T37="",T37=0),"",T37*M!$J$64)</f>
        <v/>
      </c>
      <c r="I37" s="33" t="str">
        <f>IF(OR(U37="",U37=0),"",U37*M!$J$65)</f>
        <v/>
      </c>
      <c r="J37" s="33">
        <f>IF(OR(V37="",V37=0),"",V37*M!$J$66)</f>
        <v>-2134093.4007166168</v>
      </c>
      <c r="K37" s="33">
        <f>IF(OR(W37="",W37=0),"",W37*M!$J$67)</f>
        <v>-2226522.7878101468</v>
      </c>
      <c r="L37" s="33">
        <f>IF(OR(X37="",X37=0),"",X37*M!$J$68)</f>
        <v>-1168784.8720038503</v>
      </c>
      <c r="N37" s="46" t="str">
        <f>'3.6'!N37</f>
        <v>Metlife (La Interamerica + Metlife)</v>
      </c>
      <c r="O37" s="50">
        <v>4.0020238925747318</v>
      </c>
      <c r="P37" s="50">
        <v>3481.9325185152989</v>
      </c>
      <c r="Q37" s="50">
        <v>8855.6974491249166</v>
      </c>
      <c r="R37" s="50">
        <v>0</v>
      </c>
      <c r="S37" s="50">
        <v>0</v>
      </c>
      <c r="T37" s="50">
        <v>0</v>
      </c>
      <c r="U37" s="50">
        <v>0</v>
      </c>
      <c r="V37" s="50">
        <v>-47630281.760791957</v>
      </c>
      <c r="W37" s="50">
        <v>-49647582.767659999</v>
      </c>
      <c r="X37" s="50">
        <v>-26056925</v>
      </c>
    </row>
    <row r="38" spans="2:24">
      <c r="B38" s="46" t="str">
        <f t="shared" si="2"/>
        <v>Metlife</v>
      </c>
      <c r="C38" s="33">
        <f>IF(OR(O38="",O38=0),"",O38*M!$J$59)</f>
        <v>-40042.175999694242</v>
      </c>
      <c r="D38" s="33">
        <f>IF(OR(P38="",P38=0),"",P38*M!$J$60)</f>
        <v>-76228.309692671377</v>
      </c>
      <c r="E38" s="33">
        <f>IF(OR(Q38="",Q38=0),"",Q38*M!$J$61)</f>
        <v>-38068.781923018061</v>
      </c>
      <c r="F38" s="33">
        <f>IF(OR(R38="",R38=0),"",R38*M!$J$62)</f>
        <v>6796.2331729792941</v>
      </c>
      <c r="G38" s="33">
        <f>IF(OR(S38="",S38=0),"",S38*M!$J$63)</f>
        <v>2531.9065158989933</v>
      </c>
      <c r="H38" s="33">
        <f>IF(OR(T38="",T38=0),"",T38*M!$J$64)</f>
        <v>-1340.3891215564045</v>
      </c>
      <c r="I38" s="33">
        <f>IF(OR(U38="",U38=0),"",U38*M!$J$65)</f>
        <v>-205.6163900176058</v>
      </c>
      <c r="J38" s="33">
        <f>IF(OR(V38="",V38=0),"",V38*M!$J$66)</f>
        <v>-55.245505871207804</v>
      </c>
      <c r="K38" s="33">
        <f>IF(OR(W38="",W38=0),"",W38*M!$J$67)</f>
        <v>12.723980508539746</v>
      </c>
      <c r="L38" s="33" t="str">
        <f>IF(OR(X38="",X38=0),"",X38*M!$J$68)</f>
        <v/>
      </c>
      <c r="N38" s="46" t="str">
        <f>'3.6'!N38</f>
        <v>Metlife</v>
      </c>
      <c r="O38" s="50">
        <v>-894413.65375949093</v>
      </c>
      <c r="P38" s="50">
        <v>-1704340.5576957182</v>
      </c>
      <c r="Q38" s="50">
        <v>-850032.19724281598</v>
      </c>
      <c r="R38" s="50">
        <v>152008.96063575926</v>
      </c>
      <c r="S38" s="50">
        <v>56568.182685556581</v>
      </c>
      <c r="T38" s="50">
        <v>-29829.602486429132</v>
      </c>
      <c r="U38" s="50">
        <v>-4594.2877366839684</v>
      </c>
      <c r="V38" s="50">
        <v>-1233.0102374055034</v>
      </c>
      <c r="W38" s="50">
        <v>283.72261846604789</v>
      </c>
      <c r="X38" s="50">
        <v>0</v>
      </c>
    </row>
    <row r="39" spans="2:24">
      <c r="B39" s="46" t="str">
        <f t="shared" si="2"/>
        <v>Mutual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'3.6'!N39</f>
        <v>Mutual de Carabineros</v>
      </c>
      <c r="O39" s="50" t="s">
        <v>691</v>
      </c>
      <c r="P39" s="50" t="s">
        <v>691</v>
      </c>
      <c r="Q39" s="50" t="s">
        <v>691</v>
      </c>
      <c r="R39" s="50" t="s">
        <v>691</v>
      </c>
      <c r="S39" s="50" t="s">
        <v>691</v>
      </c>
      <c r="T39" s="50" t="s">
        <v>691</v>
      </c>
      <c r="U39" s="50" t="s">
        <v>691</v>
      </c>
      <c r="V39" s="50" t="s">
        <v>691</v>
      </c>
      <c r="W39" s="50" t="s">
        <v>691</v>
      </c>
      <c r="X39" s="50" t="s">
        <v>691</v>
      </c>
    </row>
    <row r="40" spans="2:24">
      <c r="B40" s="46" t="str">
        <f t="shared" si="2"/>
        <v>Mutual de Ej. y Av.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'3.6'!N40</f>
        <v>Mutual de Ej. y Av.</v>
      </c>
      <c r="O40" s="50" t="s">
        <v>691</v>
      </c>
      <c r="P40" s="50" t="s">
        <v>691</v>
      </c>
      <c r="Q40" s="50" t="s">
        <v>691</v>
      </c>
      <c r="R40" s="50" t="s">
        <v>691</v>
      </c>
      <c r="S40" s="50" t="s">
        <v>691</v>
      </c>
      <c r="T40" s="50" t="s">
        <v>691</v>
      </c>
      <c r="U40" s="50" t="s">
        <v>691</v>
      </c>
      <c r="V40" s="50" t="s">
        <v>691</v>
      </c>
      <c r="W40" s="50" t="s">
        <v>691</v>
      </c>
      <c r="X40" s="50" t="s">
        <v>691</v>
      </c>
    </row>
    <row r="41" spans="2:24">
      <c r="B41" s="46" t="str">
        <f t="shared" si="2"/>
        <v>Mutual de Seguros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'3.6'!N41</f>
        <v>Mutual de Seguros</v>
      </c>
      <c r="O41" s="50" t="s">
        <v>691</v>
      </c>
      <c r="P41" s="50" t="s">
        <v>691</v>
      </c>
      <c r="Q41" s="50" t="s">
        <v>691</v>
      </c>
      <c r="R41" s="50" t="s">
        <v>691</v>
      </c>
      <c r="S41" s="50" t="s">
        <v>691</v>
      </c>
      <c r="T41" s="50" t="s">
        <v>691</v>
      </c>
      <c r="U41" s="50" t="s">
        <v>691</v>
      </c>
      <c r="V41" s="50" t="s">
        <v>691</v>
      </c>
      <c r="W41" s="50" t="s">
        <v>691</v>
      </c>
      <c r="X41" s="50" t="s">
        <v>691</v>
      </c>
    </row>
    <row r="42" spans="2:24">
      <c r="B42" s="46" t="str">
        <f t="shared" si="2"/>
        <v>Ohio National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>
        <f>IF(OR(V42="",V42=0),"",V42*M!$J$66)</f>
        <v>-704935.56760101789</v>
      </c>
      <c r="K42" s="33">
        <f>IF(OR(W42="",W42=0),"",W42*M!$J$67)</f>
        <v>-1287696.5167520756</v>
      </c>
      <c r="L42" s="33">
        <f>IF(OR(X42="",X42=0),"",X42*M!$J$68)</f>
        <v>-1419046.0405767823</v>
      </c>
      <c r="N42" s="46" t="str">
        <f>'3.6'!N42</f>
        <v>Ohio National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-15733275.6367484</v>
      </c>
      <c r="W42" s="50">
        <v>-28713391.008207135</v>
      </c>
      <c r="X42" s="50">
        <v>-31636255.000000004</v>
      </c>
    </row>
    <row r="43" spans="2:24">
      <c r="B43" s="46" t="str">
        <f t="shared" si="2"/>
        <v>Penta Vida</v>
      </c>
      <c r="C43" s="33" t="str">
        <f>IF(OR(O43="",O43=0),"",O43*M!$J$59)</f>
        <v/>
      </c>
      <c r="D43" s="33">
        <f>IF(OR(P43="",P43=0),"",P43*M!$J$60)</f>
        <v>-1029756.0874704489</v>
      </c>
      <c r="E43" s="33">
        <f>IF(OR(Q43="",Q43=0),"",Q43*M!$J$61)</f>
        <v>-1050575.3000655423</v>
      </c>
      <c r="F43" s="33">
        <f>IF(OR(R43="",R43=0),"",R43*M!$J$62)</f>
        <v>-1233185.1630142399</v>
      </c>
      <c r="G43" s="33">
        <f>IF(OR(S43="",S43=0),"",S43*M!$J$63)</f>
        <v>-1325976.6649687667</v>
      </c>
      <c r="H43" s="33">
        <f>IF(OR(T43="",T43=0),"",T43*M!$J$64)</f>
        <v>-1416060.4627507173</v>
      </c>
      <c r="I43" s="33">
        <f>IF(OR(U43="",U43=0),"",U43*M!$J$65)</f>
        <v>-1793974.801154356</v>
      </c>
      <c r="J43" s="33">
        <f>IF(OR(V43="",V43=0),"",V43*M!$J$66)</f>
        <v>-832625.40777581721</v>
      </c>
      <c r="K43" s="33">
        <f>IF(OR(W43="",W43=0),"",W43*M!$J$67)</f>
        <v>-36036.643199545098</v>
      </c>
      <c r="L43" s="33">
        <f>IF(OR(X43="",X43=0),"",X43*M!$J$68)</f>
        <v>-31872.434010360623</v>
      </c>
      <c r="N43" s="46" t="str">
        <f>'3.6'!N43</f>
        <v>Penta Vida</v>
      </c>
      <c r="O43" s="50">
        <v>0</v>
      </c>
      <c r="P43" s="50">
        <v>-23023664.980710931</v>
      </c>
      <c r="Q43" s="50">
        <v>-23458140.386251308</v>
      </c>
      <c r="R43" s="50">
        <v>-27582219.463352874</v>
      </c>
      <c r="S43" s="50">
        <v>-29625142.061813228</v>
      </c>
      <c r="T43" s="50">
        <v>-31513625.425096586</v>
      </c>
      <c r="U43" s="50">
        <v>-40084530.363351867</v>
      </c>
      <c r="V43" s="50">
        <v>-18583152.340117574</v>
      </c>
      <c r="W43" s="50">
        <v>-803554.41934538353</v>
      </c>
      <c r="X43" s="50">
        <v>-710565</v>
      </c>
    </row>
    <row r="44" spans="2:24">
      <c r="B44" s="46" t="str">
        <f t="shared" si="2"/>
        <v>Principal</v>
      </c>
      <c r="C44" s="33">
        <f>IF(OR(O44="",O44=0),"",O44*M!$J$59)</f>
        <v>10402.995200703299</v>
      </c>
      <c r="D44" s="33">
        <f>IF(OR(P44="",P44=0),"",P44*M!$J$60)</f>
        <v>199.52718676122927</v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>
        <f>IF(OR(T44="",T44=0),"",T44*M!$J$64)</f>
        <v>-400.60827634989334</v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'3.6'!N44</f>
        <v>Principal</v>
      </c>
      <c r="O44" s="50">
        <v>232369.51327456668</v>
      </c>
      <c r="P44" s="50">
        <v>4461.102156549392</v>
      </c>
      <c r="Q44" s="50">
        <v>0</v>
      </c>
      <c r="R44" s="50">
        <v>0</v>
      </c>
      <c r="S44" s="50">
        <v>0</v>
      </c>
      <c r="T44" s="50">
        <v>-8915.3108184099838</v>
      </c>
      <c r="U44" s="50">
        <v>0</v>
      </c>
      <c r="V44" s="50">
        <v>0</v>
      </c>
      <c r="W44" s="50">
        <v>0</v>
      </c>
      <c r="X44" s="50">
        <v>0</v>
      </c>
    </row>
    <row r="45" spans="2:24">
      <c r="B45" s="46" t="str">
        <f t="shared" si="2"/>
        <v>Renta Nacional</v>
      </c>
      <c r="C45" s="33">
        <f>IF(OR(O45="",O45=0),"",O45*M!$J$59)</f>
        <v>-170813.51543108872</v>
      </c>
      <c r="D45" s="33">
        <f>IF(OR(P45="",P45=0),"",P45*M!$J$60)</f>
        <v>-158179.90543735222</v>
      </c>
      <c r="E45" s="33">
        <f>IF(OR(Q45="",Q45=0),"",Q45*M!$J$61)</f>
        <v>-38445.000736268594</v>
      </c>
      <c r="F45" s="33">
        <f>IF(OR(R45="",R45=0),"",R45*M!$J$62)</f>
        <v>-127734.81333043292</v>
      </c>
      <c r="G45" s="33">
        <f>IF(OR(S45="",S45=0),"",S45*M!$J$63)</f>
        <v>-42671.563307479439</v>
      </c>
      <c r="H45" s="33">
        <f>IF(OR(T45="",T45=0),"",T45*M!$J$64)</f>
        <v>-4721.7859352401747</v>
      </c>
      <c r="I45" s="33">
        <f>IF(OR(U45="",U45=0),"",U45*M!$J$65)</f>
        <v>596.1523491124824</v>
      </c>
      <c r="J45" s="33" t="str">
        <f>IF(OR(V45="",V45=0),"",V45*M!$J$66)</f>
        <v/>
      </c>
      <c r="K45" s="33">
        <f>IF(OR(W45="",W45=0),"",W45*M!$J$67)</f>
        <v>-4.9870546315522084</v>
      </c>
      <c r="L45" s="33" t="str">
        <f>IF(OR(X45="",X45=0),"",X45*M!$J$68)</f>
        <v/>
      </c>
      <c r="N45" s="46" t="str">
        <f>'3.6'!N45</f>
        <v>Renta Nacional</v>
      </c>
      <c r="O45" s="50">
        <v>-3815425.5265595419</v>
      </c>
      <c r="P45" s="50">
        <v>-3536644.4479257762</v>
      </c>
      <c r="Q45" s="50">
        <v>-858432.73144215345</v>
      </c>
      <c r="R45" s="50">
        <v>-2856999.711039931</v>
      </c>
      <c r="S45" s="50">
        <v>-953373.58369991533</v>
      </c>
      <c r="T45" s="50">
        <v>-105080.67784874172</v>
      </c>
      <c r="U45" s="50">
        <v>13320.413934357575</v>
      </c>
      <c r="V45" s="50">
        <v>0</v>
      </c>
      <c r="W45" s="50">
        <v>-111.20263800683929</v>
      </c>
      <c r="X45" s="50">
        <v>0</v>
      </c>
    </row>
    <row r="46" spans="2:24">
      <c r="B46" s="46" t="str">
        <f t="shared" si="2"/>
        <v>Rigel Seguros de Vida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>
        <f>IF(OR(W46="",W46=0),"",W46*M!$J$67)</f>
        <v>-705574.96778222872</v>
      </c>
      <c r="L46" s="33">
        <f>IF(OR(X46="",X46=0),"",X46*M!$J$68)</f>
        <v>-1423980.4108992408</v>
      </c>
      <c r="N46" s="46" t="str">
        <f>'3.6'!N46</f>
        <v>Rigel Seguros de Vida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-15733093.684709333</v>
      </c>
      <c r="X46" s="50">
        <v>-31746262</v>
      </c>
    </row>
    <row r="47" spans="2:24">
      <c r="B47" s="46" t="str">
        <f t="shared" si="2"/>
        <v>Santander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'3.6'!N47</f>
        <v>Santander</v>
      </c>
      <c r="O47" s="50" t="s">
        <v>691</v>
      </c>
      <c r="P47" s="50" t="s">
        <v>691</v>
      </c>
      <c r="Q47" s="50" t="s">
        <v>691</v>
      </c>
      <c r="R47" s="50" t="s">
        <v>691</v>
      </c>
      <c r="S47" s="50" t="s">
        <v>691</v>
      </c>
      <c r="T47" s="50" t="s">
        <v>691</v>
      </c>
      <c r="U47" s="50" t="s">
        <v>691</v>
      </c>
      <c r="V47" s="50" t="s">
        <v>691</v>
      </c>
      <c r="W47" s="50" t="s">
        <v>691</v>
      </c>
      <c r="X47" s="50" t="s">
        <v>691</v>
      </c>
    </row>
    <row r="48" spans="2:24">
      <c r="B48" s="46" t="str">
        <f t="shared" si="2"/>
        <v>Security Rentas</v>
      </c>
      <c r="C48" s="33">
        <f>IF(OR(O48="",O48=0),"",O48*M!$J$59)</f>
        <v>2069.9803871448612</v>
      </c>
      <c r="D48" s="33">
        <f>IF(OR(P48="",P48=0),"",P48*M!$J$60)</f>
        <v>1060.9338061465719</v>
      </c>
      <c r="E48" s="33">
        <f>IF(OR(Q48="",Q48=0),"",Q48*M!$J$61)</f>
        <v>5753.6936140970893</v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'3.6'!N48</f>
        <v>Security Rentas</v>
      </c>
      <c r="O48" s="50">
        <v>46236.716038880062</v>
      </c>
      <c r="P48" s="50">
        <v>23720.747870917694</v>
      </c>
      <c r="Q48" s="50">
        <v>128473.37314188399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</row>
    <row r="49" spans="2:24">
      <c r="B49" s="46" t="str">
        <f t="shared" si="2"/>
        <v>Security Vida</v>
      </c>
      <c r="C49" s="33">
        <f>IF(OR(O49="",O49=0),"",O49*M!$J$59)</f>
        <v>-302.31508135393216</v>
      </c>
      <c r="D49" s="33">
        <f>IF(OR(P49="",P49=0),"",P49*M!$J$60)</f>
        <v>-736.58392434988161</v>
      </c>
      <c r="E49" s="33">
        <f>IF(OR(Q49="",Q49=0),"",Q49*M!$J$61)</f>
        <v>-4326.4297325468251</v>
      </c>
      <c r="F49" s="33" t="str">
        <f>IF(OR(R49="",R49=0),"",R49*M!$J$62)</f>
        <v/>
      </c>
      <c r="G49" s="33" t="str">
        <f>IF(OR(S49="",S49=0),"",S49*M!$J$63)</f>
        <v/>
      </c>
      <c r="H49" s="33" t="str">
        <f>IF(OR(T49="",T49=0),"",T49*M!$J$64)</f>
        <v/>
      </c>
      <c r="I49" s="33" t="str">
        <f>IF(OR(U49="",U49=0),"",U49*M!$J$65)</f>
        <v/>
      </c>
      <c r="J49" s="33" t="str">
        <f>IF(OR(V49="",V49=0),"",V49*M!$J$66)</f>
        <v/>
      </c>
      <c r="K49" s="33">
        <f>IF(OR(W49="",W49=0),"",W49*M!$J$67)</f>
        <v>-253240.72326274548</v>
      </c>
      <c r="L49" s="33">
        <f>IF(OR(X49="",X49=0),"",X49*M!$J$68)</f>
        <v>-650437.31438416475</v>
      </c>
      <c r="N49" s="46" t="str">
        <f>'3.6'!N49</f>
        <v>Security Vida</v>
      </c>
      <c r="O49" s="50">
        <v>-6752.7483147377643</v>
      </c>
      <c r="P49" s="50">
        <v>-16468.8140334938</v>
      </c>
      <c r="Q49" s="50">
        <v>-96604.209170921356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-5646827.3476306796</v>
      </c>
      <c r="X49" s="50">
        <v>-14500869</v>
      </c>
    </row>
    <row r="50" spans="2:24">
      <c r="B50" s="46" t="str">
        <f t="shared" si="2"/>
        <v>Seguros CLC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'3.6'!N50</f>
        <v>Seguros CLC</v>
      </c>
      <c r="O50" s="50" t="s">
        <v>691</v>
      </c>
      <c r="P50" s="50" t="s">
        <v>691</v>
      </c>
      <c r="Q50" s="50" t="s">
        <v>691</v>
      </c>
      <c r="R50" s="50" t="s">
        <v>691</v>
      </c>
      <c r="S50" s="50" t="s">
        <v>691</v>
      </c>
      <c r="T50" s="50" t="s">
        <v>691</v>
      </c>
      <c r="U50" s="50" t="s">
        <v>691</v>
      </c>
      <c r="V50" s="50" t="s">
        <v>691</v>
      </c>
      <c r="W50" s="50" t="s">
        <v>691</v>
      </c>
      <c r="X50" s="50" t="s">
        <v>691</v>
      </c>
    </row>
    <row r="51" spans="2:24">
      <c r="B51" s="46" t="str">
        <f t="shared" si="2"/>
        <v>Seguros de Vida Cámara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>
        <f>IF(OR(V51="",V51=0),"",V51*M!$J$66)</f>
        <v>-2153463.6114994697</v>
      </c>
      <c r="K51" s="33">
        <f>IF(OR(W51="",W51=0),"",W51*M!$J$67)</f>
        <v>-4273495.3893048642</v>
      </c>
      <c r="L51" s="33">
        <f>IF(OR(X51="",X51=0),"",X51*M!$J$68)</f>
        <v>-5274482.6754068239</v>
      </c>
      <c r="N51" s="46" t="str">
        <f>'3.6'!N51</f>
        <v>Seguros de Vida Cámara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-48062600.51359041</v>
      </c>
      <c r="W51" s="50">
        <v>-95291508.898681</v>
      </c>
      <c r="X51" s="50">
        <v>-117589475</v>
      </c>
    </row>
    <row r="52" spans="2:24">
      <c r="B52" s="46" t="str">
        <f t="shared" si="2"/>
        <v>Sura</v>
      </c>
      <c r="C52" s="33">
        <f>IF(OR(O52="",O52=0),"",O52*M!$J$59)</f>
        <v>-2710893.9735262305</v>
      </c>
      <c r="D52" s="33">
        <f>IF(OR(P52="",P52=0),"",P52*M!$J$60)</f>
        <v>-3185584.6335697398</v>
      </c>
      <c r="E52" s="33">
        <f>IF(OR(Q52="",Q52=0),"",Q52*M!$J$61)</f>
        <v>-1778666.5165256208</v>
      </c>
      <c r="F52" s="33">
        <f>IF(OR(R52="",R52=0),"",R52*M!$J$62)</f>
        <v>-1995398.6718079345</v>
      </c>
      <c r="G52" s="33">
        <f>IF(OR(S52="",S52=0),"",S52*M!$J$63)</f>
        <v>-4841674.0381689286</v>
      </c>
      <c r="H52" s="33">
        <f>IF(OR(T52="",T52=0),"",T52*M!$J$64)</f>
        <v>-4130480.628008638</v>
      </c>
      <c r="I52" s="33">
        <f>IF(OR(U52="",U52=0),"",U52*M!$J$65)</f>
        <v>-2427404.5953468452</v>
      </c>
      <c r="J52" s="33">
        <f>IF(OR(V52="",V52=0),"",V52*M!$J$66)</f>
        <v>-1752905.4265697945</v>
      </c>
      <c r="K52" s="33">
        <f>IF(OR(W52="",W52=0),"",W52*M!$J$67)</f>
        <v>-6841.3534027326259</v>
      </c>
      <c r="L52" s="33">
        <f>IF(OR(X52="",X52=0),"",X52*M!$J$68)</f>
        <v>126347.45714435658</v>
      </c>
      <c r="N52" s="46" t="str">
        <f>'3.6'!N52</f>
        <v>Sura</v>
      </c>
      <c r="O52" s="50">
        <v>-60552667.862872764</v>
      </c>
      <c r="P52" s="50">
        <v>-71224471.759304106</v>
      </c>
      <c r="Q52" s="50">
        <v>-39715581.398477137</v>
      </c>
      <c r="R52" s="50">
        <v>-44630381.335567333</v>
      </c>
      <c r="S52" s="50">
        <v>-108173307.25886193</v>
      </c>
      <c r="T52" s="50">
        <v>-91921512.36525017</v>
      </c>
      <c r="U52" s="50">
        <v>-54237870.645513333</v>
      </c>
      <c r="V52" s="50">
        <v>-39122645.400386214</v>
      </c>
      <c r="W52" s="50">
        <v>-152550.27308255987</v>
      </c>
      <c r="X52" s="50">
        <v>2816794</v>
      </c>
    </row>
    <row r="53" spans="2:24">
      <c r="B53" s="46" t="str">
        <f t="shared" si="2"/>
        <v>Vitalis</v>
      </c>
      <c r="C53" s="33" t="str">
        <f>IF(OR(O53="",O53=0),"",O53*M!$J$59)</f>
        <v/>
      </c>
      <c r="D53" s="33" t="str">
        <f>IF(OR(P53="",P53=0),"",P53*M!$J$60)</f>
        <v/>
      </c>
      <c r="E53" s="33" t="str">
        <f>IF(OR(Q53="",Q53=0),"",Q53*M!$J$61)</f>
        <v/>
      </c>
      <c r="F53" s="33" t="str">
        <f>IF(OR(R53="",R53=0),"",R53*M!$J$62)</f>
        <v/>
      </c>
      <c r="G53" s="33" t="str">
        <f>IF(OR(S53="",S53=0),"",S53*M!$J$63)</f>
        <v/>
      </c>
      <c r="H53" s="33" t="str">
        <f>IF(OR(T53="",T53=0),"",T53*M!$J$64)</f>
        <v/>
      </c>
      <c r="I53" s="33" t="str">
        <f>IF(OR(U53="",U53=0),"",U53*M!$J$65)</f>
        <v/>
      </c>
      <c r="J53" s="33" t="str">
        <f>IF(OR(V53="",V53=0),"",V53*M!$J$66)</f>
        <v/>
      </c>
      <c r="K53" s="33" t="str">
        <f>IF(OR(W53="",W53=0),"",W53*M!$J$67)</f>
        <v/>
      </c>
      <c r="L53" s="33" t="str">
        <f>IF(OR(X53="",X53=0),"",X53*M!$J$68)</f>
        <v/>
      </c>
      <c r="N53" s="46" t="str">
        <f>'3.6'!N53</f>
        <v>Vitalis</v>
      </c>
      <c r="O53" s="50" t="s">
        <v>691</v>
      </c>
      <c r="P53" s="50" t="s">
        <v>691</v>
      </c>
      <c r="Q53" s="50" t="s">
        <v>691</v>
      </c>
      <c r="R53" s="50" t="s">
        <v>691</v>
      </c>
      <c r="S53" s="50" t="s">
        <v>691</v>
      </c>
      <c r="T53" s="50" t="s">
        <v>691</v>
      </c>
      <c r="U53" s="50" t="s">
        <v>691</v>
      </c>
      <c r="V53" s="50" t="s">
        <v>691</v>
      </c>
      <c r="W53" s="50" t="s">
        <v>691</v>
      </c>
      <c r="X53" s="50" t="s">
        <v>691</v>
      </c>
    </row>
    <row r="54" spans="2:24">
      <c r="B54" s="51" t="s">
        <v>29</v>
      </c>
      <c r="C54" s="51">
        <f t="shared" ref="C54:L54" si="3">SUM(C17:C53)</f>
        <v>-5664537.7601211676</v>
      </c>
      <c r="D54" s="51">
        <f t="shared" si="3"/>
        <v>-7934859.3971631201</v>
      </c>
      <c r="E54" s="51">
        <f t="shared" si="3"/>
        <v>-8091894.4623939991</v>
      </c>
      <c r="F54" s="51">
        <f t="shared" si="3"/>
        <v>-7776927.0996466679</v>
      </c>
      <c r="G54" s="51">
        <f t="shared" si="3"/>
        <v>-10299781.4726789</v>
      </c>
      <c r="H54" s="51">
        <f t="shared" si="3"/>
        <v>-10114426.433521243</v>
      </c>
      <c r="I54" s="51">
        <f t="shared" si="3"/>
        <v>-12582419.728731772</v>
      </c>
      <c r="J54" s="51">
        <f t="shared" si="3"/>
        <v>-13487605.047634333</v>
      </c>
      <c r="K54" s="51">
        <f t="shared" si="3"/>
        <v>-13423403.734698011</v>
      </c>
      <c r="L54" s="51">
        <f t="shared" si="3"/>
        <v>-14586273.096429851</v>
      </c>
    </row>
    <row r="56" spans="2:24">
      <c r="B56" s="14"/>
    </row>
  </sheetData>
  <mergeCells count="2">
    <mergeCell ref="B15:L15"/>
    <mergeCell ref="N15:X15"/>
  </mergeCells>
  <conditionalFormatting sqref="C17:L54">
    <cfRule type="cellIs" dxfId="2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86" fitToWidth="3" orientation="landscape" horizontalDpi="300" verticalDpi="300" r:id="rId1"/>
  <headerFooter alignWithMargins="0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>
  <sheetPr codeName="Hoja164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274</v>
      </c>
    </row>
    <row r="12" spans="2:24">
      <c r="B12" s="14" t="str">
        <f>M!E53</f>
        <v>Cifras en UF</v>
      </c>
    </row>
    <row r="13" spans="2:24">
      <c r="B13" s="14" t="s">
        <v>7</v>
      </c>
    </row>
    <row r="14" spans="2:24">
      <c r="B14" s="12"/>
    </row>
    <row r="15" spans="2:24" ht="24" customHeight="1">
      <c r="B15" s="209" t="s">
        <v>48</v>
      </c>
      <c r="C15" s="210"/>
      <c r="D15" s="210"/>
      <c r="E15" s="210"/>
      <c r="F15" s="210"/>
      <c r="G15" s="210"/>
      <c r="H15" s="210"/>
      <c r="I15" s="210"/>
      <c r="J15" s="210"/>
      <c r="K15" s="210"/>
      <c r="L15" s="211"/>
      <c r="N15" s="207" t="s">
        <v>11</v>
      </c>
      <c r="O15" s="208"/>
      <c r="P15" s="208"/>
      <c r="Q15" s="208"/>
      <c r="R15" s="208"/>
      <c r="S15" s="208"/>
      <c r="T15" s="208"/>
      <c r="U15" s="208"/>
      <c r="V15" s="208"/>
      <c r="W15" s="208"/>
      <c r="X15" s="214"/>
    </row>
    <row r="16" spans="2:24" s="16" customFormat="1">
      <c r="B16" s="66"/>
      <c r="C16" s="49">
        <f>'1.1'!B16</f>
        <v>2002</v>
      </c>
      <c r="D16" s="49">
        <f>C16+1</f>
        <v>2003</v>
      </c>
      <c r="E16" s="49">
        <f t="shared" ref="E16:K16" si="0">D16+1</f>
        <v>2004</v>
      </c>
      <c r="F16" s="49">
        <f t="shared" si="0"/>
        <v>2005</v>
      </c>
      <c r="G16" s="49">
        <f t="shared" si="0"/>
        <v>2006</v>
      </c>
      <c r="H16" s="49">
        <f t="shared" si="0"/>
        <v>2007</v>
      </c>
      <c r="I16" s="49">
        <f t="shared" si="0"/>
        <v>2008</v>
      </c>
      <c r="J16" s="49">
        <f t="shared" si="0"/>
        <v>2009</v>
      </c>
      <c r="K16" s="49">
        <f t="shared" si="0"/>
        <v>2010</v>
      </c>
      <c r="L16" s="49">
        <f>K16+1</f>
        <v>2011</v>
      </c>
      <c r="N16" s="52"/>
      <c r="O16" s="73">
        <f>C16</f>
        <v>2002</v>
      </c>
      <c r="P16" s="73">
        <f>O16+1</f>
        <v>2003</v>
      </c>
      <c r="Q16" s="73">
        <f t="shared" ref="Q16:W16" si="1">P16+1</f>
        <v>2004</v>
      </c>
      <c r="R16" s="73">
        <f t="shared" si="1"/>
        <v>2005</v>
      </c>
      <c r="S16" s="73">
        <f t="shared" si="1"/>
        <v>2006</v>
      </c>
      <c r="T16" s="73">
        <f t="shared" si="1"/>
        <v>2007</v>
      </c>
      <c r="U16" s="73">
        <f t="shared" si="1"/>
        <v>2008</v>
      </c>
      <c r="V16" s="73">
        <f t="shared" si="1"/>
        <v>2009</v>
      </c>
      <c r="W16" s="73">
        <f t="shared" si="1"/>
        <v>2010</v>
      </c>
      <c r="X16" s="73">
        <f>W16+1</f>
        <v>2011</v>
      </c>
    </row>
    <row r="17" spans="2:24" s="16" customFormat="1">
      <c r="B17" s="46" t="str">
        <f>N17</f>
        <v>ACE Seguros de Vida</v>
      </c>
      <c r="C17" s="33" t="str">
        <f>IF(OR(O17="",O17=0),"",O17*M!$J$59)</f>
        <v/>
      </c>
      <c r="D17" s="33" t="str">
        <f>IF(OR(P17="",P17=0),"",P17*M!$J$60)</f>
        <v/>
      </c>
      <c r="E17" s="33" t="str">
        <f>IF(OR(Q17="",Q17=0),"",Q17*M!$J$61)</f>
        <v/>
      </c>
      <c r="F17" s="33" t="str">
        <f>IF(OR(R17="",R17=0),"",R17*M!$J$62)</f>
        <v/>
      </c>
      <c r="G17" s="33" t="str">
        <f>IF(OR(S17="",S17=0),"",S17*M!$J$63)</f>
        <v/>
      </c>
      <c r="H17" s="33" t="str">
        <f>IF(OR(T17="",T17=0),"",T17*M!$J$64)</f>
        <v/>
      </c>
      <c r="I17" s="33" t="str">
        <f>IF(OR(U17="",U17=0),"",U17*M!$J$65)</f>
        <v/>
      </c>
      <c r="J17" s="33" t="str">
        <f>IF(OR(V17="",V17=0),"",V17*M!$J$66)</f>
        <v/>
      </c>
      <c r="K17" s="33" t="str">
        <f>IF(OR(W17="",W17=0),"",W17*M!$J$67)</f>
        <v/>
      </c>
      <c r="L17" s="33" t="str">
        <f>IF(OR(X17="",X17=0),"",X17*M!$J$68)</f>
        <v/>
      </c>
      <c r="N17" s="46" t="str">
        <f>'3.6'!N17</f>
        <v>ACE Seguros de Vida</v>
      </c>
      <c r="O17" s="33" t="s">
        <v>691</v>
      </c>
      <c r="P17" s="33" t="s">
        <v>691</v>
      </c>
      <c r="Q17" s="33" t="s">
        <v>691</v>
      </c>
      <c r="R17" s="33" t="s">
        <v>691</v>
      </c>
      <c r="S17" s="33" t="s">
        <v>691</v>
      </c>
      <c r="T17" s="33" t="s">
        <v>691</v>
      </c>
      <c r="U17" s="33" t="s">
        <v>691</v>
      </c>
      <c r="V17" s="33" t="s">
        <v>691</v>
      </c>
      <c r="W17" s="33" t="s">
        <v>691</v>
      </c>
      <c r="X17" s="33" t="s">
        <v>691</v>
      </c>
    </row>
    <row r="18" spans="2:24" s="16" customFormat="1">
      <c r="B18" s="46" t="str">
        <f t="shared" ref="B18:B53" si="2">N18</f>
        <v>BanChile</v>
      </c>
      <c r="C18" s="33" t="str">
        <f>IF(OR(O18="",O18=0),"",O18*M!$J$59)</f>
        <v/>
      </c>
      <c r="D18" s="33" t="str">
        <f>IF(OR(P18="",P18=0),"",P18*M!$J$60)</f>
        <v/>
      </c>
      <c r="E18" s="33" t="str">
        <f>IF(OR(Q18="",Q18=0),"",Q18*M!$J$61)</f>
        <v/>
      </c>
      <c r="F18" s="33" t="str">
        <f>IF(OR(R18="",R18=0),"",R18*M!$J$62)</f>
        <v/>
      </c>
      <c r="G18" s="33" t="str">
        <f>IF(OR(S18="",S18=0),"",S18*M!$J$63)</f>
        <v/>
      </c>
      <c r="H18" s="33" t="str">
        <f>IF(OR(T18="",T18=0),"",T18*M!$J$64)</f>
        <v/>
      </c>
      <c r="I18" s="33" t="str">
        <f>IF(OR(U18="",U18=0),"",U18*M!$J$65)</f>
        <v/>
      </c>
      <c r="J18" s="33" t="str">
        <f>IF(OR(V18="",V18=0),"",V18*M!$J$66)</f>
        <v/>
      </c>
      <c r="K18" s="33" t="str">
        <f>IF(OR(W18="",W18=0),"",W18*M!$J$67)</f>
        <v/>
      </c>
      <c r="L18" s="33" t="str">
        <f>IF(OR(X18="",X18=0),"",X18*M!$J$68)</f>
        <v/>
      </c>
      <c r="N18" s="46" t="str">
        <f>'3.6'!N18</f>
        <v>BanChile</v>
      </c>
      <c r="O18" s="33" t="s">
        <v>691</v>
      </c>
      <c r="P18" s="33" t="s">
        <v>691</v>
      </c>
      <c r="Q18" s="33" t="s">
        <v>691</v>
      </c>
      <c r="R18" s="33" t="s">
        <v>691</v>
      </c>
      <c r="S18" s="33" t="s">
        <v>691</v>
      </c>
      <c r="T18" s="33" t="s">
        <v>691</v>
      </c>
      <c r="U18" s="33" t="s">
        <v>691</v>
      </c>
      <c r="V18" s="33" t="s">
        <v>691</v>
      </c>
      <c r="W18" s="33" t="s">
        <v>691</v>
      </c>
      <c r="X18" s="33" t="s">
        <v>691</v>
      </c>
    </row>
    <row r="19" spans="2:24" s="16" customFormat="1">
      <c r="B19" s="46" t="str">
        <f t="shared" si="2"/>
        <v>BBVA Seguros de Vida</v>
      </c>
      <c r="C19" s="33" t="str">
        <f>IF(OR(O19="",O19=0),"",O19*M!$J$59)</f>
        <v/>
      </c>
      <c r="D19" s="33" t="str">
        <f>IF(OR(P19="",P19=0),"",P19*M!$J$60)</f>
        <v/>
      </c>
      <c r="E19" s="33" t="str">
        <f>IF(OR(Q19="",Q19=0),"",Q19*M!$J$61)</f>
        <v/>
      </c>
      <c r="F19" s="33" t="str">
        <f>IF(OR(R19="",R19=0),"",R19*M!$J$62)</f>
        <v/>
      </c>
      <c r="G19" s="33" t="str">
        <f>IF(OR(S19="",S19=0),"",S19*M!$J$63)</f>
        <v/>
      </c>
      <c r="H19" s="33" t="str">
        <f>IF(OR(T19="",T19=0),"",T19*M!$J$64)</f>
        <v/>
      </c>
      <c r="I19" s="33" t="str">
        <f>IF(OR(U19="",U19=0),"",U19*M!$J$65)</f>
        <v/>
      </c>
      <c r="J19" s="33" t="str">
        <f>IF(OR(V19="",V19=0),"",V19*M!$J$66)</f>
        <v/>
      </c>
      <c r="K19" s="33" t="str">
        <f>IF(OR(W19="",W19=0),"",W19*M!$J$67)</f>
        <v/>
      </c>
      <c r="L19" s="33" t="str">
        <f>IF(OR(X19="",X19=0),"",X19*M!$J$68)</f>
        <v/>
      </c>
      <c r="N19" s="46" t="str">
        <f>'3.6'!N19</f>
        <v>BBVA Seguros de Vida</v>
      </c>
      <c r="O19" s="33" t="s">
        <v>691</v>
      </c>
      <c r="P19" s="33" t="s">
        <v>691</v>
      </c>
      <c r="Q19" s="33" t="s">
        <v>691</v>
      </c>
      <c r="R19" s="33" t="s">
        <v>691</v>
      </c>
      <c r="S19" s="33" t="s">
        <v>691</v>
      </c>
      <c r="T19" s="33" t="s">
        <v>691</v>
      </c>
      <c r="U19" s="33" t="s">
        <v>691</v>
      </c>
      <c r="V19" s="33" t="s">
        <v>691</v>
      </c>
      <c r="W19" s="33" t="s">
        <v>691</v>
      </c>
      <c r="X19" s="33" t="s">
        <v>691</v>
      </c>
    </row>
    <row r="20" spans="2:24" s="16" customFormat="1">
      <c r="B20" s="46" t="str">
        <f t="shared" si="2"/>
        <v>BCI Vida</v>
      </c>
      <c r="C20" s="33" t="str">
        <f>IF(OR(O20="",O20=0),"",O20*M!$J$59)</f>
        <v/>
      </c>
      <c r="D20" s="33" t="str">
        <f>IF(OR(P20="",P20=0),"",P20*M!$J$60)</f>
        <v/>
      </c>
      <c r="E20" s="33" t="str">
        <f>IF(OR(Q20="",Q20=0),"",Q20*M!$J$61)</f>
        <v/>
      </c>
      <c r="F20" s="33" t="str">
        <f>IF(OR(R20="",R20=0),"",R20*M!$J$62)</f>
        <v/>
      </c>
      <c r="G20" s="33" t="str">
        <f>IF(OR(S20="",S20=0),"",S20*M!$J$63)</f>
        <v/>
      </c>
      <c r="H20" s="33" t="str">
        <f>IF(OR(T20="",T20=0),"",T20*M!$J$64)</f>
        <v/>
      </c>
      <c r="I20" s="33" t="str">
        <f>IF(OR(U20="",U20=0),"",U20*M!$J$65)</f>
        <v/>
      </c>
      <c r="J20" s="33" t="str">
        <f>IF(OR(V20="",V20=0),"",V20*M!$J$66)</f>
        <v/>
      </c>
      <c r="K20" s="33" t="str">
        <f>IF(OR(W20="",W20=0),"",W20*M!$J$67)</f>
        <v/>
      </c>
      <c r="L20" s="33" t="str">
        <f>IF(OR(X20="",X20=0),"",X20*M!$J$68)</f>
        <v/>
      </c>
      <c r="N20" s="46" t="str">
        <f>'3.6'!N20</f>
        <v>BCI Vida</v>
      </c>
      <c r="O20" s="33" t="s">
        <v>691</v>
      </c>
      <c r="P20" s="33" t="s">
        <v>691</v>
      </c>
      <c r="Q20" s="33" t="s">
        <v>691</v>
      </c>
      <c r="R20" s="33" t="s">
        <v>691</v>
      </c>
      <c r="S20" s="33" t="s">
        <v>691</v>
      </c>
      <c r="T20" s="33" t="s">
        <v>691</v>
      </c>
      <c r="U20" s="33" t="s">
        <v>691</v>
      </c>
      <c r="V20" s="33" t="s">
        <v>691</v>
      </c>
      <c r="W20" s="33" t="s">
        <v>691</v>
      </c>
      <c r="X20" s="33" t="s">
        <v>691</v>
      </c>
    </row>
    <row r="21" spans="2:24" s="16" customFormat="1">
      <c r="B21" s="46" t="str">
        <f t="shared" si="2"/>
        <v>BICE Vida</v>
      </c>
      <c r="C21" s="33" t="str">
        <f>IF(OR(O21="",O21=0),"",O21*M!$J$59)</f>
        <v/>
      </c>
      <c r="D21" s="33" t="str">
        <f>IF(OR(P21="",P21=0),"",P21*M!$J$60)</f>
        <v/>
      </c>
      <c r="E21" s="33" t="str">
        <f>IF(OR(Q21="",Q21=0),"",Q21*M!$J$61)</f>
        <v/>
      </c>
      <c r="F21" s="33">
        <f>IF(OR(R21="",R21=0),"",R21*M!$J$62)</f>
        <v>-177870.08597031058</v>
      </c>
      <c r="G21" s="33">
        <f>IF(OR(S21="",S21=0),"",S21*M!$J$63)</f>
        <v>-409130.15546143777</v>
      </c>
      <c r="H21" s="33">
        <f>IF(OR(T21="",T21=0),"",T21*M!$J$64)</f>
        <v>-45467.2811942927</v>
      </c>
      <c r="I21" s="33">
        <f>IF(OR(U21="",U21=0),"",U21*M!$J$65)</f>
        <v>-41374.110421268771</v>
      </c>
      <c r="J21" s="33">
        <f>IF(OR(V21="",V21=0),"",V21*M!$J$66)</f>
        <v>-40927.513312400224</v>
      </c>
      <c r="K21" s="33">
        <f>IF(OR(W21="",W21=0),"",W21*M!$J$67)</f>
        <v>-6206.9254808196474</v>
      </c>
      <c r="L21" s="33">
        <f>IF(OR(X21="",X21=0),"",X21*M!$J$68)</f>
        <v>-42010.215290820008</v>
      </c>
      <c r="N21" s="46" t="str">
        <f>'3.6'!N21</f>
        <v>BICE Vida</v>
      </c>
      <c r="O21" s="33">
        <v>0</v>
      </c>
      <c r="P21" s="33">
        <v>0</v>
      </c>
      <c r="Q21" s="33">
        <v>0</v>
      </c>
      <c r="R21" s="33">
        <v>-3978357.747353062</v>
      </c>
      <c r="S21" s="33">
        <v>-9140838.8228327706</v>
      </c>
      <c r="T21" s="33">
        <v>-1011848.6507780669</v>
      </c>
      <c r="U21" s="33">
        <v>-924462.14092353045</v>
      </c>
      <c r="V21" s="33">
        <v>-913450.64381136838</v>
      </c>
      <c r="W21" s="33">
        <v>-138403.63468490477</v>
      </c>
      <c r="X21" s="33">
        <v>-936577</v>
      </c>
    </row>
    <row r="22" spans="2:24" s="16" customFormat="1">
      <c r="B22" s="46" t="str">
        <f t="shared" si="2"/>
        <v>Cardif</v>
      </c>
      <c r="C22" s="33" t="str">
        <f>IF(OR(O22="",O22=0),"",O22*M!$J$59)</f>
        <v/>
      </c>
      <c r="D22" s="33" t="str">
        <f>IF(OR(P22="",P22=0),"",P22*M!$J$60)</f>
        <v/>
      </c>
      <c r="E22" s="33" t="str">
        <f>IF(OR(Q22="",Q22=0),"",Q22*M!$J$61)</f>
        <v/>
      </c>
      <c r="F22" s="33" t="str">
        <f>IF(OR(R22="",R22=0),"",R22*M!$J$62)</f>
        <v/>
      </c>
      <c r="G22" s="33" t="str">
        <f>IF(OR(S22="",S22=0),"",S22*M!$J$63)</f>
        <v/>
      </c>
      <c r="H22" s="33" t="str">
        <f>IF(OR(T22="",T22=0),"",T22*M!$J$64)</f>
        <v/>
      </c>
      <c r="I22" s="33" t="str">
        <f>IF(OR(U22="",U22=0),"",U22*M!$J$65)</f>
        <v/>
      </c>
      <c r="J22" s="33" t="str">
        <f>IF(OR(V22="",V22=0),"",V22*M!$J$66)</f>
        <v/>
      </c>
      <c r="K22" s="33" t="str">
        <f>IF(OR(W22="",W22=0),"",W22*M!$J$67)</f>
        <v/>
      </c>
      <c r="L22" s="33" t="str">
        <f>IF(OR(X22="",X22=0),"",X22*M!$J$68)</f>
        <v/>
      </c>
      <c r="N22" s="46" t="str">
        <f>'3.6'!N22</f>
        <v>Cardif</v>
      </c>
      <c r="O22" s="33" t="s">
        <v>691</v>
      </c>
      <c r="P22" s="33" t="s">
        <v>691</v>
      </c>
      <c r="Q22" s="33" t="s">
        <v>691</v>
      </c>
      <c r="R22" s="33" t="s">
        <v>691</v>
      </c>
      <c r="S22" s="33" t="s">
        <v>691</v>
      </c>
      <c r="T22" s="33" t="s">
        <v>691</v>
      </c>
      <c r="U22" s="33" t="s">
        <v>691</v>
      </c>
      <c r="V22" s="33" t="s">
        <v>691</v>
      </c>
      <c r="W22" s="33" t="s">
        <v>691</v>
      </c>
      <c r="X22" s="33" t="s">
        <v>691</v>
      </c>
    </row>
    <row r="23" spans="2:24">
      <c r="B23" s="46" t="str">
        <f t="shared" si="2"/>
        <v>Chilena</v>
      </c>
      <c r="C23" s="33">
        <f>IF(OR(O23="",O23=0),"",O23*M!$J$59)</f>
        <v>-9749.034287857472</v>
      </c>
      <c r="D23" s="33">
        <f>IF(OR(P23="",P23=0),"",P23*M!$J$60)</f>
        <v>-11042.021276595742</v>
      </c>
      <c r="E23" s="33">
        <f>IF(OR(Q23="",Q23=0),"",Q23*M!$J$61)</f>
        <v>-7837.0738665072868</v>
      </c>
      <c r="F23" s="33">
        <f>IF(OR(R23="",R23=0),"",R23*M!$J$62)</f>
        <v>-7624.5034022612717</v>
      </c>
      <c r="G23" s="33">
        <f>IF(OR(S23="",S23=0),"",S23*M!$J$63)</f>
        <v>-16701.279096528317</v>
      </c>
      <c r="H23" s="33">
        <f>IF(OR(T23="",T23=0),"",T23*M!$J$64)</f>
        <v>-146011.04029728891</v>
      </c>
      <c r="I23" s="33">
        <f>IF(OR(U23="",U23=0),"",U23*M!$J$65)</f>
        <v>-6920.1965079242082</v>
      </c>
      <c r="J23" s="33">
        <f>IF(OR(V23="",V23=0),"",V23*M!$J$66)</f>
        <v>-320179.17306502268</v>
      </c>
      <c r="K23" s="33">
        <f>IF(OR(W23="",W23=0),"",W23*M!$J$67)</f>
        <v>-28606.910566263734</v>
      </c>
      <c r="L23" s="33">
        <f>IF(OR(X23="",X23=0),"",X23*M!$J$68)</f>
        <v>-50824.144400989862</v>
      </c>
      <c r="N23" s="46" t="str">
        <f>'3.6'!N23</f>
        <v>Chilena</v>
      </c>
      <c r="O23" s="50">
        <v>-217762.12606666886</v>
      </c>
      <c r="P23" s="50">
        <v>-246881.56901963253</v>
      </c>
      <c r="Q23" s="50">
        <v>-174992.86245020211</v>
      </c>
      <c r="R23" s="50">
        <v>-170534.58997691711</v>
      </c>
      <c r="S23" s="50">
        <v>-373142.13660034322</v>
      </c>
      <c r="T23" s="50">
        <v>-3249393.19534371</v>
      </c>
      <c r="U23" s="50">
        <v>-154624.70646954322</v>
      </c>
      <c r="V23" s="50">
        <v>-7145996.6194091877</v>
      </c>
      <c r="W23" s="50">
        <v>-637884.31353199808</v>
      </c>
      <c r="X23" s="50">
        <v>-1133075</v>
      </c>
    </row>
    <row r="24" spans="2:24">
      <c r="B24" s="46" t="str">
        <f t="shared" si="2"/>
        <v>Cigna</v>
      </c>
      <c r="C24" s="33" t="str">
        <f>IF(OR(O24="",O24=0),"",O24*M!$J$59)</f>
        <v/>
      </c>
      <c r="D24" s="33" t="str">
        <f>IF(OR(P24="",P24=0),"",P24*M!$J$60)</f>
        <v/>
      </c>
      <c r="E24" s="33" t="str">
        <f>IF(OR(Q24="",Q24=0),"",Q24*M!$J$61)</f>
        <v/>
      </c>
      <c r="F24" s="33" t="str">
        <f>IF(OR(R24="",R24=0),"",R24*M!$J$62)</f>
        <v/>
      </c>
      <c r="G24" s="33" t="str">
        <f>IF(OR(S24="",S24=0),"",S24*M!$J$63)</f>
        <v/>
      </c>
      <c r="H24" s="33" t="str">
        <f>IF(OR(T24="",T24=0),"",T24*M!$J$64)</f>
        <v/>
      </c>
      <c r="I24" s="33" t="str">
        <f>IF(OR(U24="",U24=0),"",U24*M!$J$65)</f>
        <v/>
      </c>
      <c r="J24" s="33" t="str">
        <f>IF(OR(V24="",V24=0),"",V24*M!$J$66)</f>
        <v/>
      </c>
      <c r="K24" s="33" t="str">
        <f>IF(OR(W24="",W24=0),"",W24*M!$J$67)</f>
        <v/>
      </c>
      <c r="L24" s="33" t="str">
        <f>IF(OR(X24="",X24=0),"",X24*M!$J$68)</f>
        <v/>
      </c>
      <c r="N24" s="46" t="str">
        <f>'3.6'!N24</f>
        <v>Cigna</v>
      </c>
      <c r="O24" s="50" t="s">
        <v>691</v>
      </c>
      <c r="P24" s="50" t="s">
        <v>691</v>
      </c>
      <c r="Q24" s="50" t="s">
        <v>691</v>
      </c>
      <c r="R24" s="50" t="s">
        <v>691</v>
      </c>
      <c r="S24" s="50" t="s">
        <v>691</v>
      </c>
      <c r="T24" s="50" t="s">
        <v>691</v>
      </c>
      <c r="U24" s="50" t="s">
        <v>691</v>
      </c>
      <c r="V24" s="50" t="s">
        <v>691</v>
      </c>
      <c r="W24" s="50" t="s">
        <v>691</v>
      </c>
      <c r="X24" s="50" t="s">
        <v>691</v>
      </c>
    </row>
    <row r="25" spans="2:24">
      <c r="B25" s="46" t="str">
        <f t="shared" si="2"/>
        <v>CN Life</v>
      </c>
      <c r="C25" s="33" t="str">
        <f>IF(OR(O25="",O25=0),"",O25*M!$J$59)</f>
        <v/>
      </c>
      <c r="D25" s="33" t="str">
        <f>IF(OR(P25="",P25=0),"",P25*M!$J$60)</f>
        <v/>
      </c>
      <c r="E25" s="33" t="str">
        <f>IF(OR(Q25="",Q25=0),"",Q25*M!$J$61)</f>
        <v/>
      </c>
      <c r="F25" s="33" t="str">
        <f>IF(OR(R25="",R25=0),"",R25*M!$J$62)</f>
        <v/>
      </c>
      <c r="G25" s="33" t="str">
        <f>IF(OR(S25="",S25=0),"",S25*M!$J$63)</f>
        <v/>
      </c>
      <c r="H25" s="33" t="str">
        <f>IF(OR(T25="",T25=0),"",T25*M!$J$64)</f>
        <v/>
      </c>
      <c r="I25" s="33" t="str">
        <f>IF(OR(U25="",U25=0),"",U25*M!$J$65)</f>
        <v/>
      </c>
      <c r="J25" s="33" t="str">
        <f>IF(OR(V25="",V25=0),"",V25*M!$J$66)</f>
        <v/>
      </c>
      <c r="K25" s="33" t="str">
        <f>IF(OR(W25="",W25=0),"",W25*M!$J$67)</f>
        <v/>
      </c>
      <c r="L25" s="33" t="str">
        <f>IF(OR(X25="",X25=0),"",X25*M!$J$68)</f>
        <v/>
      </c>
      <c r="N25" s="46" t="str">
        <f>'3.6'!N25</f>
        <v>CN Life</v>
      </c>
      <c r="O25" s="50" t="s">
        <v>691</v>
      </c>
      <c r="P25" s="50" t="s">
        <v>691</v>
      </c>
      <c r="Q25" s="50" t="s">
        <v>691</v>
      </c>
      <c r="R25" s="50" t="s">
        <v>691</v>
      </c>
      <c r="S25" s="50" t="s">
        <v>691</v>
      </c>
      <c r="T25" s="50" t="s">
        <v>691</v>
      </c>
      <c r="U25" s="50" t="s">
        <v>691</v>
      </c>
      <c r="V25" s="50" t="s">
        <v>691</v>
      </c>
      <c r="W25" s="50" t="s">
        <v>691</v>
      </c>
      <c r="X25" s="50" t="s">
        <v>691</v>
      </c>
    </row>
    <row r="26" spans="2:24">
      <c r="B26" s="46" t="str">
        <f t="shared" si="2"/>
        <v>Consorcio Nacional</v>
      </c>
      <c r="C26" s="33">
        <f>IF(OR(O26="",O26=0),"",O26*M!$J$59)</f>
        <v>-220031.2109564433</v>
      </c>
      <c r="D26" s="33">
        <f>IF(OR(P26="",P26=0),"",P26*M!$J$60)</f>
        <v>-391526.06382978719</v>
      </c>
      <c r="E26" s="33">
        <f>IF(OR(Q26="",Q26=0),"",Q26*M!$J$61)</f>
        <v>-251998.86816749963</v>
      </c>
      <c r="F26" s="33">
        <f>IF(OR(R26="",R26=0),"",R26*M!$J$62)</f>
        <v>-201042.68139691037</v>
      </c>
      <c r="G26" s="33">
        <f>IF(OR(S26="",S26=0),"",S26*M!$J$63)</f>
        <v>-241568.29210563912</v>
      </c>
      <c r="H26" s="33">
        <f>IF(OR(T26="",T26=0),"",T26*M!$J$64)</f>
        <v>-253047.0894363964</v>
      </c>
      <c r="I26" s="33">
        <f>IF(OR(U26="",U26=0),"",U26*M!$J$65)</f>
        <v>-138273.12997929819</v>
      </c>
      <c r="J26" s="33">
        <f>IF(OR(V26="",V26=0),"",V26*M!$J$66)</f>
        <v>-226487.80874454719</v>
      </c>
      <c r="K26" s="33">
        <f>IF(OR(W26="",W26=0),"",W26*M!$J$67)</f>
        <v>-214031.10150986569</v>
      </c>
      <c r="L26" s="33">
        <f>IF(OR(X26="",X26=0),"",X26*M!$J$68)</f>
        <v>-206657.61192570388</v>
      </c>
      <c r="N26" s="46" t="str">
        <f>'3.6'!N26</f>
        <v>Consorcio Nacional</v>
      </c>
      <c r="O26" s="50">
        <v>-4914790.8279055702</v>
      </c>
      <c r="P26" s="50">
        <v>-8753883.5987625569</v>
      </c>
      <c r="Q26" s="50">
        <v>-5626845.430575843</v>
      </c>
      <c r="R26" s="50">
        <v>-4496651.0513607925</v>
      </c>
      <c r="S26" s="50">
        <v>-5397150.0105001656</v>
      </c>
      <c r="T26" s="50">
        <v>-5631419.9860640606</v>
      </c>
      <c r="U26" s="50">
        <v>-3089571.5332926703</v>
      </c>
      <c r="V26" s="50">
        <v>-5054923.1548463153</v>
      </c>
      <c r="W26" s="50">
        <v>-4772521.0293111876</v>
      </c>
      <c r="X26" s="50">
        <v>-4607231</v>
      </c>
    </row>
    <row r="27" spans="2:24">
      <c r="B27" s="46" t="str">
        <f t="shared" si="2"/>
        <v>CorpVida</v>
      </c>
      <c r="C27" s="33" t="str">
        <f>IF(OR(O27="",O27=0),"",O27*M!$J$59)</f>
        <v/>
      </c>
      <c r="D27" s="33" t="str">
        <f>IF(OR(P27="",P27=0),"",P27*M!$J$60)</f>
        <v/>
      </c>
      <c r="E27" s="33" t="str">
        <f>IF(OR(Q27="",Q27=0),"",Q27*M!$J$61)</f>
        <v/>
      </c>
      <c r="F27" s="33" t="str">
        <f>IF(OR(R27="",R27=0),"",R27*M!$J$62)</f>
        <v/>
      </c>
      <c r="G27" s="33" t="str">
        <f>IF(OR(S27="",S27=0),"",S27*M!$J$63)</f>
        <v/>
      </c>
      <c r="H27" s="33" t="str">
        <f>IF(OR(T27="",T27=0),"",T27*M!$J$64)</f>
        <v/>
      </c>
      <c r="I27" s="33" t="str">
        <f>IF(OR(U27="",U27=0),"",U27*M!$J$65)</f>
        <v/>
      </c>
      <c r="J27" s="33" t="str">
        <f>IF(OR(V27="",V27=0),"",V27*M!$J$66)</f>
        <v/>
      </c>
      <c r="K27" s="33" t="str">
        <f>IF(OR(W27="",W27=0),"",W27*M!$J$67)</f>
        <v/>
      </c>
      <c r="L27" s="33" t="str">
        <f>IF(OR(X27="",X27=0),"",X27*M!$J$68)</f>
        <v/>
      </c>
      <c r="N27" s="46" t="str">
        <f>'3.6'!N27</f>
        <v>CorpVida</v>
      </c>
      <c r="O27" s="50" t="s">
        <v>691</v>
      </c>
      <c r="P27" s="50" t="s">
        <v>691</v>
      </c>
      <c r="Q27" s="50" t="s">
        <v>691</v>
      </c>
      <c r="R27" s="50" t="s">
        <v>691</v>
      </c>
      <c r="S27" s="50" t="s">
        <v>691</v>
      </c>
      <c r="T27" s="50" t="s">
        <v>691</v>
      </c>
      <c r="U27" s="50" t="s">
        <v>691</v>
      </c>
      <c r="V27" s="50" t="s">
        <v>691</v>
      </c>
      <c r="W27" s="50" t="s">
        <v>691</v>
      </c>
      <c r="X27" s="50" t="s">
        <v>691</v>
      </c>
    </row>
    <row r="28" spans="2:24">
      <c r="B28" s="46" t="str">
        <f t="shared" si="2"/>
        <v>CorpSeguros</v>
      </c>
      <c r="C28" s="33" t="str">
        <f>IF(OR(O28="",O28=0),"",O28*M!$J$59)</f>
        <v/>
      </c>
      <c r="D28" s="33" t="str">
        <f>IF(OR(P28="",P28=0),"",P28*M!$J$60)</f>
        <v/>
      </c>
      <c r="E28" s="33" t="str">
        <f>IF(OR(Q28="",Q28=0),"",Q28*M!$J$61)</f>
        <v/>
      </c>
      <c r="F28" s="33" t="str">
        <f>IF(OR(R28="",R28=0),"",R28*M!$J$62)</f>
        <v/>
      </c>
      <c r="G28" s="33" t="str">
        <f>IF(OR(S28="",S28=0),"",S28*M!$J$63)</f>
        <v/>
      </c>
      <c r="H28" s="33" t="str">
        <f>IF(OR(T28="",T28=0),"",T28*M!$J$64)</f>
        <v/>
      </c>
      <c r="I28" s="33" t="str">
        <f>IF(OR(U28="",U28=0),"",U28*M!$J$65)</f>
        <v/>
      </c>
      <c r="J28" s="33">
        <f>IF(OR(V28="",V28=0),"",V28*M!$J$66)</f>
        <v>-100628.6623425241</v>
      </c>
      <c r="K28" s="33">
        <f>IF(OR(W28="",W28=0),"",W28*M!$J$67)</f>
        <v>-186426.77535649281</v>
      </c>
      <c r="L28" s="33">
        <f>IF(OR(X28="",X28=0),"",X28*M!$J$68)</f>
        <v>-192101.47290552672</v>
      </c>
      <c r="N28" s="46" t="str">
        <f>'3.6'!N28</f>
        <v>CorpSeguros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-2245905.2349707675</v>
      </c>
      <c r="W28" s="50">
        <v>-4156992.6031265268</v>
      </c>
      <c r="X28" s="50">
        <v>-4282716</v>
      </c>
    </row>
    <row r="29" spans="2:24">
      <c r="B29" s="46" t="str">
        <f t="shared" si="2"/>
        <v>Cruz del Sur</v>
      </c>
      <c r="C29" s="33">
        <f>IF(OR(O29="",O29=0),"",O29*M!$J$59)</f>
        <v>29060.888240170294</v>
      </c>
      <c r="D29" s="33">
        <f>IF(OR(P29="",P29=0),"",P29*M!$J$60)</f>
        <v>-85800.354609929069</v>
      </c>
      <c r="E29" s="33">
        <f>IF(OR(Q29="",Q29=0),"",Q29*M!$J$61)</f>
        <v>-64389.777704632143</v>
      </c>
      <c r="F29" s="33">
        <f>IF(OR(R29="",R29=0),"",R29*M!$J$62)</f>
        <v>-82348.853757007688</v>
      </c>
      <c r="G29" s="33">
        <f>IF(OR(S29="",S29=0),"",S29*M!$J$63)</f>
        <v>-72734.694634382555</v>
      </c>
      <c r="H29" s="33">
        <f>IF(OR(T29="",T29=0),"",T29*M!$J$64)</f>
        <v>-6568.7832332619519</v>
      </c>
      <c r="I29" s="33">
        <f>IF(OR(U29="",U29=0),"",U29*M!$J$65)</f>
        <v>-89952.392650390844</v>
      </c>
      <c r="J29" s="33">
        <f>IF(OR(V29="",V29=0),"",V29*M!$J$66)</f>
        <v>-58697.32338627737</v>
      </c>
      <c r="K29" s="33">
        <f>IF(OR(W29="",W29=0),"",W29*M!$J$67)</f>
        <v>-26696.915250366448</v>
      </c>
      <c r="L29" s="33">
        <f>IF(OR(X29="",X29=0),"",X29*M!$J$68)</f>
        <v>-65496.144034972589</v>
      </c>
      <c r="N29" s="46" t="str">
        <f>'3.6'!N29</f>
        <v>Cruz del Sur</v>
      </c>
      <c r="O29" s="50">
        <v>649126.94136765727</v>
      </c>
      <c r="P29" s="50">
        <v>-1918355.8551402038</v>
      </c>
      <c r="Q29" s="50">
        <v>-1437749.8164487036</v>
      </c>
      <c r="R29" s="50">
        <v>-1841867.8921902573</v>
      </c>
      <c r="S29" s="50">
        <v>-1625047.9501590198</v>
      </c>
      <c r="T29" s="50">
        <v>-146184.55903327715</v>
      </c>
      <c r="U29" s="50">
        <v>-2009894.1256759055</v>
      </c>
      <c r="V29" s="50">
        <v>-1310050.4647799903</v>
      </c>
      <c r="W29" s="50">
        <v>-595294.7424523693</v>
      </c>
      <c r="X29" s="50">
        <v>-1460173</v>
      </c>
    </row>
    <row r="30" spans="2:24">
      <c r="B30" s="46" t="str">
        <f t="shared" si="2"/>
        <v>EuroAmérica</v>
      </c>
      <c r="C30" s="33">
        <f>IF(OR(O30="",O30=0),"",O30*M!$J$59)</f>
        <v>4188.5151324763583</v>
      </c>
      <c r="D30" s="33">
        <f>IF(OR(P30="",P30=0),"",P30*M!$J$60)</f>
        <v>-62023.34515366429</v>
      </c>
      <c r="E30" s="33">
        <f>IF(OR(Q30="",Q30=0),"",Q30*M!$J$61)</f>
        <v>-53997.707461721249</v>
      </c>
      <c r="F30" s="33">
        <f>IF(OR(R30="",R30=0),"",R30*M!$J$62)</f>
        <v>-59657.097905346396</v>
      </c>
      <c r="G30" s="33">
        <f>IF(OR(S30="",S30=0),"",S30*M!$J$63)</f>
        <v>-58389.387654487946</v>
      </c>
      <c r="H30" s="33">
        <f>IF(OR(T30="",T30=0),"",T30*M!$J$64)</f>
        <v>-46909.848104181583</v>
      </c>
      <c r="I30" s="33">
        <f>IF(OR(U30="",U30=0),"",U30*M!$J$65)</f>
        <v>-51270.453843059237</v>
      </c>
      <c r="J30" s="33">
        <f>IF(OR(V30="",V30=0),"",V30*M!$J$66)</f>
        <v>-45706.941929667766</v>
      </c>
      <c r="K30" s="33">
        <f>IF(OR(W30="",W30=0),"",W30*M!$J$67)</f>
        <v>-45975.610040292595</v>
      </c>
      <c r="L30" s="33">
        <f>IF(OR(X30="",X30=0),"",X30*M!$J$68)</f>
        <v>-47500.250066946173</v>
      </c>
      <c r="N30" s="46" t="str">
        <f>'3.6'!N30</f>
        <v>EuroAmérica</v>
      </c>
      <c r="O30" s="50">
        <v>93557.980552647889</v>
      </c>
      <c r="P30" s="50">
        <v>-1386740.7410125625</v>
      </c>
      <c r="Q30" s="50">
        <v>-1205706.8180584123</v>
      </c>
      <c r="R30" s="50">
        <v>-1334329.3580908845</v>
      </c>
      <c r="S30" s="50">
        <v>-1304543.2471522673</v>
      </c>
      <c r="T30" s="50">
        <v>-1043952.1622062228</v>
      </c>
      <c r="U30" s="50">
        <v>-1145585.8033750108</v>
      </c>
      <c r="V30" s="50">
        <v>-1020121.4819385109</v>
      </c>
      <c r="W30" s="50">
        <v>-1025176.0805080606</v>
      </c>
      <c r="X30" s="50">
        <v>-1058972</v>
      </c>
    </row>
    <row r="31" spans="2:24">
      <c r="B31" s="46" t="str">
        <f t="shared" si="2"/>
        <v>Huelen</v>
      </c>
      <c r="C31" s="33" t="str">
        <f>IF(OR(O31="",O31=0),"",O31*M!$J$59)</f>
        <v/>
      </c>
      <c r="D31" s="33" t="str">
        <f>IF(OR(P31="",P31=0),"",P31*M!$J$60)</f>
        <v/>
      </c>
      <c r="E31" s="33" t="str">
        <f>IF(OR(Q31="",Q31=0),"",Q31*M!$J$61)</f>
        <v/>
      </c>
      <c r="F31" s="33" t="str">
        <f>IF(OR(R31="",R31=0),"",R31*M!$J$62)</f>
        <v/>
      </c>
      <c r="G31" s="33" t="str">
        <f>IF(OR(S31="",S31=0),"",S31*M!$J$63)</f>
        <v/>
      </c>
      <c r="H31" s="33" t="str">
        <f>IF(OR(T31="",T31=0),"",T31*M!$J$64)</f>
        <v/>
      </c>
      <c r="I31" s="33" t="str">
        <f>IF(OR(U31="",U31=0),"",U31*M!$J$65)</f>
        <v/>
      </c>
      <c r="J31" s="33" t="str">
        <f>IF(OR(V31="",V31=0),"",V31*M!$J$66)</f>
        <v/>
      </c>
      <c r="K31" s="33" t="str">
        <f>IF(OR(W31="",W31=0),"",W31*M!$J$67)</f>
        <v/>
      </c>
      <c r="L31" s="33" t="str">
        <f>IF(OR(X31="",X31=0),"",X31*M!$J$68)</f>
        <v/>
      </c>
      <c r="N31" s="46" t="str">
        <f>'3.6'!N31</f>
        <v>Huelen</v>
      </c>
      <c r="O31" s="50" t="s">
        <v>691</v>
      </c>
      <c r="P31" s="50" t="s">
        <v>691</v>
      </c>
      <c r="Q31" s="50" t="s">
        <v>691</v>
      </c>
      <c r="R31" s="50" t="s">
        <v>691</v>
      </c>
      <c r="S31" s="50" t="s">
        <v>691</v>
      </c>
      <c r="T31" s="50" t="s">
        <v>691</v>
      </c>
      <c r="U31" s="50" t="s">
        <v>691</v>
      </c>
      <c r="V31" s="50" t="s">
        <v>691</v>
      </c>
      <c r="W31" s="50" t="s">
        <v>691</v>
      </c>
      <c r="X31" s="50" t="s">
        <v>691</v>
      </c>
    </row>
    <row r="32" spans="2:24">
      <c r="B32" s="46" t="str">
        <f t="shared" si="2"/>
        <v>ISE - Las Américas</v>
      </c>
      <c r="C32" s="33">
        <f>IF(OR(O32="",O32=0),"",O32*M!$J$59)</f>
        <v>-7220.086812564653</v>
      </c>
      <c r="D32" s="33" t="str">
        <f>IF(OR(P32="",P32=0),"",P32*M!$J$60)</f>
        <v/>
      </c>
      <c r="E32" s="33" t="str">
        <f>IF(OR(Q32="",Q32=0),"",Q32*M!$J$61)</f>
        <v/>
      </c>
      <c r="F32" s="33" t="str">
        <f>IF(OR(R32="",R32=0),"",R32*M!$J$62)</f>
        <v/>
      </c>
      <c r="G32" s="33" t="str">
        <f>IF(OR(S32="",S32=0),"",S32*M!$J$63)</f>
        <v/>
      </c>
      <c r="H32" s="33" t="str">
        <f>IF(OR(T32="",T32=0),"",T32*M!$J$64)</f>
        <v/>
      </c>
      <c r="I32" s="33" t="str">
        <f>IF(OR(U32="",U32=0),"",U32*M!$J$65)</f>
        <v/>
      </c>
      <c r="J32" s="33" t="str">
        <f>IF(OR(V32="",V32=0),"",V32*M!$J$66)</f>
        <v/>
      </c>
      <c r="K32" s="33" t="str">
        <f>IF(OR(W32="",W32=0),"",W32*M!$J$67)</f>
        <v/>
      </c>
      <c r="L32" s="33" t="str">
        <f>IF(OR(X32="",X32=0),"",X32*M!$J$68)</f>
        <v/>
      </c>
      <c r="N32" s="46" t="str">
        <f>'3.6'!N32</f>
        <v>ISE - Las Américas</v>
      </c>
      <c r="O32" s="50">
        <v>-161273.55882297654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</row>
    <row r="33" spans="2:24">
      <c r="B33" s="46" t="str">
        <f t="shared" si="2"/>
        <v>Itaú Compañía de Seguros de Vida</v>
      </c>
      <c r="C33" s="33" t="str">
        <f>IF(OR(O33="",O33=0),"",O33*M!$J$59)</f>
        <v/>
      </c>
      <c r="D33" s="33" t="str">
        <f>IF(OR(P33="",P33=0),"",P33*M!$J$60)</f>
        <v/>
      </c>
      <c r="E33" s="33" t="str">
        <f>IF(OR(Q33="",Q33=0),"",Q33*M!$J$61)</f>
        <v/>
      </c>
      <c r="F33" s="33" t="str">
        <f>IF(OR(R33="",R33=0),"",R33*M!$J$62)</f>
        <v/>
      </c>
      <c r="G33" s="33" t="str">
        <f>IF(OR(S33="",S33=0),"",S33*M!$J$63)</f>
        <v/>
      </c>
      <c r="H33" s="33" t="str">
        <f>IF(OR(T33="",T33=0),"",T33*M!$J$64)</f>
        <v/>
      </c>
      <c r="I33" s="33" t="str">
        <f>IF(OR(U33="",U33=0),"",U33*M!$J$65)</f>
        <v/>
      </c>
      <c r="J33" s="33" t="str">
        <f>IF(OR(V33="",V33=0),"",V33*M!$J$66)</f>
        <v/>
      </c>
      <c r="K33" s="33" t="str">
        <f>IF(OR(W33="",W33=0),"",W33*M!$J$67)</f>
        <v/>
      </c>
      <c r="L33" s="33" t="str">
        <f>IF(OR(X33="",X33=0),"",X33*M!$J$68)</f>
        <v/>
      </c>
      <c r="N33" s="46" t="str">
        <f>'3.6'!N33</f>
        <v>Itaú Compañía de Seguros de Vida</v>
      </c>
      <c r="O33" s="50" t="s">
        <v>691</v>
      </c>
      <c r="P33" s="50" t="s">
        <v>691</v>
      </c>
      <c r="Q33" s="50" t="s">
        <v>691</v>
      </c>
      <c r="R33" s="50" t="s">
        <v>691</v>
      </c>
      <c r="S33" s="50" t="s">
        <v>691</v>
      </c>
      <c r="T33" s="50" t="s">
        <v>691</v>
      </c>
      <c r="U33" s="50" t="s">
        <v>691</v>
      </c>
      <c r="V33" s="50" t="s">
        <v>691</v>
      </c>
      <c r="W33" s="50" t="s">
        <v>691</v>
      </c>
      <c r="X33" s="50" t="s">
        <v>691</v>
      </c>
    </row>
    <row r="34" spans="2:24">
      <c r="B34" s="46" t="str">
        <f t="shared" si="2"/>
        <v>La Construcción</v>
      </c>
      <c r="C34" s="33">
        <f>IF(OR(O34="",O34=0),"",O34*M!$J$59)</f>
        <v>4681.0462419046235</v>
      </c>
      <c r="D34" s="33">
        <f>IF(OR(P34="",P34=0),"",P34*M!$J$60)</f>
        <v>-50255.732860520096</v>
      </c>
      <c r="E34" s="33">
        <f>IF(OR(Q34="",Q34=0),"",Q34*M!$J$61)</f>
        <v>-55809.332420937753</v>
      </c>
      <c r="F34" s="33" t="str">
        <f>IF(OR(R34="",R34=0),"",R34*M!$J$62)</f>
        <v/>
      </c>
      <c r="G34" s="33" t="str">
        <f>IF(OR(S34="",S34=0),"",S34*M!$J$63)</f>
        <v/>
      </c>
      <c r="H34" s="33" t="str">
        <f>IF(OR(T34="",T34=0),"",T34*M!$J$64)</f>
        <v/>
      </c>
      <c r="I34" s="33" t="str">
        <f>IF(OR(U34="",U34=0),"",U34*M!$J$65)</f>
        <v/>
      </c>
      <c r="J34" s="33" t="str">
        <f>IF(OR(V34="",V34=0),"",V34*M!$J$66)</f>
        <v/>
      </c>
      <c r="K34" s="33" t="str">
        <f>IF(OR(W34="",W34=0),"",W34*M!$J$67)</f>
        <v/>
      </c>
      <c r="L34" s="33" t="str">
        <f>IF(OR(X34="",X34=0),"",X34*M!$J$68)</f>
        <v/>
      </c>
      <c r="N34" s="46" t="str">
        <f>'3.6'!N34</f>
        <v>La Construcción</v>
      </c>
      <c r="O34" s="50">
        <v>104559.54423333582</v>
      </c>
      <c r="P34" s="50">
        <v>-1123636.1414313316</v>
      </c>
      <c r="Q34" s="50">
        <v>-1246158.3236457664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</row>
    <row r="35" spans="2:24">
      <c r="B35" s="46" t="str">
        <f t="shared" si="2"/>
        <v>Le Mans</v>
      </c>
      <c r="C35" s="33" t="str">
        <f>IF(OR(O35="",O35=0),"",O35*M!$J$59)</f>
        <v/>
      </c>
      <c r="D35" s="33" t="str">
        <f>IF(OR(P35="",P35=0),"",P35*M!$J$60)</f>
        <v/>
      </c>
      <c r="E35" s="33" t="str">
        <f>IF(OR(Q35="",Q35=0),"",Q35*M!$J$61)</f>
        <v/>
      </c>
      <c r="F35" s="33" t="str">
        <f>IF(OR(R35="",R35=0),"",R35*M!$J$62)</f>
        <v/>
      </c>
      <c r="G35" s="33" t="str">
        <f>IF(OR(S35="",S35=0),"",S35*M!$J$63)</f>
        <v/>
      </c>
      <c r="H35" s="33" t="str">
        <f>IF(OR(T35="",T35=0),"",T35*M!$J$64)</f>
        <v/>
      </c>
      <c r="I35" s="33" t="str">
        <f>IF(OR(U35="",U35=0),"",U35*M!$J$65)</f>
        <v/>
      </c>
      <c r="J35" s="33" t="str">
        <f>IF(OR(V35="",V35=0),"",V35*M!$J$66)</f>
        <v/>
      </c>
      <c r="K35" s="33" t="str">
        <f>IF(OR(W35="",W35=0),"",W35*M!$J$67)</f>
        <v/>
      </c>
      <c r="L35" s="33" t="str">
        <f>IF(OR(X35="",X35=0),"",X35*M!$J$68)</f>
        <v/>
      </c>
      <c r="N35" s="46" t="str">
        <f>'3.6'!N35</f>
        <v>Le Mans</v>
      </c>
      <c r="O35" s="50" t="s">
        <v>691</v>
      </c>
      <c r="P35" s="50" t="s">
        <v>691</v>
      </c>
      <c r="Q35" s="50" t="s">
        <v>691</v>
      </c>
      <c r="R35" s="50" t="s">
        <v>691</v>
      </c>
      <c r="S35" s="50" t="s">
        <v>691</v>
      </c>
      <c r="T35" s="50" t="s">
        <v>691</v>
      </c>
      <c r="U35" s="50" t="s">
        <v>691</v>
      </c>
      <c r="V35" s="50" t="s">
        <v>691</v>
      </c>
      <c r="W35" s="50" t="s">
        <v>691</v>
      </c>
      <c r="X35" s="50" t="s">
        <v>691</v>
      </c>
    </row>
    <row r="36" spans="2:24">
      <c r="B36" s="46" t="str">
        <f t="shared" si="2"/>
        <v>Mapfre Vida</v>
      </c>
      <c r="C36" s="33" t="str">
        <f>IF(OR(O36="",O36=0),"",O36*M!$J$59)</f>
        <v/>
      </c>
      <c r="D36" s="33" t="str">
        <f>IF(OR(P36="",P36=0),"",P36*M!$J$60)</f>
        <v/>
      </c>
      <c r="E36" s="33" t="str">
        <f>IF(OR(Q36="",Q36=0),"",Q36*M!$J$61)</f>
        <v/>
      </c>
      <c r="F36" s="33" t="str">
        <f>IF(OR(R36="",R36=0),"",R36*M!$J$62)</f>
        <v/>
      </c>
      <c r="G36" s="33" t="str">
        <f>IF(OR(S36="",S36=0),"",S36*M!$J$63)</f>
        <v/>
      </c>
      <c r="H36" s="33" t="str">
        <f>IF(OR(T36="",T36=0),"",T36*M!$J$64)</f>
        <v/>
      </c>
      <c r="I36" s="33" t="str">
        <f>IF(OR(U36="",U36=0),"",U36*M!$J$65)</f>
        <v/>
      </c>
      <c r="J36" s="33" t="str">
        <f>IF(OR(V36="",V36=0),"",V36*M!$J$66)</f>
        <v/>
      </c>
      <c r="K36" s="33" t="str">
        <f>IF(OR(W36="",W36=0),"",W36*M!$J$67)</f>
        <v/>
      </c>
      <c r="L36" s="33" t="str">
        <f>IF(OR(X36="",X36=0),"",X36*M!$J$68)</f>
        <v/>
      </c>
      <c r="N36" s="46" t="str">
        <f>'3.6'!N36</f>
        <v>Mapfre Vida</v>
      </c>
      <c r="O36" s="50" t="s">
        <v>691</v>
      </c>
      <c r="P36" s="50" t="s">
        <v>691</v>
      </c>
      <c r="Q36" s="50" t="s">
        <v>691</v>
      </c>
      <c r="R36" s="50" t="s">
        <v>691</v>
      </c>
      <c r="S36" s="50" t="s">
        <v>691</v>
      </c>
      <c r="T36" s="50" t="s">
        <v>691</v>
      </c>
      <c r="U36" s="50" t="s">
        <v>691</v>
      </c>
      <c r="V36" s="50" t="s">
        <v>691</v>
      </c>
      <c r="W36" s="50" t="s">
        <v>691</v>
      </c>
      <c r="X36" s="50" t="s">
        <v>691</v>
      </c>
    </row>
    <row r="37" spans="2:24">
      <c r="B37" s="46" t="str">
        <f t="shared" si="2"/>
        <v>Metlife (La Interamerica + Metlife)</v>
      </c>
      <c r="C37" s="33">
        <f>IF(OR(O37="",O37=0),"",O37*M!$J$59)</f>
        <v>-16642.140643999217</v>
      </c>
      <c r="D37" s="33">
        <f>IF(OR(P37="",P37=0),"",P37*M!$J$60)</f>
        <v>22287.056737588649</v>
      </c>
      <c r="E37" s="33">
        <f>IF(OR(Q37="",Q37=0),"",Q37*M!$J$61)</f>
        <v>-41051.853520085693</v>
      </c>
      <c r="F37" s="33">
        <f>IF(OR(R37="",R37=0),"",R37*M!$J$62)</f>
        <v>-35824.02261831973</v>
      </c>
      <c r="G37" s="33">
        <f>IF(OR(S37="",S37=0),"",S37*M!$J$63)</f>
        <v>-34884.857316438676</v>
      </c>
      <c r="H37" s="33">
        <f>IF(OR(T37="",T37=0),"",T37*M!$J$64)</f>
        <v>-28368.783844799829</v>
      </c>
      <c r="I37" s="33">
        <f>IF(OR(U37="",U37=0),"",U37*M!$J$65)</f>
        <v>-37688.957546811318</v>
      </c>
      <c r="J37" s="33">
        <f>IF(OR(V37="",V37=0),"",V37*M!$J$66)</f>
        <v>-30270.717303446341</v>
      </c>
      <c r="K37" s="33">
        <f>IF(OR(W37="",W37=0),"",W37*M!$J$67)</f>
        <v>-34193.996425167374</v>
      </c>
      <c r="L37" s="33">
        <f>IF(OR(X37="",X37=0),"",X37*M!$J$68)</f>
        <v>-38170.218663920343</v>
      </c>
      <c r="N37" s="46" t="str">
        <f>'3.6'!N37</f>
        <v>Metlife (La Interamerica + Metlife)</v>
      </c>
      <c r="O37" s="50">
        <v>-371731.99128569657</v>
      </c>
      <c r="P37" s="50">
        <v>498302.20377023285</v>
      </c>
      <c r="Q37" s="50">
        <v>-916640.7614284443</v>
      </c>
      <c r="R37" s="50">
        <v>-801263.33299649192</v>
      </c>
      <c r="S37" s="50">
        <v>-779401.99183665402</v>
      </c>
      <c r="T37" s="50">
        <v>-631331.2541146297</v>
      </c>
      <c r="U37" s="50">
        <v>-842121.17259179452</v>
      </c>
      <c r="V37" s="50">
        <v>-675604.35442060791</v>
      </c>
      <c r="W37" s="50">
        <v>-762466.60351734248</v>
      </c>
      <c r="X37" s="50">
        <v>-850968</v>
      </c>
    </row>
    <row r="38" spans="2:24">
      <c r="B38" s="46" t="str">
        <f t="shared" si="2"/>
        <v>Metlife</v>
      </c>
      <c r="C38" s="33" t="str">
        <f>IF(OR(O38="",O38=0),"",O38*M!$J$59)</f>
        <v/>
      </c>
      <c r="D38" s="33" t="str">
        <f>IF(OR(P38="",P38=0),"",P38*M!$J$60)</f>
        <v/>
      </c>
      <c r="E38" s="33" t="str">
        <f>IF(OR(Q38="",Q38=0),"",Q38*M!$J$61)</f>
        <v/>
      </c>
      <c r="F38" s="33" t="str">
        <f>IF(OR(R38="",R38=0),"",R38*M!$J$62)</f>
        <v/>
      </c>
      <c r="G38" s="33" t="str">
        <f>IF(OR(S38="",S38=0),"",S38*M!$J$63)</f>
        <v/>
      </c>
      <c r="H38" s="33" t="str">
        <f>IF(OR(T38="",T38=0),"",T38*M!$J$64)</f>
        <v/>
      </c>
      <c r="I38" s="33" t="str">
        <f>IF(OR(U38="",U38=0),"",U38*M!$J$65)</f>
        <v/>
      </c>
      <c r="J38" s="33" t="str">
        <f>IF(OR(V38="",V38=0),"",V38*M!$J$66)</f>
        <v/>
      </c>
      <c r="K38" s="33" t="str">
        <f>IF(OR(W38="",W38=0),"",W38*M!$J$67)</f>
        <v/>
      </c>
      <c r="L38" s="33" t="str">
        <f>IF(OR(X38="",X38=0),"",X38*M!$J$68)</f>
        <v/>
      </c>
      <c r="N38" s="46" t="str">
        <f>'3.6'!N38</f>
        <v>Metlife</v>
      </c>
      <c r="O38" s="50" t="s">
        <v>691</v>
      </c>
      <c r="P38" s="50" t="s">
        <v>691</v>
      </c>
      <c r="Q38" s="50" t="s">
        <v>691</v>
      </c>
      <c r="R38" s="50" t="s">
        <v>691</v>
      </c>
      <c r="S38" s="50" t="s">
        <v>691</v>
      </c>
      <c r="T38" s="50" t="s">
        <v>691</v>
      </c>
      <c r="U38" s="50" t="s">
        <v>691</v>
      </c>
      <c r="V38" s="50" t="s">
        <v>691</v>
      </c>
      <c r="W38" s="50" t="s">
        <v>691</v>
      </c>
      <c r="X38" s="50" t="s">
        <v>691</v>
      </c>
    </row>
    <row r="39" spans="2:24">
      <c r="B39" s="46" t="str">
        <f t="shared" si="2"/>
        <v>Mutual de Carabineros</v>
      </c>
      <c r="C39" s="33" t="str">
        <f>IF(OR(O39="",O39=0),"",O39*M!$J$59)</f>
        <v/>
      </c>
      <c r="D39" s="33" t="str">
        <f>IF(OR(P39="",P39=0),"",P39*M!$J$60)</f>
        <v/>
      </c>
      <c r="E39" s="33" t="str">
        <f>IF(OR(Q39="",Q39=0),"",Q39*M!$J$61)</f>
        <v/>
      </c>
      <c r="F39" s="33" t="str">
        <f>IF(OR(R39="",R39=0),"",R39*M!$J$62)</f>
        <v/>
      </c>
      <c r="G39" s="33" t="str">
        <f>IF(OR(S39="",S39=0),"",S39*M!$J$63)</f>
        <v/>
      </c>
      <c r="H39" s="33" t="str">
        <f>IF(OR(T39="",T39=0),"",T39*M!$J$64)</f>
        <v/>
      </c>
      <c r="I39" s="33" t="str">
        <f>IF(OR(U39="",U39=0),"",U39*M!$J$65)</f>
        <v/>
      </c>
      <c r="J39" s="33" t="str">
        <f>IF(OR(V39="",V39=0),"",V39*M!$J$66)</f>
        <v/>
      </c>
      <c r="K39" s="33" t="str">
        <f>IF(OR(W39="",W39=0),"",W39*M!$J$67)</f>
        <v/>
      </c>
      <c r="L39" s="33" t="str">
        <f>IF(OR(X39="",X39=0),"",X39*M!$J$68)</f>
        <v/>
      </c>
      <c r="N39" s="46" t="str">
        <f>'3.6'!N39</f>
        <v>Mutual de Carabineros</v>
      </c>
      <c r="O39" s="50" t="s">
        <v>691</v>
      </c>
      <c r="P39" s="50" t="s">
        <v>691</v>
      </c>
      <c r="Q39" s="50" t="s">
        <v>691</v>
      </c>
      <c r="R39" s="50" t="s">
        <v>691</v>
      </c>
      <c r="S39" s="50" t="s">
        <v>691</v>
      </c>
      <c r="T39" s="50" t="s">
        <v>691</v>
      </c>
      <c r="U39" s="50" t="s">
        <v>691</v>
      </c>
      <c r="V39" s="50" t="s">
        <v>691</v>
      </c>
      <c r="W39" s="50" t="s">
        <v>691</v>
      </c>
      <c r="X39" s="50" t="s">
        <v>691</v>
      </c>
    </row>
    <row r="40" spans="2:24">
      <c r="B40" s="46" t="str">
        <f t="shared" si="2"/>
        <v>Mutual de Ej. y Av.</v>
      </c>
      <c r="C40" s="33" t="str">
        <f>IF(OR(O40="",O40=0),"",O40*M!$J$59)</f>
        <v/>
      </c>
      <c r="D40" s="33" t="str">
        <f>IF(OR(P40="",P40=0),"",P40*M!$J$60)</f>
        <v/>
      </c>
      <c r="E40" s="33" t="str">
        <f>IF(OR(Q40="",Q40=0),"",Q40*M!$J$61)</f>
        <v/>
      </c>
      <c r="F40" s="33" t="str">
        <f>IF(OR(R40="",R40=0),"",R40*M!$J$62)</f>
        <v/>
      </c>
      <c r="G40" s="33" t="str">
        <f>IF(OR(S40="",S40=0),"",S40*M!$J$63)</f>
        <v/>
      </c>
      <c r="H40" s="33" t="str">
        <f>IF(OR(T40="",T40=0),"",T40*M!$J$64)</f>
        <v/>
      </c>
      <c r="I40" s="33" t="str">
        <f>IF(OR(U40="",U40=0),"",U40*M!$J$65)</f>
        <v/>
      </c>
      <c r="J40" s="33" t="str">
        <f>IF(OR(V40="",V40=0),"",V40*M!$J$66)</f>
        <v/>
      </c>
      <c r="K40" s="33" t="str">
        <f>IF(OR(W40="",W40=0),"",W40*M!$J$67)</f>
        <v/>
      </c>
      <c r="L40" s="33" t="str">
        <f>IF(OR(X40="",X40=0),"",X40*M!$J$68)</f>
        <v/>
      </c>
      <c r="N40" s="46" t="str">
        <f>'3.6'!N40</f>
        <v>Mutual de Ej. y Av.</v>
      </c>
      <c r="O40" s="50" t="s">
        <v>691</v>
      </c>
      <c r="P40" s="50" t="s">
        <v>691</v>
      </c>
      <c r="Q40" s="50" t="s">
        <v>691</v>
      </c>
      <c r="R40" s="50" t="s">
        <v>691</v>
      </c>
      <c r="S40" s="50" t="s">
        <v>691</v>
      </c>
      <c r="T40" s="50" t="s">
        <v>691</v>
      </c>
      <c r="U40" s="50" t="s">
        <v>691</v>
      </c>
      <c r="V40" s="50" t="s">
        <v>691</v>
      </c>
      <c r="W40" s="50" t="s">
        <v>691</v>
      </c>
      <c r="X40" s="50" t="s">
        <v>691</v>
      </c>
    </row>
    <row r="41" spans="2:24">
      <c r="B41" s="46" t="str">
        <f t="shared" si="2"/>
        <v>Mutual de Seguros</v>
      </c>
      <c r="C41" s="33" t="str">
        <f>IF(OR(O41="",O41=0),"",O41*M!$J$59)</f>
        <v/>
      </c>
      <c r="D41" s="33" t="str">
        <f>IF(OR(P41="",P41=0),"",P41*M!$J$60)</f>
        <v/>
      </c>
      <c r="E41" s="33" t="str">
        <f>IF(OR(Q41="",Q41=0),"",Q41*M!$J$61)</f>
        <v/>
      </c>
      <c r="F41" s="33" t="str">
        <f>IF(OR(R41="",R41=0),"",R41*M!$J$62)</f>
        <v/>
      </c>
      <c r="G41" s="33" t="str">
        <f>IF(OR(S41="",S41=0),"",S41*M!$J$63)</f>
        <v/>
      </c>
      <c r="H41" s="33" t="str">
        <f>IF(OR(T41="",T41=0),"",T41*M!$J$64)</f>
        <v/>
      </c>
      <c r="I41" s="33" t="str">
        <f>IF(OR(U41="",U41=0),"",U41*M!$J$65)</f>
        <v/>
      </c>
      <c r="J41" s="33" t="str">
        <f>IF(OR(V41="",V41=0),"",V41*M!$J$66)</f>
        <v/>
      </c>
      <c r="K41" s="33" t="str">
        <f>IF(OR(W41="",W41=0),"",W41*M!$J$67)</f>
        <v/>
      </c>
      <c r="L41" s="33" t="str">
        <f>IF(OR(X41="",X41=0),"",X41*M!$J$68)</f>
        <v/>
      </c>
      <c r="N41" s="46" t="str">
        <f>'3.6'!N41</f>
        <v>Mutual de Seguros</v>
      </c>
      <c r="O41" s="50" t="s">
        <v>691</v>
      </c>
      <c r="P41" s="50" t="s">
        <v>691</v>
      </c>
      <c r="Q41" s="50" t="s">
        <v>691</v>
      </c>
      <c r="R41" s="50" t="s">
        <v>691</v>
      </c>
      <c r="S41" s="50" t="s">
        <v>691</v>
      </c>
      <c r="T41" s="50" t="s">
        <v>691</v>
      </c>
      <c r="U41" s="50" t="s">
        <v>691</v>
      </c>
      <c r="V41" s="50" t="s">
        <v>691</v>
      </c>
      <c r="W41" s="50" t="s">
        <v>691</v>
      </c>
      <c r="X41" s="50" t="s">
        <v>691</v>
      </c>
    </row>
    <row r="42" spans="2:24">
      <c r="B42" s="46" t="str">
        <f t="shared" si="2"/>
        <v>Ohio National</v>
      </c>
      <c r="C42" s="33" t="str">
        <f>IF(OR(O42="",O42=0),"",O42*M!$J$59)</f>
        <v/>
      </c>
      <c r="D42" s="33" t="str">
        <f>IF(OR(P42="",P42=0),"",P42*M!$J$60)</f>
        <v/>
      </c>
      <c r="E42" s="33" t="str">
        <f>IF(OR(Q42="",Q42=0),"",Q42*M!$J$61)</f>
        <v/>
      </c>
      <c r="F42" s="33" t="str">
        <f>IF(OR(R42="",R42=0),"",R42*M!$J$62)</f>
        <v/>
      </c>
      <c r="G42" s="33" t="str">
        <f>IF(OR(S42="",S42=0),"",S42*M!$J$63)</f>
        <v/>
      </c>
      <c r="H42" s="33" t="str">
        <f>IF(OR(T42="",T42=0),"",T42*M!$J$64)</f>
        <v/>
      </c>
      <c r="I42" s="33" t="str">
        <f>IF(OR(U42="",U42=0),"",U42*M!$J$65)</f>
        <v/>
      </c>
      <c r="J42" s="33" t="str">
        <f>IF(OR(V42="",V42=0),"",V42*M!$J$66)</f>
        <v/>
      </c>
      <c r="K42" s="33" t="str">
        <f>IF(OR(W42="",W42=0),"",W42*M!$J$67)</f>
        <v/>
      </c>
      <c r="L42" s="33" t="str">
        <f>IF(OR(X42="",X42=0),"",X42*M!$J$68)</f>
        <v/>
      </c>
      <c r="N42" s="46" t="str">
        <f>'3.6'!N42</f>
        <v>Ohio National</v>
      </c>
      <c r="O42" s="50" t="s">
        <v>691</v>
      </c>
      <c r="P42" s="50" t="s">
        <v>691</v>
      </c>
      <c r="Q42" s="50" t="s">
        <v>691</v>
      </c>
      <c r="R42" s="50" t="s">
        <v>691</v>
      </c>
      <c r="S42" s="50" t="s">
        <v>691</v>
      </c>
      <c r="T42" s="50" t="s">
        <v>691</v>
      </c>
      <c r="U42" s="50" t="s">
        <v>691</v>
      </c>
      <c r="V42" s="50" t="s">
        <v>691</v>
      </c>
      <c r="W42" s="50" t="s">
        <v>691</v>
      </c>
      <c r="X42" s="50" t="s">
        <v>691</v>
      </c>
    </row>
    <row r="43" spans="2:24">
      <c r="B43" s="46" t="str">
        <f t="shared" si="2"/>
        <v>Penta Vida</v>
      </c>
      <c r="C43" s="33" t="str">
        <f>IF(OR(O43="",O43=0),"",O43*M!$J$59)</f>
        <v/>
      </c>
      <c r="D43" s="33">
        <f>IF(OR(P43="",P43=0),"",P43*M!$J$60)</f>
        <v>-31849.940898345154</v>
      </c>
      <c r="E43" s="33">
        <f>IF(OR(Q43="",Q43=0),"",Q43*M!$J$61)</f>
        <v>-33927.314409786886</v>
      </c>
      <c r="F43" s="33">
        <f>IF(OR(R43="",R43=0),"",R43*M!$J$62)</f>
        <v>-37403.121368181346</v>
      </c>
      <c r="G43" s="33">
        <f>IF(OR(S43="",S43=0),"",S43*M!$J$63)</f>
        <v>-22028.502899699935</v>
      </c>
      <c r="H43" s="33">
        <f>IF(OR(T43="",T43=0),"",T43*M!$J$64)</f>
        <v>-30538.673146250298</v>
      </c>
      <c r="I43" s="33">
        <f>IF(OR(U43="",U43=0),"",U43*M!$J$65)</f>
        <v>-32888.134148962024</v>
      </c>
      <c r="J43" s="33">
        <f>IF(OR(V43="",V43=0),"",V43*M!$J$66)</f>
        <v>-29211.598404803939</v>
      </c>
      <c r="K43" s="33">
        <f>IF(OR(W43="",W43=0),"",W43*M!$J$67)</f>
        <v>-27399.297617632725</v>
      </c>
      <c r="L43" s="33">
        <f>IF(OR(X43="",X43=0),"",X43*M!$J$68)</f>
        <v>-28064.015344018106</v>
      </c>
      <c r="N43" s="46" t="str">
        <f>'3.6'!N43</f>
        <v>Penta Vida</v>
      </c>
      <c r="O43" s="50">
        <v>0</v>
      </c>
      <c r="P43" s="50">
        <v>-712112.68165480578</v>
      </c>
      <c r="Q43" s="50">
        <v>-757557.98209192196</v>
      </c>
      <c r="R43" s="50">
        <v>-836582.48017673276</v>
      </c>
      <c r="S43" s="50">
        <v>-492163.65947740647</v>
      </c>
      <c r="T43" s="50">
        <v>-679620.91437885549</v>
      </c>
      <c r="U43" s="50">
        <v>-734851.68857431959</v>
      </c>
      <c r="V43" s="50">
        <v>-651966.15210782364</v>
      </c>
      <c r="W43" s="50">
        <v>-610956.64670249145</v>
      </c>
      <c r="X43" s="50">
        <v>-625660</v>
      </c>
    </row>
    <row r="44" spans="2:24">
      <c r="B44" s="46" t="str">
        <f t="shared" si="2"/>
        <v>Principal</v>
      </c>
      <c r="C44" s="33" t="str">
        <f>IF(OR(O44="",O44=0),"",O44*M!$J$59)</f>
        <v/>
      </c>
      <c r="D44" s="33" t="str">
        <f>IF(OR(P44="",P44=0),"",P44*M!$J$60)</f>
        <v/>
      </c>
      <c r="E44" s="33" t="str">
        <f>IF(OR(Q44="",Q44=0),"",Q44*M!$J$61)</f>
        <v/>
      </c>
      <c r="F44" s="33" t="str">
        <f>IF(OR(R44="",R44=0),"",R44*M!$J$62)</f>
        <v/>
      </c>
      <c r="G44" s="33" t="str">
        <f>IF(OR(S44="",S44=0),"",S44*M!$J$63)</f>
        <v/>
      </c>
      <c r="H44" s="33" t="str">
        <f>IF(OR(T44="",T44=0),"",T44*M!$J$64)</f>
        <v/>
      </c>
      <c r="I44" s="33" t="str">
        <f>IF(OR(U44="",U44=0),"",U44*M!$J$65)</f>
        <v/>
      </c>
      <c r="J44" s="33" t="str">
        <f>IF(OR(V44="",V44=0),"",V44*M!$J$66)</f>
        <v/>
      </c>
      <c r="K44" s="33" t="str">
        <f>IF(OR(W44="",W44=0),"",W44*M!$J$67)</f>
        <v/>
      </c>
      <c r="L44" s="33" t="str">
        <f>IF(OR(X44="",X44=0),"",X44*M!$J$68)</f>
        <v/>
      </c>
      <c r="N44" s="46" t="str">
        <f>'3.6'!N44</f>
        <v>Principal</v>
      </c>
      <c r="O44" s="50" t="s">
        <v>691</v>
      </c>
      <c r="P44" s="50" t="s">
        <v>691</v>
      </c>
      <c r="Q44" s="50" t="s">
        <v>691</v>
      </c>
      <c r="R44" s="50" t="s">
        <v>691</v>
      </c>
      <c r="S44" s="50" t="s">
        <v>691</v>
      </c>
      <c r="T44" s="50" t="s">
        <v>691</v>
      </c>
      <c r="U44" s="50" t="s">
        <v>691</v>
      </c>
      <c r="V44" s="50" t="s">
        <v>691</v>
      </c>
      <c r="W44" s="50" t="s">
        <v>691</v>
      </c>
      <c r="X44" s="50" t="s">
        <v>691</v>
      </c>
    </row>
    <row r="45" spans="2:24">
      <c r="B45" s="46" t="str">
        <f t="shared" si="2"/>
        <v>Renta Nacional</v>
      </c>
      <c r="C45" s="33">
        <f>IF(OR(O45="",O45=0),"",O45*M!$J$59)</f>
        <v>3763.7092901866463</v>
      </c>
      <c r="D45" s="33">
        <f>IF(OR(P45="",P45=0),"",P45*M!$J$60)</f>
        <v>-32126.950354609922</v>
      </c>
      <c r="E45" s="33">
        <f>IF(OR(Q45="",Q45=0),"",Q45*M!$J$61)</f>
        <v>-38481.150080412081</v>
      </c>
      <c r="F45" s="33">
        <f>IF(OR(R45="",R45=0),"",R45*M!$J$62)</f>
        <v>-29971.276469681721</v>
      </c>
      <c r="G45" s="33">
        <f>IF(OR(S45="",S45=0),"",S45*M!$J$63)</f>
        <v>-26171.087204780873</v>
      </c>
      <c r="H45" s="33">
        <f>IF(OR(T45="",T45=0),"",T45*M!$J$64)</f>
        <v>-29161.642713067435</v>
      </c>
      <c r="I45" s="33">
        <f>IF(OR(U45="",U45=0),"",U45*M!$J$65)</f>
        <v>-31581.390947564716</v>
      </c>
      <c r="J45" s="33">
        <f>IF(OR(V45="",V45=0),"",V45*M!$J$66)</f>
        <v>-27787.056985476702</v>
      </c>
      <c r="K45" s="33">
        <f>IF(OR(W45="",W45=0),"",W45*M!$J$67)</f>
        <v>-35079.501574184767</v>
      </c>
      <c r="L45" s="33">
        <f>IF(OR(X45="",X45=0),"",X45*M!$J$68)</f>
        <v>-25002.881937451417</v>
      </c>
      <c r="N45" s="46" t="str">
        <f>'3.6'!N45</f>
        <v>Renta Nacional</v>
      </c>
      <c r="O45" s="50">
        <v>84069.181903353194</v>
      </c>
      <c r="P45" s="50">
        <v>-718306.16086326155</v>
      </c>
      <c r="Q45" s="50">
        <v>-859239.90479730081</v>
      </c>
      <c r="R45" s="50">
        <v>-670357.01529441727</v>
      </c>
      <c r="S45" s="50">
        <v>-584717.81354613695</v>
      </c>
      <c r="T45" s="50">
        <v>-648975.88020708901</v>
      </c>
      <c r="U45" s="50">
        <v>-705653.84950779006</v>
      </c>
      <c r="V45" s="50">
        <v>-620172.17853586527</v>
      </c>
      <c r="W45" s="50">
        <v>-782211.82706399623</v>
      </c>
      <c r="X45" s="50">
        <v>-557415</v>
      </c>
    </row>
    <row r="46" spans="2:24">
      <c r="B46" s="46" t="str">
        <f t="shared" si="2"/>
        <v>Rigel Seguros de Vida</v>
      </c>
      <c r="C46" s="33" t="str">
        <f>IF(OR(O46="",O46=0),"",O46*M!$J$59)</f>
        <v/>
      </c>
      <c r="D46" s="33" t="str">
        <f>IF(OR(P46="",P46=0),"",P46*M!$J$60)</f>
        <v/>
      </c>
      <c r="E46" s="33" t="str">
        <f>IF(OR(Q46="",Q46=0),"",Q46*M!$J$61)</f>
        <v/>
      </c>
      <c r="F46" s="33" t="str">
        <f>IF(OR(R46="",R46=0),"",R46*M!$J$62)</f>
        <v/>
      </c>
      <c r="G46" s="33" t="str">
        <f>IF(OR(S46="",S46=0),"",S46*M!$J$63)</f>
        <v/>
      </c>
      <c r="H46" s="33" t="str">
        <f>IF(OR(T46="",T46=0),"",T46*M!$J$64)</f>
        <v/>
      </c>
      <c r="I46" s="33" t="str">
        <f>IF(OR(U46="",U46=0),"",U46*M!$J$65)</f>
        <v/>
      </c>
      <c r="J46" s="33" t="str">
        <f>IF(OR(V46="",V46=0),"",V46*M!$J$66)</f>
        <v/>
      </c>
      <c r="K46" s="33" t="str">
        <f>IF(OR(W46="",W46=0),"",W46*M!$J$67)</f>
        <v/>
      </c>
      <c r="L46" s="33" t="str">
        <f>IF(OR(X46="",X46=0),"",X46*M!$J$68)</f>
        <v/>
      </c>
      <c r="N46" s="46" t="str">
        <f>'3.6'!N46</f>
        <v>Rigel Seguros de Vida</v>
      </c>
      <c r="O46" s="50" t="s">
        <v>691</v>
      </c>
      <c r="P46" s="50" t="s">
        <v>691</v>
      </c>
      <c r="Q46" s="50" t="s">
        <v>691</v>
      </c>
      <c r="R46" s="50" t="s">
        <v>691</v>
      </c>
      <c r="S46" s="50" t="s">
        <v>691</v>
      </c>
      <c r="T46" s="50" t="s">
        <v>691</v>
      </c>
      <c r="U46" s="50" t="s">
        <v>691</v>
      </c>
      <c r="V46" s="50" t="s">
        <v>691</v>
      </c>
      <c r="W46" s="50" t="s">
        <v>691</v>
      </c>
      <c r="X46" s="50" t="s">
        <v>691</v>
      </c>
    </row>
    <row r="47" spans="2:24">
      <c r="B47" s="46" t="str">
        <f t="shared" si="2"/>
        <v>Santander</v>
      </c>
      <c r="C47" s="33" t="str">
        <f>IF(OR(O47="",O47=0),"",O47*M!$J$59)</f>
        <v/>
      </c>
      <c r="D47" s="33" t="str">
        <f>IF(OR(P47="",P47=0),"",P47*M!$J$60)</f>
        <v/>
      </c>
      <c r="E47" s="33" t="str">
        <f>IF(OR(Q47="",Q47=0),"",Q47*M!$J$61)</f>
        <v/>
      </c>
      <c r="F47" s="33" t="str">
        <f>IF(OR(R47="",R47=0),"",R47*M!$J$62)</f>
        <v/>
      </c>
      <c r="G47" s="33" t="str">
        <f>IF(OR(S47="",S47=0),"",S47*M!$J$63)</f>
        <v/>
      </c>
      <c r="H47" s="33" t="str">
        <f>IF(OR(T47="",T47=0),"",T47*M!$J$64)</f>
        <v/>
      </c>
      <c r="I47" s="33" t="str">
        <f>IF(OR(U47="",U47=0),"",U47*M!$J$65)</f>
        <v/>
      </c>
      <c r="J47" s="33" t="str">
        <f>IF(OR(V47="",V47=0),"",V47*M!$J$66)</f>
        <v/>
      </c>
      <c r="K47" s="33" t="str">
        <f>IF(OR(W47="",W47=0),"",W47*M!$J$67)</f>
        <v/>
      </c>
      <c r="L47" s="33" t="str">
        <f>IF(OR(X47="",X47=0),"",X47*M!$J$68)</f>
        <v/>
      </c>
      <c r="N47" s="46" t="str">
        <f>'3.6'!N47</f>
        <v>Santander</v>
      </c>
      <c r="O47" s="50" t="s">
        <v>691</v>
      </c>
      <c r="P47" s="50" t="s">
        <v>691</v>
      </c>
      <c r="Q47" s="50" t="s">
        <v>691</v>
      </c>
      <c r="R47" s="50" t="s">
        <v>691</v>
      </c>
      <c r="S47" s="50" t="s">
        <v>691</v>
      </c>
      <c r="T47" s="50" t="s">
        <v>691</v>
      </c>
      <c r="U47" s="50" t="s">
        <v>691</v>
      </c>
      <c r="V47" s="50" t="s">
        <v>691</v>
      </c>
      <c r="W47" s="50" t="s">
        <v>691</v>
      </c>
      <c r="X47" s="50" t="s">
        <v>691</v>
      </c>
    </row>
    <row r="48" spans="2:24">
      <c r="B48" s="46" t="str">
        <f t="shared" si="2"/>
        <v>Security Rentas</v>
      </c>
      <c r="C48" s="33" t="str">
        <f>IF(OR(O48="",O48=0),"",O48*M!$J$59)</f>
        <v/>
      </c>
      <c r="D48" s="33" t="str">
        <f>IF(OR(P48="",P48=0),"",P48*M!$J$60)</f>
        <v/>
      </c>
      <c r="E48" s="33" t="str">
        <f>IF(OR(Q48="",Q48=0),"",Q48*M!$J$61)</f>
        <v/>
      </c>
      <c r="F48" s="33" t="str">
        <f>IF(OR(R48="",R48=0),"",R48*M!$J$62)</f>
        <v/>
      </c>
      <c r="G48" s="33" t="str">
        <f>IF(OR(S48="",S48=0),"",S48*M!$J$63)</f>
        <v/>
      </c>
      <c r="H48" s="33" t="str">
        <f>IF(OR(T48="",T48=0),"",T48*M!$J$64)</f>
        <v/>
      </c>
      <c r="I48" s="33" t="str">
        <f>IF(OR(U48="",U48=0),"",U48*M!$J$65)</f>
        <v/>
      </c>
      <c r="J48" s="33" t="str">
        <f>IF(OR(V48="",V48=0),"",V48*M!$J$66)</f>
        <v/>
      </c>
      <c r="K48" s="33" t="str">
        <f>IF(OR(W48="",W48=0),"",W48*M!$J$67)</f>
        <v/>
      </c>
      <c r="L48" s="33" t="str">
        <f>IF(OR(X48="",X48=0),"",X48*M!$J$68)</f>
        <v/>
      </c>
      <c r="N48" s="46" t="str">
        <f>'3.6'!N48</f>
        <v>Security Rentas</v>
      </c>
      <c r="O48" s="50" t="s">
        <v>691</v>
      </c>
      <c r="P48" s="50" t="s">
        <v>691</v>
      </c>
      <c r="Q48" s="50" t="s">
        <v>691</v>
      </c>
      <c r="R48" s="50" t="s">
        <v>691</v>
      </c>
      <c r="S48" s="50" t="s">
        <v>691</v>
      </c>
      <c r="T48" s="50" t="s">
        <v>691</v>
      </c>
      <c r="U48" s="50" t="s">
        <v>691</v>
      </c>
      <c r="V48" s="50" t="s">
        <v>691</v>
      </c>
      <c r="W48" s="50" t="s">
        <v>691</v>
      </c>
      <c r="X48" s="50" t="s">
        <v>691</v>
      </c>
    </row>
    <row r="49" spans="2:24">
      <c r="B49" s="46" t="str">
        <f t="shared" si="2"/>
        <v>Security Vida</v>
      </c>
      <c r="C49" s="33">
        <f>IF(OR(O49="",O49=0),"",O49*M!$J$59)</f>
        <v>-186.57295814889056</v>
      </c>
      <c r="D49" s="33">
        <f>IF(OR(P49="",P49=0),"",P49*M!$J$60)</f>
        <v>-988.94799054373493</v>
      </c>
      <c r="E49" s="33">
        <f>IF(OR(Q49="",Q49=0),"",Q49*M!$J$61)</f>
        <v>-3840.4924626307597</v>
      </c>
      <c r="F49" s="33">
        <f>IF(OR(R49="",R49=0),"",R49*M!$J$62)</f>
        <v>-2524.8667440712852</v>
      </c>
      <c r="G49" s="33">
        <f>IF(OR(S49="",S49=0),"",S49*M!$J$63)</f>
        <v>-3778.9901823587852</v>
      </c>
      <c r="H49" s="33">
        <f>IF(OR(T49="",T49=0),"",T49*M!$J$64)</f>
        <v>-2230.7373210359851</v>
      </c>
      <c r="I49" s="33">
        <f>IF(OR(U49="",U49=0),"",U49*M!$J$65)</f>
        <v>-2234.370986786193</v>
      </c>
      <c r="J49" s="33">
        <f>IF(OR(V49="",V49=0),"",V49*M!$J$66)</f>
        <v>-2224.7656482776019</v>
      </c>
      <c r="K49" s="33">
        <f>IF(OR(W49="",W49=0),"",W49*M!$J$67)</f>
        <v>-2230.5650519329492</v>
      </c>
      <c r="L49" s="33">
        <f>IF(OR(X49="",X49=0),"",X49*M!$J$68)</f>
        <v>-3643.3969093968208</v>
      </c>
      <c r="N49" s="46" t="str">
        <f>'3.6'!N49</f>
        <v>Security Vida</v>
      </c>
      <c r="O49" s="50">
        <v>-4167.4408801344871</v>
      </c>
      <c r="P49" s="50">
        <v>-22111.262554958819</v>
      </c>
      <c r="Q49" s="50">
        <v>-85753.787791424242</v>
      </c>
      <c r="R49" s="50">
        <v>-56472.807765926096</v>
      </c>
      <c r="S49" s="50">
        <v>-84430.68717594177</v>
      </c>
      <c r="T49" s="50">
        <v>-49643.798556705282</v>
      </c>
      <c r="U49" s="50">
        <v>-49924.732278955489</v>
      </c>
      <c r="V49" s="50">
        <v>-49653.972334861384</v>
      </c>
      <c r="W49" s="50">
        <v>-49737.718221787989</v>
      </c>
      <c r="X49" s="50">
        <v>-81226</v>
      </c>
    </row>
    <row r="50" spans="2:24">
      <c r="B50" s="46" t="str">
        <f t="shared" si="2"/>
        <v>Seguros CLC</v>
      </c>
      <c r="C50" s="33" t="str">
        <f>IF(OR(O50="",O50=0),"",O50*M!$J$59)</f>
        <v/>
      </c>
      <c r="D50" s="33" t="str">
        <f>IF(OR(P50="",P50=0),"",P50*M!$J$60)</f>
        <v/>
      </c>
      <c r="E50" s="33" t="str">
        <f>IF(OR(Q50="",Q50=0),"",Q50*M!$J$61)</f>
        <v/>
      </c>
      <c r="F50" s="33" t="str">
        <f>IF(OR(R50="",R50=0),"",R50*M!$J$62)</f>
        <v/>
      </c>
      <c r="G50" s="33" t="str">
        <f>IF(OR(S50="",S50=0),"",S50*M!$J$63)</f>
        <v/>
      </c>
      <c r="H50" s="33" t="str">
        <f>IF(OR(T50="",T50=0),"",T50*M!$J$64)</f>
        <v/>
      </c>
      <c r="I50" s="33" t="str">
        <f>IF(OR(U50="",U50=0),"",U50*M!$J$65)</f>
        <v/>
      </c>
      <c r="J50" s="33" t="str">
        <f>IF(OR(V50="",V50=0),"",V50*M!$J$66)</f>
        <v/>
      </c>
      <c r="K50" s="33" t="str">
        <f>IF(OR(W50="",W50=0),"",W50*M!$J$67)</f>
        <v/>
      </c>
      <c r="L50" s="33" t="str">
        <f>IF(OR(X50="",X50=0),"",X50*M!$J$68)</f>
        <v/>
      </c>
      <c r="N50" s="46" t="str">
        <f>'3.6'!N50</f>
        <v>Seguros CLC</v>
      </c>
      <c r="O50" s="50" t="s">
        <v>691</v>
      </c>
      <c r="P50" s="50" t="s">
        <v>691</v>
      </c>
      <c r="Q50" s="50" t="s">
        <v>691</v>
      </c>
      <c r="R50" s="50" t="s">
        <v>691</v>
      </c>
      <c r="S50" s="50" t="s">
        <v>691</v>
      </c>
      <c r="T50" s="50" t="s">
        <v>691</v>
      </c>
      <c r="U50" s="50" t="s">
        <v>691</v>
      </c>
      <c r="V50" s="50" t="s">
        <v>691</v>
      </c>
      <c r="W50" s="50" t="s">
        <v>691</v>
      </c>
      <c r="X50" s="50" t="s">
        <v>691</v>
      </c>
    </row>
    <row r="51" spans="2:24">
      <c r="B51" s="46" t="str">
        <f t="shared" si="2"/>
        <v>Seguros de Vida Cámara</v>
      </c>
      <c r="C51" s="33" t="str">
        <f>IF(OR(O51="",O51=0),"",O51*M!$J$59)</f>
        <v/>
      </c>
      <c r="D51" s="33" t="str">
        <f>IF(OR(P51="",P51=0),"",P51*M!$J$60)</f>
        <v/>
      </c>
      <c r="E51" s="33" t="str">
        <f>IF(OR(Q51="",Q51=0),"",Q51*M!$J$61)</f>
        <v/>
      </c>
      <c r="F51" s="33" t="str">
        <f>IF(OR(R51="",R51=0),"",R51*M!$J$62)</f>
        <v/>
      </c>
      <c r="G51" s="33" t="str">
        <f>IF(OR(S51="",S51=0),"",S51*M!$J$63)</f>
        <v/>
      </c>
      <c r="H51" s="33" t="str">
        <f>IF(OR(T51="",T51=0),"",T51*M!$J$64)</f>
        <v/>
      </c>
      <c r="I51" s="33" t="str">
        <f>IF(OR(U51="",U51=0),"",U51*M!$J$65)</f>
        <v/>
      </c>
      <c r="J51" s="33" t="str">
        <f>IF(OR(V51="",V51=0),"",V51*M!$J$66)</f>
        <v/>
      </c>
      <c r="K51" s="33" t="str">
        <f>IF(OR(W51="",W51=0),"",W51*M!$J$67)</f>
        <v/>
      </c>
      <c r="L51" s="33" t="str">
        <f>IF(OR(X51="",X51=0),"",X51*M!$J$68)</f>
        <v/>
      </c>
      <c r="N51" s="46" t="str">
        <f>'3.6'!N51</f>
        <v>Seguros de Vida Cámara</v>
      </c>
      <c r="O51" s="50" t="s">
        <v>691</v>
      </c>
      <c r="P51" s="50" t="s">
        <v>691</v>
      </c>
      <c r="Q51" s="50" t="s">
        <v>691</v>
      </c>
      <c r="R51" s="50" t="s">
        <v>691</v>
      </c>
      <c r="S51" s="50" t="s">
        <v>691</v>
      </c>
      <c r="T51" s="50" t="s">
        <v>691</v>
      </c>
      <c r="U51" s="50" t="s">
        <v>691</v>
      </c>
      <c r="V51" s="50" t="s">
        <v>691</v>
      </c>
      <c r="W51" s="50" t="s">
        <v>691</v>
      </c>
      <c r="X51" s="50" t="s">
        <v>691</v>
      </c>
    </row>
    <row r="52" spans="2:24">
      <c r="B52" s="46" t="str">
        <f t="shared" si="2"/>
        <v>Sura</v>
      </c>
      <c r="C52" s="33">
        <f>IF(OR(O52="",O52=0),"",O52*M!$J$59)</f>
        <v>-23973.908452638909</v>
      </c>
      <c r="D52" s="33">
        <f>IF(OR(P52="",P52=0),"",P52*M!$J$60)</f>
        <v>-255143.20330969259</v>
      </c>
      <c r="E52" s="33">
        <f>IF(OR(Q52="",Q52=0),"",Q52*M!$J$61)</f>
        <v>-226940.6163289937</v>
      </c>
      <c r="F52" s="33">
        <f>IF(OR(R52="",R52=0),"",R52*M!$J$62)</f>
        <v>-220482.38618377596</v>
      </c>
      <c r="G52" s="33">
        <f>IF(OR(S52="",S52=0),"",S52*M!$J$63)</f>
        <v>-210073.14420839876</v>
      </c>
      <c r="H52" s="33">
        <f>IF(OR(T52="",T52=0),"",T52*M!$J$64)</f>
        <v>-211438.56133674018</v>
      </c>
      <c r="I52" s="33">
        <f>IF(OR(U52="",U52=0),"",U52*M!$J$65)</f>
        <v>-203828.67880165356</v>
      </c>
      <c r="J52" s="33">
        <f>IF(OR(V52="",V52=0),"",V52*M!$J$66)</f>
        <v>-82377.638605578642</v>
      </c>
      <c r="K52" s="33" t="str">
        <f>IF(OR(W52="",W52=0),"",W52*M!$J$67)</f>
        <v/>
      </c>
      <c r="L52" s="33" t="str">
        <f>IF(OR(X52="",X52=0),"",X52*M!$J$68)</f>
        <v/>
      </c>
      <c r="N52" s="46" t="str">
        <f>'3.6'!N52</f>
        <v>Sura</v>
      </c>
      <c r="O52" s="50">
        <v>-535500.14500171132</v>
      </c>
      <c r="P52" s="50">
        <v>-5704585.4902764587</v>
      </c>
      <c r="Q52" s="50">
        <v>-5067323.4339849846</v>
      </c>
      <c r="R52" s="50">
        <v>-4931452.1013697982</v>
      </c>
      <c r="S52" s="50">
        <v>-4693481.344705401</v>
      </c>
      <c r="T52" s="50">
        <v>-4705445.7049411498</v>
      </c>
      <c r="U52" s="50">
        <v>-4554343.159719659</v>
      </c>
      <c r="V52" s="50">
        <v>-1838565.3300154794</v>
      </c>
      <c r="W52" s="50">
        <v>0</v>
      </c>
      <c r="X52" s="50">
        <v>0</v>
      </c>
    </row>
    <row r="53" spans="2:24">
      <c r="B53" s="46" t="str">
        <f t="shared" si="2"/>
        <v>Vitalis</v>
      </c>
      <c r="C53" s="33" t="str">
        <f>IF(OR(O53="",O53=0),"",O53*M!$J$59)</f>
        <v/>
      </c>
      <c r="D53" s="33" t="str">
        <f>IF(OR(P53="",P53=0),"",P53*M!$J$60)</f>
        <v/>
      </c>
      <c r="E53" s="33" t="str">
        <f>IF(OR(Q53="",Q53=0),"",Q53*M!$J$61)</f>
        <v/>
      </c>
      <c r="F53" s="33" t="str">
        <f>IF(OR(R53="",R53=0),"",R53*M!$J$62)</f>
        <v/>
      </c>
      <c r="G53" s="33" t="str">
        <f>IF(OR(S53="",S53=0),"",S53*M!$J$63)</f>
        <v/>
      </c>
      <c r="H53" s="33" t="str">
        <f>IF(OR(T53="",T53=0),"",T53*M!$J$64)</f>
        <v/>
      </c>
      <c r="I53" s="33" t="str">
        <f>IF(OR(U53="",U53=0),"",U53*M!$J$65)</f>
        <v/>
      </c>
      <c r="J53" s="33" t="str">
        <f>IF(OR(V53="",V53=0),"",V53*M!$J$66)</f>
        <v/>
      </c>
      <c r="K53" s="33" t="str">
        <f>IF(OR(W53="",W53=0),"",W53*M!$J$67)</f>
        <v/>
      </c>
      <c r="L53" s="33" t="str">
        <f>IF(OR(X53="",X53=0),"",X53*M!$J$68)</f>
        <v/>
      </c>
      <c r="N53" s="46" t="str">
        <f>'3.6'!N53</f>
        <v>Vitalis</v>
      </c>
      <c r="O53" s="50" t="s">
        <v>691</v>
      </c>
      <c r="P53" s="50" t="s">
        <v>691</v>
      </c>
      <c r="Q53" s="50" t="s">
        <v>691</v>
      </c>
      <c r="R53" s="50" t="s">
        <v>691</v>
      </c>
      <c r="S53" s="50" t="s">
        <v>691</v>
      </c>
      <c r="T53" s="50" t="s">
        <v>691</v>
      </c>
      <c r="U53" s="50" t="s">
        <v>691</v>
      </c>
      <c r="V53" s="50" t="s">
        <v>691</v>
      </c>
      <c r="W53" s="50" t="s">
        <v>691</v>
      </c>
      <c r="X53" s="50" t="s">
        <v>691</v>
      </c>
    </row>
    <row r="54" spans="2:24">
      <c r="B54" s="51" t="s">
        <v>29</v>
      </c>
      <c r="C54" s="51">
        <f t="shared" ref="C54:L54" si="3">SUM(C17:C53)</f>
        <v>-236108.79520691457</v>
      </c>
      <c r="D54" s="51">
        <f t="shared" si="3"/>
        <v>-898469.50354609929</v>
      </c>
      <c r="E54" s="51">
        <f t="shared" si="3"/>
        <v>-778274.18642320717</v>
      </c>
      <c r="F54" s="51">
        <f t="shared" si="3"/>
        <v>-854748.8958158663</v>
      </c>
      <c r="G54" s="51">
        <f t="shared" si="3"/>
        <v>-1095460.3907641526</v>
      </c>
      <c r="H54" s="51">
        <f t="shared" si="3"/>
        <v>-799742.4406273152</v>
      </c>
      <c r="I54" s="51">
        <f t="shared" si="3"/>
        <v>-636011.8158337191</v>
      </c>
      <c r="J54" s="51">
        <f t="shared" si="3"/>
        <v>-964499.19972802268</v>
      </c>
      <c r="K54" s="51">
        <f t="shared" si="3"/>
        <v>-606847.59887301875</v>
      </c>
      <c r="L54" s="51">
        <f t="shared" si="3"/>
        <v>-699470.35147974594</v>
      </c>
    </row>
    <row r="56" spans="2:24">
      <c r="B56" s="14"/>
    </row>
  </sheetData>
  <mergeCells count="2">
    <mergeCell ref="B15:L15"/>
    <mergeCell ref="N15:X15"/>
  </mergeCells>
  <conditionalFormatting sqref="C17:L54">
    <cfRule type="cellIs" dxfId="2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86" fitToWidth="3" orientation="landscape" horizontalDpi="300" verticalDpi="300" r:id="rId1"/>
  <headerFooter alignWithMargins="0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>
  <sheetPr codeName="Hoja165">
    <pageSetUpPr fitToPage="1"/>
  </sheetPr>
  <dimension ref="B3:L24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6384" width="11.42578125" style="10"/>
  </cols>
  <sheetData>
    <row r="3" spans="2:12">
      <c r="C3" s="11" t="s">
        <v>1</v>
      </c>
      <c r="E3" s="11"/>
    </row>
    <row r="8" spans="2:12">
      <c r="B8" s="12"/>
    </row>
    <row r="9" spans="2:12">
      <c r="B9" s="12"/>
    </row>
    <row r="10" spans="2:12">
      <c r="B10" s="12"/>
    </row>
    <row r="11" spans="2:12" ht="21">
      <c r="B11" s="13" t="s">
        <v>275</v>
      </c>
    </row>
    <row r="12" spans="2:12">
      <c r="B12" s="14" t="s">
        <v>7</v>
      </c>
    </row>
    <row r="13" spans="2:12">
      <c r="B13" s="12"/>
    </row>
    <row r="14" spans="2:12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</row>
    <row r="15" spans="2:12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</row>
    <row r="16" spans="2:12" s="16" customFormat="1">
      <c r="B16" s="46" t="s">
        <v>49</v>
      </c>
      <c r="C16" s="192">
        <f>'3.8.1.1'!C53</f>
        <v>0.41772600392262954</v>
      </c>
      <c r="D16" s="192">
        <f>'3.8.1.1'!D53</f>
        <v>0.36741362654039683</v>
      </c>
      <c r="E16" s="192">
        <f>'3.8.1.1'!E53</f>
        <v>0.39817334614436395</v>
      </c>
      <c r="F16" s="192">
        <f>'3.8.1.1'!F53</f>
        <v>0.40547306297403551</v>
      </c>
      <c r="G16" s="192">
        <f>'3.8.1.1'!G53</f>
        <v>0.44176195177448441</v>
      </c>
      <c r="H16" s="192">
        <f>'3.8.1.1'!H53</f>
        <v>0.45628831485593929</v>
      </c>
      <c r="I16" s="192">
        <f>'3.8.1.1'!I53</f>
        <v>0.44906025146240064</v>
      </c>
      <c r="J16" s="192">
        <f>'3.8.1.1'!J53</f>
        <v>0.4274552364709624</v>
      </c>
      <c r="K16" s="192">
        <f>'3.8.1.1'!K53</f>
        <v>0.47345096033259887</v>
      </c>
      <c r="L16" s="192">
        <f>'3.8.1.1'!L53</f>
        <v>0.38541419474128863</v>
      </c>
    </row>
    <row r="17" spans="2:12" s="16" customFormat="1">
      <c r="B17" s="46" t="s">
        <v>285</v>
      </c>
      <c r="C17" s="192">
        <f>'3.8.1.2'!C53</f>
        <v>0.63484166297240008</v>
      </c>
      <c r="D17" s="192">
        <f>'3.8.1.2'!D53</f>
        <v>0.61489615442466394</v>
      </c>
      <c r="E17" s="192">
        <f>'3.8.1.2'!E53</f>
        <v>0.58735915358356472</v>
      </c>
      <c r="F17" s="192">
        <f>'3.8.1.2'!F53</f>
        <v>0.56380404878740953</v>
      </c>
      <c r="G17" s="192">
        <f>'3.8.1.2'!G53</f>
        <v>0.55676284242168139</v>
      </c>
      <c r="H17" s="192">
        <f>'3.8.1.2'!H53</f>
        <v>0.57046367064256642</v>
      </c>
      <c r="I17" s="192">
        <f>'3.8.1.2'!I53</f>
        <v>0.56799003068346798</v>
      </c>
      <c r="J17" s="192">
        <f>'3.8.1.2'!J53</f>
        <v>0.64212284800533392</v>
      </c>
      <c r="K17" s="192">
        <f>'3.8.1.2'!K53</f>
        <v>0.63778798922469593</v>
      </c>
      <c r="L17" s="192">
        <f>'3.8.1.2'!L53</f>
        <v>0.49168502468798542</v>
      </c>
    </row>
    <row r="18" spans="2:12" s="16" customFormat="1">
      <c r="B18" s="46" t="s">
        <v>51</v>
      </c>
      <c r="C18" s="192">
        <f>'3.8.1.3'!C53</f>
        <v>0.3372771287425686</v>
      </c>
      <c r="D18" s="192">
        <f>'3.8.1.3'!D53</f>
        <v>0.27881411227457104</v>
      </c>
      <c r="E18" s="192">
        <f>'3.8.1.3'!E53</f>
        <v>0.24698937551396241</v>
      </c>
      <c r="F18" s="192">
        <f>'3.8.1.3'!F53</f>
        <v>0.22111798653368997</v>
      </c>
      <c r="G18" s="192">
        <f>'3.8.1.3'!G53</f>
        <v>0.21412204538262436</v>
      </c>
      <c r="H18" s="192">
        <f>'3.8.1.3'!H53</f>
        <v>0.21610441013188575</v>
      </c>
      <c r="I18" s="192">
        <f>'3.8.1.3'!I53</f>
        <v>0.21396438034212395</v>
      </c>
      <c r="J18" s="192">
        <f>'3.8.1.3'!J53</f>
        <v>0.21448839573477538</v>
      </c>
      <c r="K18" s="192">
        <f>'3.8.1.3'!K53</f>
        <v>0.22829244454603534</v>
      </c>
      <c r="L18" s="192">
        <f>'3.8.1.3'!L53</f>
        <v>0.18569529657963213</v>
      </c>
    </row>
    <row r="19" spans="2:12" s="16" customFormat="1">
      <c r="B19" s="46" t="s">
        <v>52</v>
      </c>
      <c r="C19" s="192">
        <f>'3.8.1.4'!C53</f>
        <v>1.5706649621077353</v>
      </c>
      <c r="D19" s="192">
        <f>'3.8.1.4'!D53</f>
        <v>1.5086580282147628</v>
      </c>
      <c r="E19" s="192">
        <f>'3.8.1.4'!E53</f>
        <v>1.4874358741046854</v>
      </c>
      <c r="F19" s="192">
        <f>'3.8.1.4'!F53</f>
        <v>1.5277329318496284</v>
      </c>
      <c r="G19" s="192">
        <f>'3.8.1.4'!G53</f>
        <v>1.618435261526062</v>
      </c>
      <c r="H19" s="192">
        <f>'3.8.1.4'!H53</f>
        <v>1.4995691249957535</v>
      </c>
      <c r="I19" s="192">
        <f>'3.8.1.4'!I53</f>
        <v>1.5745796000738761</v>
      </c>
      <c r="J19" s="192">
        <f>'3.8.1.4'!J53</f>
        <v>1.7242454645698908</v>
      </c>
      <c r="K19" s="192">
        <f>'3.8.1.4'!K53</f>
        <v>1.5611367221117185</v>
      </c>
      <c r="L19" s="192">
        <f>'3.8.1.4'!L53</f>
        <v>1.2615527006507823</v>
      </c>
    </row>
    <row r="20" spans="2:12" s="16" customFormat="1">
      <c r="B20" s="46" t="s">
        <v>286</v>
      </c>
      <c r="C20" s="192">
        <f>'3.8.1.5'!C53</f>
        <v>1.0075343621367283</v>
      </c>
      <c r="D20" s="192">
        <f>'3.8.1.5'!D53</f>
        <v>1.095586236076715</v>
      </c>
      <c r="E20" s="192">
        <f>'3.8.1.5'!E53</f>
        <v>1.0880900808682217</v>
      </c>
      <c r="F20" s="192">
        <f>'3.8.1.5'!F53</f>
        <v>1.1219498024274939</v>
      </c>
      <c r="G20" s="192">
        <f>'3.8.1.5'!G53</f>
        <v>1.0506554090857543</v>
      </c>
      <c r="H20" s="192">
        <f>'3.8.1.5'!H53</f>
        <v>1.0538981427732872</v>
      </c>
      <c r="I20" s="192">
        <f>'3.8.1.5'!I53</f>
        <v>1.016454850166322</v>
      </c>
      <c r="J20" s="192">
        <f>'3.8.1.5'!J53</f>
        <v>0.86487994094098397</v>
      </c>
      <c r="K20" s="192">
        <f>'3.8.1.5'!K53</f>
        <v>0.67396444456914362</v>
      </c>
      <c r="L20" s="192">
        <f>'3.8.1.5'!L53</f>
        <v>0.75973838791305459</v>
      </c>
    </row>
    <row r="21" spans="2:12" s="16" customFormat="1">
      <c r="B21" s="46" t="s">
        <v>54</v>
      </c>
      <c r="C21" s="192">
        <f>'3.8.1.6'!C53</f>
        <v>99.841755688562273</v>
      </c>
      <c r="D21" s="192">
        <f>'3.8.1.6'!D53</f>
        <v>323.86936236391915</v>
      </c>
      <c r="E21" s="192">
        <f>'3.8.1.6'!E53</f>
        <v>2657.2186514195582</v>
      </c>
      <c r="F21" s="192">
        <f>'3.8.1.6'!F53</f>
        <v>21133.354883081141</v>
      </c>
      <c r="G21" s="192">
        <f>'3.8.1.6'!G53</f>
        <v>5626.54845938375</v>
      </c>
      <c r="H21" s="192" t="str">
        <f>'3.8.1.6'!H53</f>
        <v/>
      </c>
      <c r="I21" s="192">
        <f>'3.8.1.6'!I53</f>
        <v>802593.41176470637</v>
      </c>
      <c r="J21" s="192">
        <f>'3.8.1.6'!J53</f>
        <v>3469.4934730333202</v>
      </c>
      <c r="K21" s="192">
        <f>'3.8.1.6'!K53</f>
        <v>12777.476938174686</v>
      </c>
      <c r="L21" s="192">
        <f>'3.8.1.6'!L53</f>
        <v>2599002.1666666716</v>
      </c>
    </row>
    <row r="22" spans="2:12">
      <c r="B22" s="51" t="s">
        <v>29</v>
      </c>
      <c r="C22" s="195">
        <f>'3.1'!C43</f>
        <v>1.1650578002008982</v>
      </c>
      <c r="D22" s="195">
        <f>'3.1'!D43</f>
        <v>1.1117575022866817</v>
      </c>
      <c r="E22" s="195">
        <f>'3.1'!E43</f>
        <v>1.0656958162370305</v>
      </c>
      <c r="F22" s="195">
        <f>'3.1'!F43</f>
        <v>1.0146695513252268</v>
      </c>
      <c r="G22" s="195">
        <f>'3.1'!G43</f>
        <v>1.0008278646196294</v>
      </c>
      <c r="H22" s="195">
        <f>'3.1'!H43</f>
        <v>0.96678046074848223</v>
      </c>
      <c r="I22" s="195">
        <f>'3.1'!I43</f>
        <v>0.97931228666361103</v>
      </c>
      <c r="J22" s="195">
        <f>'3.1'!J43</f>
        <v>0.9550504548853459</v>
      </c>
      <c r="K22" s="195">
        <f>'3.1'!K43</f>
        <v>0.90936524530145069</v>
      </c>
      <c r="L22" s="195">
        <f>'3.1'!L43</f>
        <v>0.77517430063567383</v>
      </c>
    </row>
    <row r="24" spans="2:12">
      <c r="B24" s="14" t="s">
        <v>277</v>
      </c>
    </row>
  </sheetData>
  <mergeCells count="1">
    <mergeCell ref="B14:L14"/>
  </mergeCells>
  <conditionalFormatting sqref="C16:L22">
    <cfRule type="cellIs" dxfId="2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fitToWidth="3" orientation="landscape" horizontalDpi="300" verticalDpi="300" r:id="rId1"/>
  <headerFooter alignWithMargins="0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>
  <sheetPr codeName="Hoja166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276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>
        <f t="shared" si="2"/>
        <v>0.10382584218885159</v>
      </c>
      <c r="H16" s="192">
        <f t="shared" si="2"/>
        <v>0.13538617232457292</v>
      </c>
      <c r="I16" s="192">
        <f t="shared" si="2"/>
        <v>0.19015636948757556</v>
      </c>
      <c r="J16" s="192">
        <f t="shared" si="2"/>
        <v>0.30542490791954674</v>
      </c>
      <c r="K16" s="192">
        <f t="shared" si="2"/>
        <v>0.30735770033707366</v>
      </c>
      <c r="L16" s="192">
        <f t="shared" si="2"/>
        <v>-3.5917021917243927E-2</v>
      </c>
      <c r="N16" s="46" t="str">
        <f>'3.6'!N17</f>
        <v>ACE Seguros de Vida</v>
      </c>
      <c r="O16" s="40"/>
      <c r="P16" s="40"/>
      <c r="Q16" s="40"/>
      <c r="R16" s="40"/>
      <c r="S16" s="40">
        <v>10.382584218885158</v>
      </c>
      <c r="T16" s="40">
        <v>13.538617232457293</v>
      </c>
      <c r="U16" s="40">
        <v>19.015636948757557</v>
      </c>
      <c r="V16" s="40">
        <v>30.542490791954673</v>
      </c>
      <c r="W16" s="40">
        <v>30.735770033707364</v>
      </c>
      <c r="X16" s="40">
        <v>-3.5917021917243925</v>
      </c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8.5079790807201711E-2</v>
      </c>
      <c r="D17" s="192">
        <f t="shared" ref="D17:D52" si="5">IF(OR(P17="",P17=0),"",P17/100)</f>
        <v>0.18915895547562728</v>
      </c>
      <c r="E17" s="192">
        <f t="shared" ref="E17:E52" si="6">IF(OR(Q17="",Q17=0),"",Q17/100)</f>
        <v>0.21982865891147069</v>
      </c>
      <c r="F17" s="192">
        <f t="shared" ref="F17:F52" si="7">IF(OR(R17="",R17=0),"",R17/100)</f>
        <v>0.19715072705909098</v>
      </c>
      <c r="G17" s="192">
        <f t="shared" ref="G17:G52" si="8">IF(OR(S17="",S17=0),"",S17/100)</f>
        <v>0.17467342244456044</v>
      </c>
      <c r="H17" s="192">
        <f t="shared" ref="H17:H52" si="9">IF(OR(T17="",T17=0),"",T17/100)</f>
        <v>0.21480727782967135</v>
      </c>
      <c r="I17" s="192">
        <f t="shared" ref="I17:I52" si="10">IF(OR(U17="",U17=0),"",U17/100)</f>
        <v>0.27110267585727732</v>
      </c>
      <c r="J17" s="192">
        <f t="shared" ref="J17:J52" si="11">IF(OR(V17="",V17=0),"",V17/100)</f>
        <v>0.21812753998491161</v>
      </c>
      <c r="K17" s="192">
        <f t="shared" ref="K17:K52" si="12">IF(OR(W17="",W17=0),"",W17/100)</f>
        <v>0.17977880573962776</v>
      </c>
      <c r="L17" s="192">
        <f t="shared" ref="L17:L52" si="13">IF(OR(X17="",X17=0),"",X17/100)</f>
        <v>0.11290291501343143</v>
      </c>
      <c r="N17" s="46" t="str">
        <f>'3.6'!N18</f>
        <v>BanChile</v>
      </c>
      <c r="O17" s="40">
        <v>8.5079790807201707</v>
      </c>
      <c r="P17" s="40">
        <v>18.915895547562727</v>
      </c>
      <c r="Q17" s="40">
        <v>21.982865891147068</v>
      </c>
      <c r="R17" s="40">
        <v>19.715072705909098</v>
      </c>
      <c r="S17" s="40">
        <v>17.467342244456045</v>
      </c>
      <c r="T17" s="40">
        <v>21.480727782967136</v>
      </c>
      <c r="U17" s="40">
        <v>27.110267585727733</v>
      </c>
      <c r="V17" s="40">
        <v>21.812753998491161</v>
      </c>
      <c r="W17" s="40">
        <v>17.977880573962775</v>
      </c>
      <c r="X17" s="40">
        <v>11.290291501343143</v>
      </c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>
        <f t="shared" si="11"/>
        <v>4.2398906882043265E-2</v>
      </c>
      <c r="K18" s="192">
        <f t="shared" si="12"/>
        <v>1.7479179924190034E-2</v>
      </c>
      <c r="L18" s="192">
        <f t="shared" si="13"/>
        <v>2.7366387092080221E-2</v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>
        <v>4.2398906882043264</v>
      </c>
      <c r="W18" s="40">
        <v>1.7479179924190034</v>
      </c>
      <c r="X18" s="40">
        <v>2.7366387092080222</v>
      </c>
    </row>
    <row r="19" spans="2:24" s="16" customFormat="1">
      <c r="B19" s="46" t="str">
        <f t="shared" si="3"/>
        <v>BCI Vida</v>
      </c>
      <c r="C19" s="192">
        <f t="shared" si="4"/>
        <v>0.15650324829877366</v>
      </c>
      <c r="D19" s="192">
        <f t="shared" si="5"/>
        <v>0.13391800479067156</v>
      </c>
      <c r="E19" s="192">
        <f t="shared" si="6"/>
        <v>0.2956819469473761</v>
      </c>
      <c r="F19" s="192">
        <f t="shared" si="7"/>
        <v>0.33224645948813669</v>
      </c>
      <c r="G19" s="192">
        <f t="shared" si="8"/>
        <v>0.28766357020085143</v>
      </c>
      <c r="H19" s="192">
        <f t="shared" si="9"/>
        <v>0.51471634049859594</v>
      </c>
      <c r="I19" s="192">
        <f t="shared" si="10"/>
        <v>0.53364397387097295</v>
      </c>
      <c r="J19" s="192">
        <f t="shared" si="11"/>
        <v>0.43718654165332466</v>
      </c>
      <c r="K19" s="192">
        <f t="shared" si="12"/>
        <v>0.36345008334870355</v>
      </c>
      <c r="L19" s="192">
        <f t="shared" si="13"/>
        <v>0.37121140943024428</v>
      </c>
      <c r="N19" s="46" t="str">
        <f>'3.6'!N20</f>
        <v>BCI Vida</v>
      </c>
      <c r="O19" s="40">
        <v>15.650324829877366</v>
      </c>
      <c r="P19" s="40">
        <v>13.391800479067156</v>
      </c>
      <c r="Q19" s="40">
        <v>29.56819469473761</v>
      </c>
      <c r="R19" s="40">
        <v>33.224645948813667</v>
      </c>
      <c r="S19" s="40">
        <v>28.766357020085142</v>
      </c>
      <c r="T19" s="40">
        <v>51.471634049859595</v>
      </c>
      <c r="U19" s="40">
        <v>53.364397387097299</v>
      </c>
      <c r="V19" s="40">
        <v>43.718654165332467</v>
      </c>
      <c r="W19" s="40">
        <v>36.345008334870357</v>
      </c>
      <c r="X19" s="40">
        <v>37.121140943024429</v>
      </c>
    </row>
    <row r="20" spans="2:24" s="16" customFormat="1">
      <c r="B20" s="46" t="str">
        <f t="shared" si="3"/>
        <v>BICE Vida</v>
      </c>
      <c r="C20" s="192">
        <f t="shared" si="4"/>
        <v>1.2651215201876809</v>
      </c>
      <c r="D20" s="192">
        <f t="shared" si="5"/>
        <v>1.2425158842840902</v>
      </c>
      <c r="E20" s="192">
        <f t="shared" si="6"/>
        <v>1.3512112384257162</v>
      </c>
      <c r="F20" s="192">
        <f t="shared" si="7"/>
        <v>0.60976503241460378</v>
      </c>
      <c r="G20" s="192">
        <f t="shared" si="8"/>
        <v>0.55851262799840617</v>
      </c>
      <c r="H20" s="192">
        <f t="shared" si="9"/>
        <v>0.5559390927878145</v>
      </c>
      <c r="I20" s="192">
        <f t="shared" si="10"/>
        <v>0.69731877614620164</v>
      </c>
      <c r="J20" s="192">
        <f t="shared" si="11"/>
        <v>0.52898827832211104</v>
      </c>
      <c r="K20" s="192">
        <f t="shared" si="12"/>
        <v>0.53465891615983085</v>
      </c>
      <c r="L20" s="192">
        <f t="shared" si="13"/>
        <v>0.66397511596574776</v>
      </c>
      <c r="N20" s="46" t="str">
        <f>'3.6'!N21</f>
        <v>BICE Vida</v>
      </c>
      <c r="O20" s="40">
        <v>126.51215201876809</v>
      </c>
      <c r="P20" s="40">
        <v>124.25158842840902</v>
      </c>
      <c r="Q20" s="40">
        <v>135.12112384257162</v>
      </c>
      <c r="R20" s="40">
        <v>60.976503241460378</v>
      </c>
      <c r="S20" s="40">
        <v>55.851262799840619</v>
      </c>
      <c r="T20" s="40">
        <v>55.593909278781453</v>
      </c>
      <c r="U20" s="40">
        <v>69.73187761462016</v>
      </c>
      <c r="V20" s="40">
        <v>52.898827832211104</v>
      </c>
      <c r="W20" s="40">
        <v>53.465891615983082</v>
      </c>
      <c r="X20" s="40">
        <v>66.397511596574773</v>
      </c>
    </row>
    <row r="21" spans="2:24" s="16" customFormat="1">
      <c r="B21" s="46" t="str">
        <f t="shared" si="3"/>
        <v>Cardif</v>
      </c>
      <c r="C21" s="192">
        <f t="shared" si="4"/>
        <v>0.11592164584998882</v>
      </c>
      <c r="D21" s="192">
        <f t="shared" si="5"/>
        <v>7.7610553836703275E-2</v>
      </c>
      <c r="E21" s="192">
        <f t="shared" si="6"/>
        <v>0.14083003215943271</v>
      </c>
      <c r="F21" s="192">
        <f t="shared" si="7"/>
        <v>0.11690663118145832</v>
      </c>
      <c r="G21" s="192">
        <f t="shared" si="8"/>
        <v>7.7964957493821277E-2</v>
      </c>
      <c r="H21" s="192">
        <f t="shared" si="9"/>
        <v>0.16100034126280185</v>
      </c>
      <c r="I21" s="192">
        <f t="shared" si="10"/>
        <v>0.17490636833721468</v>
      </c>
      <c r="J21" s="192">
        <f t="shared" si="11"/>
        <v>0.28368221358186407</v>
      </c>
      <c r="K21" s="192">
        <f t="shared" si="12"/>
        <v>0.11683769695200956</v>
      </c>
      <c r="L21" s="192">
        <f t="shared" si="13"/>
        <v>0.15100893667429957</v>
      </c>
      <c r="N21" s="46" t="str">
        <f>'3.6'!N22</f>
        <v>Cardif</v>
      </c>
      <c r="O21" s="40">
        <v>11.592164584998882</v>
      </c>
      <c r="P21" s="40">
        <v>7.7610553836703273</v>
      </c>
      <c r="Q21" s="40">
        <v>14.083003215943272</v>
      </c>
      <c r="R21" s="40">
        <v>11.690663118145832</v>
      </c>
      <c r="S21" s="40">
        <v>7.7964957493821281</v>
      </c>
      <c r="T21" s="40">
        <v>16.100034126280185</v>
      </c>
      <c r="U21" s="40">
        <v>17.490636833721467</v>
      </c>
      <c r="V21" s="40">
        <v>28.368221358186407</v>
      </c>
      <c r="W21" s="40">
        <v>11.683769695200956</v>
      </c>
      <c r="X21" s="40">
        <v>15.100893667429958</v>
      </c>
    </row>
    <row r="22" spans="2:24">
      <c r="B22" s="46" t="str">
        <f t="shared" si="3"/>
        <v>Chilena</v>
      </c>
      <c r="C22" s="192">
        <f t="shared" si="4"/>
        <v>0.29961097962249988</v>
      </c>
      <c r="D22" s="192">
        <f t="shared" si="5"/>
        <v>0.31043080476640467</v>
      </c>
      <c r="E22" s="192">
        <f t="shared" si="6"/>
        <v>0.35372561003950653</v>
      </c>
      <c r="F22" s="192">
        <f t="shared" si="7"/>
        <v>0.37270639521454457</v>
      </c>
      <c r="G22" s="192">
        <f t="shared" si="8"/>
        <v>0.42099334048598908</v>
      </c>
      <c r="H22" s="192">
        <f t="shared" si="9"/>
        <v>0.39226272705206783</v>
      </c>
      <c r="I22" s="192">
        <f t="shared" si="10"/>
        <v>0.44247807627360464</v>
      </c>
      <c r="J22" s="192">
        <f t="shared" si="11"/>
        <v>0.49838010172049385</v>
      </c>
      <c r="K22" s="192">
        <f t="shared" si="12"/>
        <v>0.51464319875618592</v>
      </c>
      <c r="L22" s="192">
        <f t="shared" si="13"/>
        <v>0.48725946035783158</v>
      </c>
      <c r="N22" s="46" t="str">
        <f>'3.6'!N23</f>
        <v>Chilena</v>
      </c>
      <c r="O22" s="63">
        <v>29.961097962249987</v>
      </c>
      <c r="P22" s="63">
        <v>31.043080476640466</v>
      </c>
      <c r="Q22" s="63">
        <v>35.372561003950651</v>
      </c>
      <c r="R22" s="63">
        <v>37.270639521454456</v>
      </c>
      <c r="S22" s="63">
        <v>42.099334048598905</v>
      </c>
      <c r="T22" s="63">
        <v>39.226272705206782</v>
      </c>
      <c r="U22" s="63">
        <v>44.247807627360466</v>
      </c>
      <c r="V22" s="63">
        <v>49.838010172049387</v>
      </c>
      <c r="W22" s="63">
        <v>51.464319875618592</v>
      </c>
      <c r="X22" s="63">
        <v>48.72594603578316</v>
      </c>
    </row>
    <row r="23" spans="2:24">
      <c r="B23" s="46" t="str">
        <f t="shared" si="3"/>
        <v>Cigna</v>
      </c>
      <c r="C23" s="192">
        <f t="shared" si="4"/>
        <v>0.28707649180991329</v>
      </c>
      <c r="D23" s="192">
        <f t="shared" si="5"/>
        <v>0.18594744913523972</v>
      </c>
      <c r="E23" s="192">
        <f t="shared" si="6"/>
        <v>0.19663785848346874</v>
      </c>
      <c r="F23" s="192">
        <f t="shared" si="7"/>
        <v>0.24773761807549124</v>
      </c>
      <c r="G23" s="192">
        <f t="shared" si="8"/>
        <v>0.34550341639557575</v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>
        <v>28.707649180991329</v>
      </c>
      <c r="P23" s="63">
        <v>18.594744913523972</v>
      </c>
      <c r="Q23" s="63">
        <v>19.663785848346873</v>
      </c>
      <c r="R23" s="63">
        <v>24.773761807549125</v>
      </c>
      <c r="S23" s="63">
        <v>34.550341639557573</v>
      </c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>
        <f t="shared" si="4"/>
        <v>0.10492438788011768</v>
      </c>
      <c r="D24" s="192">
        <f t="shared" si="5"/>
        <v>3.2438755824276265E-2</v>
      </c>
      <c r="E24" s="192">
        <f t="shared" si="6"/>
        <v>0.24711386916520073</v>
      </c>
      <c r="F24" s="192">
        <f t="shared" si="7"/>
        <v>0.32980492305744746</v>
      </c>
      <c r="G24" s="192">
        <f t="shared" si="8"/>
        <v>0.21747950875473132</v>
      </c>
      <c r="H24" s="192">
        <f t="shared" si="9"/>
        <v>0.17573377133471396</v>
      </c>
      <c r="I24" s="192">
        <f t="shared" si="10"/>
        <v>7.9902036649371053E-2</v>
      </c>
      <c r="J24" s="192">
        <f t="shared" si="11"/>
        <v>0.17028896064355373</v>
      </c>
      <c r="K24" s="192">
        <f t="shared" si="12"/>
        <v>0.23008951307188424</v>
      </c>
      <c r="L24" s="192">
        <f t="shared" si="13"/>
        <v>-0.1182952314609584</v>
      </c>
      <c r="N24" s="46" t="str">
        <f>'3.6'!N25</f>
        <v>CN Life</v>
      </c>
      <c r="O24" s="63">
        <v>10.492438788011768</v>
      </c>
      <c r="P24" s="63">
        <v>3.2438755824276266</v>
      </c>
      <c r="Q24" s="63">
        <v>24.711386916520073</v>
      </c>
      <c r="R24" s="63">
        <v>32.980492305744747</v>
      </c>
      <c r="S24" s="63">
        <v>21.747950875473133</v>
      </c>
      <c r="T24" s="63">
        <v>17.573377133471396</v>
      </c>
      <c r="U24" s="63">
        <v>7.9902036649371055</v>
      </c>
      <c r="V24" s="63">
        <v>17.028896064355372</v>
      </c>
      <c r="W24" s="63">
        <v>23.008951307188426</v>
      </c>
      <c r="X24" s="63">
        <v>-11.829523146095839</v>
      </c>
    </row>
    <row r="25" spans="2:24">
      <c r="B25" s="46" t="str">
        <f t="shared" si="3"/>
        <v>Consorcio Nacional</v>
      </c>
      <c r="C25" s="192">
        <f t="shared" si="4"/>
        <v>0.61699461154027968</v>
      </c>
      <c r="D25" s="192">
        <f t="shared" si="5"/>
        <v>0.48865338142976467</v>
      </c>
      <c r="E25" s="192">
        <f t="shared" si="6"/>
        <v>0.44007476487026165</v>
      </c>
      <c r="F25" s="192">
        <f t="shared" si="7"/>
        <v>0.44986463850580061</v>
      </c>
      <c r="G25" s="192">
        <f t="shared" si="8"/>
        <v>0.5242221751994286</v>
      </c>
      <c r="H25" s="192">
        <f t="shared" si="9"/>
        <v>0.54698835613790298</v>
      </c>
      <c r="I25" s="192">
        <f t="shared" si="10"/>
        <v>0.49256149884248379</v>
      </c>
      <c r="J25" s="192">
        <f t="shared" si="11"/>
        <v>0.49117412354776518</v>
      </c>
      <c r="K25" s="192">
        <f t="shared" si="12"/>
        <v>0.45958131172258698</v>
      </c>
      <c r="L25" s="192">
        <f t="shared" si="13"/>
        <v>0.39244986007876309</v>
      </c>
      <c r="N25" s="46" t="str">
        <f>'3.6'!N26</f>
        <v>Consorcio Nacional</v>
      </c>
      <c r="O25" s="63">
        <v>61.699461154027965</v>
      </c>
      <c r="P25" s="63">
        <v>48.865338142976469</v>
      </c>
      <c r="Q25" s="63">
        <v>44.007476487026167</v>
      </c>
      <c r="R25" s="63">
        <v>44.986463850580058</v>
      </c>
      <c r="S25" s="63">
        <v>52.422217519942862</v>
      </c>
      <c r="T25" s="63">
        <v>54.698835613790294</v>
      </c>
      <c r="U25" s="63">
        <v>49.25614988424838</v>
      </c>
      <c r="V25" s="63">
        <v>49.117412354776519</v>
      </c>
      <c r="W25" s="63">
        <v>45.958131172258696</v>
      </c>
      <c r="X25" s="63">
        <v>39.244986007876307</v>
      </c>
    </row>
    <row r="26" spans="2:24">
      <c r="B26" s="46" t="str">
        <f t="shared" si="3"/>
        <v>CorpVida</v>
      </c>
      <c r="C26" s="192">
        <f t="shared" si="4"/>
        <v>0.34598532503201518</v>
      </c>
      <c r="D26" s="192">
        <f t="shared" si="5"/>
        <v>0.23330560473777381</v>
      </c>
      <c r="E26" s="192">
        <f t="shared" si="6"/>
        <v>0.41564970640912302</v>
      </c>
      <c r="F26" s="192">
        <f t="shared" si="7"/>
        <v>0.32492569145141897</v>
      </c>
      <c r="G26" s="192">
        <f t="shared" si="8"/>
        <v>0.50777289618753119</v>
      </c>
      <c r="H26" s="192">
        <f t="shared" si="9"/>
        <v>0.37882180623404094</v>
      </c>
      <c r="I26" s="192">
        <f t="shared" si="10"/>
        <v>0.38250347714296062</v>
      </c>
      <c r="J26" s="192">
        <f t="shared" si="11"/>
        <v>0.36618355088581572</v>
      </c>
      <c r="K26" s="192">
        <f t="shared" si="12"/>
        <v>0.45494394167980851</v>
      </c>
      <c r="L26" s="192">
        <f t="shared" si="13"/>
        <v>0.39593543252319002</v>
      </c>
      <c r="N26" s="46" t="str">
        <f>'3.6'!N27</f>
        <v>CorpVida</v>
      </c>
      <c r="O26" s="63">
        <v>34.598532503201518</v>
      </c>
      <c r="P26" s="63">
        <v>23.330560473777382</v>
      </c>
      <c r="Q26" s="63">
        <v>41.5649706409123</v>
      </c>
      <c r="R26" s="63">
        <v>32.4925691451419</v>
      </c>
      <c r="S26" s="63">
        <v>50.777289618753116</v>
      </c>
      <c r="T26" s="63">
        <v>37.882180623404096</v>
      </c>
      <c r="U26" s="63">
        <v>38.250347714296062</v>
      </c>
      <c r="V26" s="63">
        <v>36.618355088581573</v>
      </c>
      <c r="W26" s="63">
        <v>45.49439416798085</v>
      </c>
      <c r="X26" s="63">
        <v>39.593543252319002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2.0698994974874365</v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>
        <v>206.98994974874364</v>
      </c>
      <c r="W27" s="63"/>
      <c r="X27" s="63"/>
    </row>
    <row r="28" spans="2:24">
      <c r="B28" s="46" t="str">
        <f t="shared" si="3"/>
        <v>Cruz del Sur</v>
      </c>
      <c r="C28" s="192">
        <f t="shared" si="4"/>
        <v>0.2305102044152314</v>
      </c>
      <c r="D28" s="192">
        <f t="shared" si="5"/>
        <v>0.18782901428422169</v>
      </c>
      <c r="E28" s="192">
        <f t="shared" si="6"/>
        <v>0.28885734954646197</v>
      </c>
      <c r="F28" s="192">
        <f t="shared" si="7"/>
        <v>0.33218079447510696</v>
      </c>
      <c r="G28" s="192">
        <f t="shared" si="8"/>
        <v>0.50339689044619595</v>
      </c>
      <c r="H28" s="192">
        <f t="shared" si="9"/>
        <v>0.55021101746253798</v>
      </c>
      <c r="I28" s="192">
        <f t="shared" si="10"/>
        <v>0.6004598565121787</v>
      </c>
      <c r="J28" s="192">
        <f t="shared" si="11"/>
        <v>0.51508093245972619</v>
      </c>
      <c r="K28" s="192">
        <f t="shared" si="12"/>
        <v>0.72457796790664741</v>
      </c>
      <c r="L28" s="192">
        <f t="shared" si="13"/>
        <v>0.30823390899304881</v>
      </c>
      <c r="N28" s="46" t="str">
        <f>'3.6'!N29</f>
        <v>Cruz del Sur</v>
      </c>
      <c r="O28" s="63">
        <v>23.051020441523139</v>
      </c>
      <c r="P28" s="63">
        <v>18.782901428422168</v>
      </c>
      <c r="Q28" s="63">
        <v>28.885734954646196</v>
      </c>
      <c r="R28" s="63">
        <v>33.218079447510696</v>
      </c>
      <c r="S28" s="63">
        <v>50.339689044619597</v>
      </c>
      <c r="T28" s="63">
        <v>55.021101746253798</v>
      </c>
      <c r="U28" s="63">
        <v>60.045985651217869</v>
      </c>
      <c r="V28" s="63">
        <v>51.508093245972617</v>
      </c>
      <c r="W28" s="63">
        <v>72.457796790664744</v>
      </c>
      <c r="X28" s="63">
        <v>30.823390899304883</v>
      </c>
    </row>
    <row r="29" spans="2:24">
      <c r="B29" s="46" t="str">
        <f t="shared" si="3"/>
        <v>EuroAmérica</v>
      </c>
      <c r="C29" s="192">
        <f t="shared" si="4"/>
        <v>0.33408362795703167</v>
      </c>
      <c r="D29" s="192">
        <f t="shared" si="5"/>
        <v>0.24843397552625915</v>
      </c>
      <c r="E29" s="192">
        <f t="shared" si="6"/>
        <v>0.31908327839824574</v>
      </c>
      <c r="F29" s="192">
        <f t="shared" si="7"/>
        <v>0.55048348237069511</v>
      </c>
      <c r="G29" s="192">
        <f t="shared" si="8"/>
        <v>0.50718280115862691</v>
      </c>
      <c r="H29" s="192">
        <f t="shared" si="9"/>
        <v>0.44586502681068024</v>
      </c>
      <c r="I29" s="192">
        <f t="shared" si="10"/>
        <v>0.52292539158082862</v>
      </c>
      <c r="J29" s="192">
        <f t="shared" si="11"/>
        <v>0.40211918764927262</v>
      </c>
      <c r="K29" s="192">
        <f t="shared" si="12"/>
        <v>0.63879800357450778</v>
      </c>
      <c r="L29" s="192">
        <f t="shared" si="13"/>
        <v>0.65389015010659113</v>
      </c>
      <c r="N29" s="46" t="str">
        <f>'3.6'!N30</f>
        <v>EuroAmérica</v>
      </c>
      <c r="O29" s="63">
        <v>33.408362795703169</v>
      </c>
      <c r="P29" s="63">
        <v>24.843397552625916</v>
      </c>
      <c r="Q29" s="63">
        <v>31.908327839824572</v>
      </c>
      <c r="R29" s="63">
        <v>55.048348237069511</v>
      </c>
      <c r="S29" s="63">
        <v>50.71828011586269</v>
      </c>
      <c r="T29" s="63">
        <v>44.586502681068026</v>
      </c>
      <c r="U29" s="63">
        <v>52.29253915808286</v>
      </c>
      <c r="V29" s="63">
        <v>40.211918764927262</v>
      </c>
      <c r="W29" s="63">
        <v>63.879800357450776</v>
      </c>
      <c r="X29" s="63">
        <v>65.389015010659108</v>
      </c>
    </row>
    <row r="30" spans="2:24">
      <c r="B30" s="46" t="str">
        <f t="shared" si="3"/>
        <v>Huelen</v>
      </c>
      <c r="C30" s="192">
        <f t="shared" si="4"/>
        <v>1.5184231773925438</v>
      </c>
      <c r="D30" s="192">
        <f t="shared" si="5"/>
        <v>1.4214535553674663</v>
      </c>
      <c r="E30" s="192">
        <f t="shared" si="6"/>
        <v>1.7972658294086852</v>
      </c>
      <c r="F30" s="192">
        <f t="shared" si="7"/>
        <v>16.657848504657636</v>
      </c>
      <c r="G30" s="192">
        <f t="shared" si="8"/>
        <v>31.574102471585672</v>
      </c>
      <c r="H30" s="192">
        <f t="shared" si="9"/>
        <v>92.645392749244778</v>
      </c>
      <c r="I30" s="192">
        <f t="shared" si="10"/>
        <v>213.91767881241586</v>
      </c>
      <c r="J30" s="192">
        <f t="shared" si="11"/>
        <v>125.59999999999997</v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>
        <v>151.84231773925438</v>
      </c>
      <c r="P30" s="63">
        <v>142.14535553674662</v>
      </c>
      <c r="Q30" s="63">
        <v>179.72658294086852</v>
      </c>
      <c r="R30" s="63">
        <v>1665.7848504657636</v>
      </c>
      <c r="S30" s="63">
        <v>3157.410247158567</v>
      </c>
      <c r="T30" s="63">
        <v>9264.5392749244784</v>
      </c>
      <c r="U30" s="63">
        <v>21391.767881241587</v>
      </c>
      <c r="V30" s="63">
        <v>12559.999999999996</v>
      </c>
      <c r="W30" s="63"/>
      <c r="X30" s="63"/>
    </row>
    <row r="31" spans="2:24">
      <c r="B31" s="46" t="str">
        <f t="shared" si="3"/>
        <v>ISE - Las Américas</v>
      </c>
      <c r="C31" s="192">
        <f t="shared" si="4"/>
        <v>7.5307063794311402E-2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7.5307063794311402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0.46701544633143671</v>
      </c>
      <c r="D33" s="192">
        <f t="shared" si="5"/>
        <v>0.58256737410055282</v>
      </c>
      <c r="E33" s="192">
        <f t="shared" si="6"/>
        <v>0.62339127014916418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46.701544633143669</v>
      </c>
      <c r="P33" s="63">
        <v>58.25673741005528</v>
      </c>
      <c r="Q33" s="63">
        <v>62.339127014916414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0.48302328834184122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48.302328834184124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0.64034960083034875</v>
      </c>
      <c r="D35" s="192">
        <f t="shared" si="5"/>
        <v>0.13596531856160973</v>
      </c>
      <c r="E35" s="192">
        <f t="shared" si="6"/>
        <v>6.522729481510281E-2</v>
      </c>
      <c r="F35" s="192">
        <f t="shared" si="7"/>
        <v>0.18856652104103644</v>
      </c>
      <c r="G35" s="192">
        <f t="shared" si="8"/>
        <v>0.31115767721563098</v>
      </c>
      <c r="H35" s="192">
        <f t="shared" si="9"/>
        <v>0.30458645349994617</v>
      </c>
      <c r="I35" s="192">
        <f t="shared" si="10"/>
        <v>0.18030065710238408</v>
      </c>
      <c r="J35" s="192">
        <f t="shared" si="11"/>
        <v>0.23926776176264009</v>
      </c>
      <c r="K35" s="192">
        <f t="shared" si="12"/>
        <v>0.2985587325479086</v>
      </c>
      <c r="L35" s="192">
        <f t="shared" si="13"/>
        <v>0.64127357971429322</v>
      </c>
      <c r="N35" s="46" t="str">
        <f>'3.6'!N36</f>
        <v>Mapfre Vida</v>
      </c>
      <c r="O35" s="63">
        <v>64.034960083034875</v>
      </c>
      <c r="P35" s="63">
        <v>13.596531856160974</v>
      </c>
      <c r="Q35" s="63">
        <v>6.5227294815102805</v>
      </c>
      <c r="R35" s="63">
        <v>18.856652104103645</v>
      </c>
      <c r="S35" s="63">
        <v>31.115767721563099</v>
      </c>
      <c r="T35" s="63">
        <v>30.458645349994619</v>
      </c>
      <c r="U35" s="63">
        <v>18.030065710238407</v>
      </c>
      <c r="V35" s="63">
        <v>23.92677617626401</v>
      </c>
      <c r="W35" s="63">
        <v>29.855873254790861</v>
      </c>
      <c r="X35" s="63">
        <v>64.127357971429319</v>
      </c>
    </row>
    <row r="36" spans="2:24">
      <c r="B36" s="46" t="str">
        <f t="shared" si="3"/>
        <v>Metlife (La Interamerica + Metlife)</v>
      </c>
      <c r="C36" s="192">
        <f t="shared" si="4"/>
        <v>0.56120299720673017</v>
      </c>
      <c r="D36" s="192">
        <f t="shared" si="5"/>
        <v>0.46834942382160866</v>
      </c>
      <c r="E36" s="192">
        <f t="shared" si="6"/>
        <v>0.39532785541380561</v>
      </c>
      <c r="F36" s="192">
        <f t="shared" si="7"/>
        <v>0.36319535120547575</v>
      </c>
      <c r="G36" s="192">
        <f t="shared" si="8"/>
        <v>0.39401289571952847</v>
      </c>
      <c r="H36" s="192">
        <f t="shared" si="9"/>
        <v>0.40859566469463343</v>
      </c>
      <c r="I36" s="192">
        <f t="shared" si="10"/>
        <v>0.44317852212674252</v>
      </c>
      <c r="J36" s="192">
        <f t="shared" si="11"/>
        <v>0.39833527813972014</v>
      </c>
      <c r="K36" s="192">
        <f t="shared" si="12"/>
        <v>0.36523792727476623</v>
      </c>
      <c r="L36" s="192">
        <f t="shared" si="13"/>
        <v>0.34425295906918385</v>
      </c>
      <c r="N36" s="46" t="str">
        <f>'3.6'!N37</f>
        <v>Metlife (La Interamerica + Metlife)</v>
      </c>
      <c r="O36" s="63">
        <v>56.120299720673017</v>
      </c>
      <c r="P36" s="63">
        <v>46.834942382160868</v>
      </c>
      <c r="Q36" s="63">
        <v>39.532785541380562</v>
      </c>
      <c r="R36" s="63">
        <v>36.319535120547577</v>
      </c>
      <c r="S36" s="63">
        <v>39.401289571952844</v>
      </c>
      <c r="T36" s="63">
        <v>40.859566469463346</v>
      </c>
      <c r="U36" s="63">
        <v>44.317852212674254</v>
      </c>
      <c r="V36" s="63">
        <v>39.833527813972012</v>
      </c>
      <c r="W36" s="63">
        <v>36.523792727476625</v>
      </c>
      <c r="X36" s="63">
        <v>34.425295906918386</v>
      </c>
    </row>
    <row r="37" spans="2:24">
      <c r="B37" s="46" t="str">
        <f t="shared" si="3"/>
        <v>Metlife</v>
      </c>
      <c r="C37" s="192">
        <f t="shared" si="4"/>
        <v>0.2204225048924206</v>
      </c>
      <c r="D37" s="192">
        <f t="shared" si="5"/>
        <v>0.33520447461133579</v>
      </c>
      <c r="E37" s="192">
        <f t="shared" si="6"/>
        <v>0.35072138996308944</v>
      </c>
      <c r="F37" s="192">
        <f t="shared" si="7"/>
        <v>0.39489889273700657</v>
      </c>
      <c r="G37" s="192">
        <f t="shared" si="8"/>
        <v>0.49175487438389387</v>
      </c>
      <c r="H37" s="192">
        <f t="shared" si="9"/>
        <v>0.62656613219601986</v>
      </c>
      <c r="I37" s="192">
        <f t="shared" si="10"/>
        <v>0.59780253114206938</v>
      </c>
      <c r="J37" s="192">
        <f t="shared" si="11"/>
        <v>0.52170460177897571</v>
      </c>
      <c r="K37" s="192">
        <f t="shared" si="12"/>
        <v>0.51843563796292325</v>
      </c>
      <c r="L37" s="192" t="str">
        <f t="shared" si="13"/>
        <v/>
      </c>
      <c r="N37" s="46" t="str">
        <f>'3.6'!N38</f>
        <v>Metlife</v>
      </c>
      <c r="O37" s="63">
        <v>22.042250489242061</v>
      </c>
      <c r="P37" s="63">
        <v>33.520447461133578</v>
      </c>
      <c r="Q37" s="63">
        <v>35.072138996308944</v>
      </c>
      <c r="R37" s="63">
        <v>39.489889273700655</v>
      </c>
      <c r="S37" s="63">
        <v>49.175487438389389</v>
      </c>
      <c r="T37" s="63">
        <v>62.656613219601986</v>
      </c>
      <c r="U37" s="63">
        <v>59.780253114206936</v>
      </c>
      <c r="V37" s="63">
        <v>52.170460177897567</v>
      </c>
      <c r="W37" s="63">
        <v>51.843563796292322</v>
      </c>
      <c r="X37" s="63"/>
    </row>
    <row r="38" spans="2:24">
      <c r="B38" s="46" t="str">
        <f t="shared" si="3"/>
        <v>Mutual de Carabineros</v>
      </c>
      <c r="C38" s="192">
        <f t="shared" si="4"/>
        <v>0.94237871190039746</v>
      </c>
      <c r="D38" s="192">
        <f t="shared" si="5"/>
        <v>1.0127360276004154</v>
      </c>
      <c r="E38" s="192">
        <f t="shared" si="6"/>
        <v>0.86616693287943958</v>
      </c>
      <c r="F38" s="192">
        <f t="shared" si="7"/>
        <v>1.083815855435146</v>
      </c>
      <c r="G38" s="192">
        <f t="shared" si="8"/>
        <v>1.2384519517025063</v>
      </c>
      <c r="H38" s="192">
        <f t="shared" si="9"/>
        <v>1.1513776606763375</v>
      </c>
      <c r="I38" s="192">
        <f t="shared" si="10"/>
        <v>1.0459072347049394</v>
      </c>
      <c r="J38" s="192">
        <f t="shared" si="11"/>
        <v>0.86500838141751901</v>
      </c>
      <c r="K38" s="192">
        <f t="shared" si="12"/>
        <v>0.83098097085030431</v>
      </c>
      <c r="L38" s="192">
        <f t="shared" si="13"/>
        <v>0.69094795111129548</v>
      </c>
      <c r="N38" s="46" t="str">
        <f>'3.6'!N39</f>
        <v>Mutual de Carabineros</v>
      </c>
      <c r="O38" s="63">
        <v>94.237871190039741</v>
      </c>
      <c r="P38" s="63">
        <v>101.27360276004154</v>
      </c>
      <c r="Q38" s="63">
        <v>86.61669328794396</v>
      </c>
      <c r="R38" s="63">
        <v>108.3815855435146</v>
      </c>
      <c r="S38" s="63">
        <v>123.84519517025063</v>
      </c>
      <c r="T38" s="63">
        <v>115.13776606763375</v>
      </c>
      <c r="U38" s="63">
        <v>104.59072347049394</v>
      </c>
      <c r="V38" s="63">
        <v>86.500838141751899</v>
      </c>
      <c r="W38" s="63">
        <v>83.098097085030432</v>
      </c>
      <c r="X38" s="63">
        <v>69.094795111129542</v>
      </c>
    </row>
    <row r="39" spans="2:24">
      <c r="B39" s="46" t="str">
        <f t="shared" si="3"/>
        <v>Mutual de Ej. y Av.</v>
      </c>
      <c r="C39" s="192">
        <f t="shared" si="4"/>
        <v>0.78867254098919304</v>
      </c>
      <c r="D39" s="192">
        <f t="shared" si="5"/>
        <v>0.86892302360751339</v>
      </c>
      <c r="E39" s="192">
        <f t="shared" si="6"/>
        <v>0.84299080546832361</v>
      </c>
      <c r="F39" s="192">
        <f t="shared" si="7"/>
        <v>0.74877310271183495</v>
      </c>
      <c r="G39" s="192">
        <f t="shared" si="8"/>
        <v>0.76236907592718073</v>
      </c>
      <c r="H39" s="192">
        <f t="shared" si="9"/>
        <v>0.77459662836716769</v>
      </c>
      <c r="I39" s="192">
        <f t="shared" si="10"/>
        <v>0.71577662949147669</v>
      </c>
      <c r="J39" s="192">
        <f t="shared" si="11"/>
        <v>0.96380650700384896</v>
      </c>
      <c r="K39" s="192">
        <f t="shared" si="12"/>
        <v>0.79240031622412499</v>
      </c>
      <c r="L39" s="192">
        <f t="shared" si="13"/>
        <v>0.62875406663396427</v>
      </c>
      <c r="N39" s="46" t="str">
        <f>'3.6'!N40</f>
        <v>Mutual de Ej. y Av.</v>
      </c>
      <c r="O39" s="63">
        <v>78.867254098919304</v>
      </c>
      <c r="P39" s="63">
        <v>86.892302360751344</v>
      </c>
      <c r="Q39" s="63">
        <v>84.299080546832357</v>
      </c>
      <c r="R39" s="63">
        <v>74.877310271183489</v>
      </c>
      <c r="S39" s="63">
        <v>76.236907592718069</v>
      </c>
      <c r="T39" s="63">
        <v>77.459662836716774</v>
      </c>
      <c r="U39" s="63">
        <v>71.577662949147665</v>
      </c>
      <c r="V39" s="63">
        <v>96.380650700384891</v>
      </c>
      <c r="W39" s="63">
        <v>79.240031622412502</v>
      </c>
      <c r="X39" s="63">
        <v>62.875406663396426</v>
      </c>
    </row>
    <row r="40" spans="2:24">
      <c r="B40" s="46" t="str">
        <f t="shared" si="3"/>
        <v>Mutual de Seguros</v>
      </c>
      <c r="C40" s="192">
        <f t="shared" si="4"/>
        <v>0.1087420886414148</v>
      </c>
      <c r="D40" s="192">
        <f t="shared" si="5"/>
        <v>0.13101622702063245</v>
      </c>
      <c r="E40" s="192">
        <f t="shared" si="6"/>
        <v>0.1393891988888564</v>
      </c>
      <c r="F40" s="192">
        <f t="shared" si="7"/>
        <v>0.14883936449178181</v>
      </c>
      <c r="G40" s="192">
        <f t="shared" si="8"/>
        <v>0.1852294142080482</v>
      </c>
      <c r="H40" s="192">
        <f t="shared" si="9"/>
        <v>0.22724574345169091</v>
      </c>
      <c r="I40" s="192">
        <f t="shared" si="10"/>
        <v>0.24768665603558365</v>
      </c>
      <c r="J40" s="192">
        <f t="shared" si="11"/>
        <v>0.28351217077110447</v>
      </c>
      <c r="K40" s="192">
        <f t="shared" si="12"/>
        <v>0.30857697758966629</v>
      </c>
      <c r="L40" s="192">
        <f t="shared" si="13"/>
        <v>0.40426305671959673</v>
      </c>
      <c r="N40" s="46" t="str">
        <f>'3.6'!N41</f>
        <v>Mutual de Seguros</v>
      </c>
      <c r="O40" s="63">
        <v>10.87420886414148</v>
      </c>
      <c r="P40" s="63">
        <v>13.101622702063246</v>
      </c>
      <c r="Q40" s="63">
        <v>13.938919888885639</v>
      </c>
      <c r="R40" s="63">
        <v>14.883936449178181</v>
      </c>
      <c r="S40" s="63">
        <v>18.52294142080482</v>
      </c>
      <c r="T40" s="63">
        <v>22.724574345169092</v>
      </c>
      <c r="U40" s="63">
        <v>24.768665603558365</v>
      </c>
      <c r="V40" s="63">
        <v>28.351217077110448</v>
      </c>
      <c r="W40" s="63">
        <v>30.85769775896663</v>
      </c>
      <c r="X40" s="63">
        <v>40.426305671959675</v>
      </c>
    </row>
    <row r="41" spans="2:24">
      <c r="B41" s="46" t="str">
        <f t="shared" si="3"/>
        <v>Ohio National</v>
      </c>
      <c r="C41" s="192">
        <f t="shared" si="4"/>
        <v>0.19318073226837701</v>
      </c>
      <c r="D41" s="192">
        <f t="shared" si="5"/>
        <v>0.35798868978674064</v>
      </c>
      <c r="E41" s="192">
        <f t="shared" si="6"/>
        <v>0.51058848389591116</v>
      </c>
      <c r="F41" s="192">
        <f t="shared" si="7"/>
        <v>0.18671081335760129</v>
      </c>
      <c r="G41" s="192">
        <f t="shared" si="8"/>
        <v>0.3409684165282153</v>
      </c>
      <c r="H41" s="192">
        <f t="shared" si="9"/>
        <v>0.27895821384771236</v>
      </c>
      <c r="I41" s="192">
        <f t="shared" si="10"/>
        <v>0.20410920948129591</v>
      </c>
      <c r="J41" s="192">
        <f t="shared" si="11"/>
        <v>0.20531005127267221</v>
      </c>
      <c r="K41" s="192">
        <f t="shared" si="12"/>
        <v>0.27457254858985031</v>
      </c>
      <c r="L41" s="192">
        <f t="shared" si="13"/>
        <v>0.1633786097623047</v>
      </c>
      <c r="N41" s="46" t="str">
        <f>'3.6'!N42</f>
        <v>Ohio National</v>
      </c>
      <c r="O41" s="63">
        <v>19.318073226837701</v>
      </c>
      <c r="P41" s="63">
        <v>35.798868978674065</v>
      </c>
      <c r="Q41" s="63">
        <v>51.05884838959112</v>
      </c>
      <c r="R41" s="63">
        <v>18.671081335760128</v>
      </c>
      <c r="S41" s="63">
        <v>34.096841652821531</v>
      </c>
      <c r="T41" s="63">
        <v>27.895821384771235</v>
      </c>
      <c r="U41" s="63">
        <v>20.41092094812959</v>
      </c>
      <c r="V41" s="63">
        <v>20.531005127267221</v>
      </c>
      <c r="W41" s="63">
        <v>27.457254858985031</v>
      </c>
      <c r="X41" s="63">
        <v>16.33786097623047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6.5920911749496047E-2</v>
      </c>
      <c r="E42" s="192">
        <f t="shared" si="6"/>
        <v>0.10489852609586099</v>
      </c>
      <c r="F42" s="192">
        <f t="shared" si="7"/>
        <v>0.12399407747035539</v>
      </c>
      <c r="G42" s="192">
        <f t="shared" si="8"/>
        <v>0.22761881183222921</v>
      </c>
      <c r="H42" s="192">
        <f t="shared" si="9"/>
        <v>0.26666135877129615</v>
      </c>
      <c r="I42" s="192">
        <f t="shared" si="10"/>
        <v>0.26871318554501045</v>
      </c>
      <c r="J42" s="192">
        <f t="shared" si="11"/>
        <v>0.23823973040421639</v>
      </c>
      <c r="K42" s="192">
        <f t="shared" si="12"/>
        <v>0.29880161166658181</v>
      </c>
      <c r="L42" s="192">
        <f t="shared" si="13"/>
        <v>0.30535969498083898</v>
      </c>
      <c r="N42" s="46" t="str">
        <f>'3.6'!N43</f>
        <v>Penta Vida</v>
      </c>
      <c r="O42" s="63"/>
      <c r="P42" s="63">
        <v>6.5920911749496049</v>
      </c>
      <c r="Q42" s="63">
        <v>10.4898526095861</v>
      </c>
      <c r="R42" s="63">
        <v>12.399407747035539</v>
      </c>
      <c r="S42" s="63">
        <v>22.761881183222922</v>
      </c>
      <c r="T42" s="63">
        <v>26.666135877129616</v>
      </c>
      <c r="U42" s="63">
        <v>26.871318554501045</v>
      </c>
      <c r="V42" s="63">
        <v>23.823973040421638</v>
      </c>
      <c r="W42" s="63">
        <v>29.88016116665818</v>
      </c>
      <c r="X42" s="63">
        <v>30.535969498083897</v>
      </c>
    </row>
    <row r="43" spans="2:24">
      <c r="B43" s="46" t="str">
        <f t="shared" si="3"/>
        <v>Principal</v>
      </c>
      <c r="C43" s="192">
        <f t="shared" si="4"/>
        <v>0.51190459986797254</v>
      </c>
      <c r="D43" s="192">
        <f t="shared" si="5"/>
        <v>0.47839068387414246</v>
      </c>
      <c r="E43" s="192">
        <f t="shared" si="6"/>
        <v>0.54519281222894023</v>
      </c>
      <c r="F43" s="192">
        <f t="shared" si="7"/>
        <v>0.33459568143255536</v>
      </c>
      <c r="G43" s="192">
        <f t="shared" si="8"/>
        <v>0.70492239313107907</v>
      </c>
      <c r="H43" s="192">
        <f t="shared" si="9"/>
        <v>0.64638282687704607</v>
      </c>
      <c r="I43" s="192">
        <f t="shared" si="10"/>
        <v>0.60145185070811114</v>
      </c>
      <c r="J43" s="192">
        <f t="shared" si="11"/>
        <v>0.54809704219861588</v>
      </c>
      <c r="K43" s="192">
        <f t="shared" si="12"/>
        <v>0.5716349525602693</v>
      </c>
      <c r="L43" s="192">
        <f t="shared" si="13"/>
        <v>0.62194315224108987</v>
      </c>
      <c r="N43" s="46" t="str">
        <f>'3.6'!N44</f>
        <v>Principal</v>
      </c>
      <c r="O43" s="63">
        <v>51.190459986797251</v>
      </c>
      <c r="P43" s="63">
        <v>47.839068387414244</v>
      </c>
      <c r="Q43" s="63">
        <v>54.519281222894023</v>
      </c>
      <c r="R43" s="63">
        <v>33.459568143255538</v>
      </c>
      <c r="S43" s="63">
        <v>70.492239313107902</v>
      </c>
      <c r="T43" s="63">
        <v>64.638282687704603</v>
      </c>
      <c r="U43" s="63">
        <v>60.145185070811117</v>
      </c>
      <c r="V43" s="63">
        <v>54.809704219861587</v>
      </c>
      <c r="W43" s="63">
        <v>57.163495256026934</v>
      </c>
      <c r="X43" s="63">
        <v>62.19431522410899</v>
      </c>
    </row>
    <row r="44" spans="2:24">
      <c r="B44" s="46" t="str">
        <f t="shared" si="3"/>
        <v>Renta Nacional</v>
      </c>
      <c r="C44" s="192">
        <f t="shared" si="4"/>
        <v>0.39465126710024701</v>
      </c>
      <c r="D44" s="192">
        <f t="shared" si="5"/>
        <v>0.39467410414307946</v>
      </c>
      <c r="E44" s="192">
        <f t="shared" si="6"/>
        <v>0.43197406746218275</v>
      </c>
      <c r="F44" s="192">
        <f t="shared" si="7"/>
        <v>0.39131542085827031</v>
      </c>
      <c r="G44" s="192">
        <f t="shared" si="8"/>
        <v>0.59458999659748235</v>
      </c>
      <c r="H44" s="192">
        <f t="shared" si="9"/>
        <v>0.99877526025719843</v>
      </c>
      <c r="I44" s="192">
        <f t="shared" si="10"/>
        <v>2.1437858124183191</v>
      </c>
      <c r="J44" s="192">
        <f t="shared" si="11"/>
        <v>0.90047495682210732</v>
      </c>
      <c r="K44" s="192">
        <f t="shared" si="12"/>
        <v>0.40966971746915987</v>
      </c>
      <c r="L44" s="192">
        <f t="shared" si="13"/>
        <v>1.2417987184898118</v>
      </c>
      <c r="N44" s="46" t="str">
        <f>'3.6'!N45</f>
        <v>Renta Nacional</v>
      </c>
      <c r="O44" s="63">
        <v>39.465126710024698</v>
      </c>
      <c r="P44" s="63">
        <v>39.467410414307949</v>
      </c>
      <c r="Q44" s="63">
        <v>43.197406746218277</v>
      </c>
      <c r="R44" s="63">
        <v>39.131542085827029</v>
      </c>
      <c r="S44" s="63">
        <v>59.458999659748237</v>
      </c>
      <c r="T44" s="63">
        <v>99.877526025719845</v>
      </c>
      <c r="U44" s="63">
        <v>214.37858124183191</v>
      </c>
      <c r="V44" s="63">
        <v>90.047495682210737</v>
      </c>
      <c r="W44" s="63">
        <v>40.966971746915988</v>
      </c>
      <c r="X44" s="63">
        <v>124.17987184898118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0.22262733897761497</v>
      </c>
      <c r="D46" s="192">
        <f t="shared" si="5"/>
        <v>0.19418217678200395</v>
      </c>
      <c r="E46" s="192">
        <f t="shared" si="6"/>
        <v>0.28361333230099028</v>
      </c>
      <c r="F46" s="192">
        <f t="shared" si="7"/>
        <v>0.26476492860030876</v>
      </c>
      <c r="G46" s="192">
        <f t="shared" si="8"/>
        <v>0.19318789292594776</v>
      </c>
      <c r="H46" s="192">
        <f t="shared" si="9"/>
        <v>0.36803246321815647</v>
      </c>
      <c r="I46" s="192">
        <f t="shared" si="10"/>
        <v>0.30454347341005356</v>
      </c>
      <c r="J46" s="192">
        <f t="shared" si="11"/>
        <v>0.22621064911301236</v>
      </c>
      <c r="K46" s="192">
        <f t="shared" si="12"/>
        <v>0.30121129963671622</v>
      </c>
      <c r="L46" s="192">
        <f t="shared" si="13"/>
        <v>0.48575524078885673</v>
      </c>
      <c r="N46" s="46" t="str">
        <f>'3.6'!N47</f>
        <v>Santander</v>
      </c>
      <c r="O46" s="63">
        <v>22.262733897761496</v>
      </c>
      <c r="P46" s="63">
        <v>19.418217678200396</v>
      </c>
      <c r="Q46" s="63">
        <v>28.361333230099028</v>
      </c>
      <c r="R46" s="63">
        <v>26.476492860030877</v>
      </c>
      <c r="S46" s="63">
        <v>19.318789292594776</v>
      </c>
      <c r="T46" s="63">
        <v>36.803246321815649</v>
      </c>
      <c r="U46" s="63">
        <v>30.454347341005356</v>
      </c>
      <c r="V46" s="63">
        <v>22.621064911301236</v>
      </c>
      <c r="W46" s="63">
        <v>30.121129963671621</v>
      </c>
      <c r="X46" s="63">
        <v>48.575524078885671</v>
      </c>
    </row>
    <row r="47" spans="2:24">
      <c r="B47" s="46" t="str">
        <f t="shared" si="3"/>
        <v>Security Rentas</v>
      </c>
      <c r="C47" s="192">
        <f t="shared" si="4"/>
        <v>1.1934617284257159</v>
      </c>
      <c r="D47" s="192">
        <f t="shared" si="5"/>
        <v>1.3035572962777624</v>
      </c>
      <c r="E47" s="192">
        <f t="shared" si="6"/>
        <v>1.1543400741042538</v>
      </c>
      <c r="F47" s="192">
        <f t="shared" si="7"/>
        <v>1.278053136366424</v>
      </c>
      <c r="G47" s="192">
        <f t="shared" si="8"/>
        <v>20.092908697860686</v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>
        <v>119.34617284257159</v>
      </c>
      <c r="P47" s="63">
        <v>130.35572962777624</v>
      </c>
      <c r="Q47" s="63">
        <v>115.43400741042538</v>
      </c>
      <c r="R47" s="63">
        <v>127.80531363664241</v>
      </c>
      <c r="S47" s="63">
        <v>2009.2908697860687</v>
      </c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0.2121952996607919</v>
      </c>
      <c r="D48" s="192">
        <f t="shared" si="5"/>
        <v>0.1742588421547942</v>
      </c>
      <c r="E48" s="192">
        <f t="shared" si="6"/>
        <v>0.19863705355300776</v>
      </c>
      <c r="F48" s="192">
        <f t="shared" si="7"/>
        <v>0.25693560539266808</v>
      </c>
      <c r="G48" s="192">
        <f t="shared" si="8"/>
        <v>0.26858219214769047</v>
      </c>
      <c r="H48" s="192">
        <f t="shared" si="9"/>
        <v>0.341571036441988</v>
      </c>
      <c r="I48" s="192">
        <f t="shared" si="10"/>
        <v>0.32473593796045291</v>
      </c>
      <c r="J48" s="192">
        <f t="shared" si="11"/>
        <v>0.38458806476505747</v>
      </c>
      <c r="K48" s="192">
        <f t="shared" si="12"/>
        <v>0.39850105837857375</v>
      </c>
      <c r="L48" s="192">
        <f t="shared" si="13"/>
        <v>0.36415629956677981</v>
      </c>
      <c r="N48" s="46" t="str">
        <f>'3.6'!N49</f>
        <v>Security Vida</v>
      </c>
      <c r="O48" s="63">
        <v>21.21952996607919</v>
      </c>
      <c r="P48" s="63">
        <v>17.425884215479421</v>
      </c>
      <c r="Q48" s="63">
        <v>19.863705355300777</v>
      </c>
      <c r="R48" s="63">
        <v>25.693560539266809</v>
      </c>
      <c r="S48" s="63">
        <v>26.858219214769047</v>
      </c>
      <c r="T48" s="63">
        <v>34.157103644198799</v>
      </c>
      <c r="U48" s="63">
        <v>32.473593796045293</v>
      </c>
      <c r="V48" s="63">
        <v>38.45880647650575</v>
      </c>
      <c r="W48" s="63">
        <v>39.850105837857377</v>
      </c>
      <c r="X48" s="63">
        <v>36.415629956677982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>
        <f t="shared" si="9"/>
        <v>0.60753729970443193</v>
      </c>
      <c r="I49" s="192">
        <f t="shared" si="10"/>
        <v>0.65299818323045278</v>
      </c>
      <c r="J49" s="192">
        <f t="shared" si="11"/>
        <v>0.71999961995315143</v>
      </c>
      <c r="K49" s="192">
        <f t="shared" si="12"/>
        <v>0.62448320562088167</v>
      </c>
      <c r="L49" s="192">
        <f t="shared" si="13"/>
        <v>0.6776158062439509</v>
      </c>
      <c r="N49" s="46" t="str">
        <f>'3.6'!N50</f>
        <v>Seguros CLC</v>
      </c>
      <c r="O49" s="63"/>
      <c r="P49" s="63"/>
      <c r="Q49" s="63"/>
      <c r="R49" s="63"/>
      <c r="S49" s="63"/>
      <c r="T49" s="63">
        <v>60.753729970443196</v>
      </c>
      <c r="U49" s="63">
        <v>65.299818323045272</v>
      </c>
      <c r="V49" s="63">
        <v>71.999961995315147</v>
      </c>
      <c r="W49" s="63">
        <v>62.448320562088163</v>
      </c>
      <c r="X49" s="63">
        <v>67.761580624395094</v>
      </c>
    </row>
    <row r="50" spans="2:24">
      <c r="B50" s="46" t="str">
        <f t="shared" si="3"/>
        <v>Seguros de Vida Cámara</v>
      </c>
      <c r="C50" s="192">
        <f t="shared" si="4"/>
        <v>0.48064074898895481</v>
      </c>
      <c r="D50" s="192">
        <f t="shared" si="5"/>
        <v>0.23332769894210903</v>
      </c>
      <c r="E50" s="192">
        <f t="shared" si="6"/>
        <v>0.15764658242191257</v>
      </c>
      <c r="F50" s="192">
        <f t="shared" si="7"/>
        <v>0.61620692655760545</v>
      </c>
      <c r="G50" s="192">
        <f t="shared" si="8"/>
        <v>0.53083921672128564</v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48.064074898895484</v>
      </c>
      <c r="P50" s="63">
        <v>23.332769894210902</v>
      </c>
      <c r="Q50" s="63">
        <v>15.764658242191256</v>
      </c>
      <c r="R50" s="63">
        <v>61.620692655760543</v>
      </c>
      <c r="S50" s="63">
        <v>53.083921672128568</v>
      </c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0.34809955208275484</v>
      </c>
      <c r="D51" s="192">
        <f t="shared" si="5"/>
        <v>0.34654208206859916</v>
      </c>
      <c r="E51" s="192">
        <f t="shared" si="6"/>
        <v>0.39504866080215512</v>
      </c>
      <c r="F51" s="192">
        <f t="shared" si="7"/>
        <v>0.46321747100233013</v>
      </c>
      <c r="G51" s="192">
        <f t="shared" si="8"/>
        <v>0.45861040832380356</v>
      </c>
      <c r="H51" s="192">
        <f t="shared" si="9"/>
        <v>0.4949603659591677</v>
      </c>
      <c r="I51" s="192">
        <f t="shared" si="10"/>
        <v>0.38675371786638413</v>
      </c>
      <c r="J51" s="192">
        <f t="shared" si="11"/>
        <v>0.46481421062964851</v>
      </c>
      <c r="K51" s="192">
        <f t="shared" si="12"/>
        <v>0.46937540276172851</v>
      </c>
      <c r="L51" s="192">
        <f t="shared" si="13"/>
        <v>0.26251610393789904</v>
      </c>
      <c r="N51" s="46" t="str">
        <f>'3.6'!N52</f>
        <v>Sura</v>
      </c>
      <c r="O51" s="63">
        <v>34.809955208275483</v>
      </c>
      <c r="P51" s="63">
        <v>34.654208206859913</v>
      </c>
      <c r="Q51" s="63">
        <v>39.504866080215514</v>
      </c>
      <c r="R51" s="63">
        <v>46.321747100233011</v>
      </c>
      <c r="S51" s="63">
        <v>45.861040832380354</v>
      </c>
      <c r="T51" s="63">
        <v>49.49603659591677</v>
      </c>
      <c r="U51" s="63">
        <v>38.675371786638415</v>
      </c>
      <c r="V51" s="63">
        <v>46.481421062964849</v>
      </c>
      <c r="W51" s="63">
        <v>46.937540276172854</v>
      </c>
      <c r="X51" s="63">
        <v>26.251610393789903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0.41772600392262954</v>
      </c>
      <c r="D53" s="196">
        <f t="shared" si="14"/>
        <v>0.36741362654039683</v>
      </c>
      <c r="E53" s="196">
        <f t="shared" si="14"/>
        <v>0.39817334614436395</v>
      </c>
      <c r="F53" s="196">
        <f t="shared" si="14"/>
        <v>0.40547306297403551</v>
      </c>
      <c r="G53" s="196">
        <f t="shared" si="14"/>
        <v>0.44176195177448441</v>
      </c>
      <c r="H53" s="196">
        <f t="shared" si="14"/>
        <v>0.45628831485593929</v>
      </c>
      <c r="I53" s="196">
        <f t="shared" si="14"/>
        <v>0.44906025146240064</v>
      </c>
      <c r="J53" s="196">
        <f t="shared" si="14"/>
        <v>0.4274552364709624</v>
      </c>
      <c r="K53" s="196">
        <f t="shared" si="14"/>
        <v>0.47345096033259887</v>
      </c>
      <c r="L53" s="196">
        <f t="shared" si="14"/>
        <v>0.38541419474128863</v>
      </c>
      <c r="N53" s="51" t="s">
        <v>29</v>
      </c>
      <c r="O53" s="64">
        <v>41.772600392262952</v>
      </c>
      <c r="P53" s="64">
        <v>36.741362654039683</v>
      </c>
      <c r="Q53" s="64">
        <v>39.817334614436398</v>
      </c>
      <c r="R53" s="64">
        <v>40.547306297403551</v>
      </c>
      <c r="S53" s="64">
        <v>44.176195177448442</v>
      </c>
      <c r="T53" s="64">
        <v>45.628831485593928</v>
      </c>
      <c r="U53" s="64">
        <v>44.906025146240061</v>
      </c>
      <c r="V53" s="64">
        <v>42.745523647096242</v>
      </c>
      <c r="W53" s="64">
        <v>47.345096033259885</v>
      </c>
      <c r="X53" s="64">
        <v>38.541419474128865</v>
      </c>
    </row>
    <row r="55" spans="2:24">
      <c r="B55" s="14" t="str">
        <f>'3.8.1'!B24</f>
        <v>Siniestralidad Directa = Costo Siniestros Directos / Prima Directa</v>
      </c>
    </row>
    <row r="56" spans="2:24">
      <c r="B56" s="14" t="s">
        <v>712</v>
      </c>
    </row>
  </sheetData>
  <mergeCells count="2">
    <mergeCell ref="B14:L14"/>
    <mergeCell ref="N14:X14"/>
  </mergeCells>
  <conditionalFormatting sqref="C16:L53">
    <cfRule type="cellIs" dxfId="2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>
  <sheetPr codeName="Hoja167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278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>
        <f t="shared" si="2"/>
        <v>1.4857338471205265E-2</v>
      </c>
      <c r="G16" s="192">
        <f t="shared" si="2"/>
        <v>0.2449693820936466</v>
      </c>
      <c r="H16" s="192">
        <f t="shared" si="2"/>
        <v>0.27390607882538204</v>
      </c>
      <c r="I16" s="192">
        <f t="shared" si="2"/>
        <v>0.21489443291391061</v>
      </c>
      <c r="J16" s="192">
        <f t="shared" si="2"/>
        <v>0.1722607297125501</v>
      </c>
      <c r="K16" s="192">
        <f t="shared" si="2"/>
        <v>0.20392973680228418</v>
      </c>
      <c r="L16" s="192">
        <f t="shared" si="2"/>
        <v>0.24982717004273827</v>
      </c>
      <c r="N16" s="46" t="str">
        <f>'3.6'!N17</f>
        <v>ACE Seguros de Vida</v>
      </c>
      <c r="O16" s="40"/>
      <c r="P16" s="40"/>
      <c r="Q16" s="40"/>
      <c r="R16" s="40">
        <v>1.4857338471205266</v>
      </c>
      <c r="S16" s="40">
        <v>24.496938209364661</v>
      </c>
      <c r="T16" s="40">
        <v>27.390607882538205</v>
      </c>
      <c r="U16" s="40">
        <v>21.489443291391062</v>
      </c>
      <c r="V16" s="40">
        <v>17.226072971255011</v>
      </c>
      <c r="W16" s="40">
        <v>20.392973680228419</v>
      </c>
      <c r="X16" s="40">
        <v>24.982717004273827</v>
      </c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3.2089558286254684E-2</v>
      </c>
      <c r="D17" s="192">
        <f t="shared" ref="D17:D52" si="5">IF(OR(P17="",P17=0),"",P17/100)</f>
        <v>7.29703686239178E-2</v>
      </c>
      <c r="E17" s="192">
        <f t="shared" ref="E17:E52" si="6">IF(OR(Q17="",Q17=0),"",Q17/100)</f>
        <v>9.092604761519521E-2</v>
      </c>
      <c r="F17" s="192">
        <f t="shared" ref="F17:F52" si="7">IF(OR(R17="",R17=0),"",R17/100)</f>
        <v>7.8308548309881446E-2</v>
      </c>
      <c r="G17" s="192">
        <f t="shared" ref="G17:G52" si="8">IF(OR(S17="",S17=0),"",S17/100)</f>
        <v>7.6939744785462935E-2</v>
      </c>
      <c r="H17" s="192">
        <f t="shared" ref="H17:H52" si="9">IF(OR(T17="",T17=0),"",T17/100)</f>
        <v>9.2341897291430067E-2</v>
      </c>
      <c r="I17" s="192">
        <f t="shared" ref="I17:I52" si="10">IF(OR(U17="",U17=0),"",U17/100)</f>
        <v>8.3485502114532609E-2</v>
      </c>
      <c r="J17" s="192">
        <f t="shared" ref="J17:J52" si="11">IF(OR(V17="",V17=0),"",V17/100)</f>
        <v>0.1141563359593578</v>
      </c>
      <c r="K17" s="192">
        <f t="shared" ref="K17:K52" si="12">IF(OR(W17="",W17=0),"",W17/100)</f>
        <v>0.13028538913333879</v>
      </c>
      <c r="L17" s="192">
        <f t="shared" ref="L17:L52" si="13">IF(OR(X17="",X17=0),"",X17/100)</f>
        <v>0.13983843557054618</v>
      </c>
      <c r="N17" s="46" t="str">
        <f>'3.6'!N18</f>
        <v>BanChile</v>
      </c>
      <c r="O17" s="40">
        <v>3.2089558286254682</v>
      </c>
      <c r="P17" s="40">
        <v>7.2970368623917796</v>
      </c>
      <c r="Q17" s="40">
        <v>9.0926047615195209</v>
      </c>
      <c r="R17" s="40">
        <v>7.8308548309881445</v>
      </c>
      <c r="S17" s="40">
        <v>7.6939744785462931</v>
      </c>
      <c r="T17" s="40">
        <v>9.2341897291430062</v>
      </c>
      <c r="U17" s="40">
        <v>8.3485502114532615</v>
      </c>
      <c r="V17" s="40">
        <v>11.41563359593578</v>
      </c>
      <c r="W17" s="40">
        <v>13.028538913333879</v>
      </c>
      <c r="X17" s="40">
        <v>13.983843557054618</v>
      </c>
    </row>
    <row r="18" spans="2:24" s="16" customFormat="1">
      <c r="B18" s="46" t="str">
        <f t="shared" si="3"/>
        <v>BBVA Seguros de Vida</v>
      </c>
      <c r="C18" s="192">
        <f t="shared" si="4"/>
        <v>0.33293138889338469</v>
      </c>
      <c r="D18" s="192">
        <f t="shared" si="5"/>
        <v>6.4766008313551268E-2</v>
      </c>
      <c r="E18" s="192">
        <f t="shared" si="6"/>
        <v>0.25837731351063442</v>
      </c>
      <c r="F18" s="192">
        <f t="shared" si="7"/>
        <v>0.28312009905076269</v>
      </c>
      <c r="G18" s="192">
        <f t="shared" si="8"/>
        <v>9.6007275730083774E-2</v>
      </c>
      <c r="H18" s="192">
        <f t="shared" si="9"/>
        <v>0.28344195797821387</v>
      </c>
      <c r="I18" s="192">
        <f t="shared" si="10"/>
        <v>0.15539681994573945</v>
      </c>
      <c r="J18" s="192">
        <f t="shared" si="11"/>
        <v>0.29174028161651144</v>
      </c>
      <c r="K18" s="192">
        <f t="shared" si="12"/>
        <v>0.16936411751169733</v>
      </c>
      <c r="L18" s="192">
        <f t="shared" si="13"/>
        <v>0.11554920444680034</v>
      </c>
      <c r="N18" s="46" t="str">
        <f>'3.6'!N19</f>
        <v>BBVA Seguros de Vida</v>
      </c>
      <c r="O18" s="40">
        <v>33.293138889338472</v>
      </c>
      <c r="P18" s="40">
        <v>6.4766008313551264</v>
      </c>
      <c r="Q18" s="40">
        <v>25.837731351063443</v>
      </c>
      <c r="R18" s="40">
        <v>28.31200990507627</v>
      </c>
      <c r="S18" s="40">
        <v>9.6007275730083776</v>
      </c>
      <c r="T18" s="40">
        <v>28.344195797821385</v>
      </c>
      <c r="U18" s="40">
        <v>15.539681994573945</v>
      </c>
      <c r="V18" s="40">
        <v>29.174028161651144</v>
      </c>
      <c r="W18" s="40">
        <v>16.936411751169732</v>
      </c>
      <c r="X18" s="40">
        <v>11.554920444680034</v>
      </c>
    </row>
    <row r="19" spans="2:24" s="16" customFormat="1">
      <c r="B19" s="46" t="str">
        <f t="shared" si="3"/>
        <v>BCI Vida</v>
      </c>
      <c r="C19" s="192">
        <f t="shared" si="4"/>
        <v>0.73561122377872001</v>
      </c>
      <c r="D19" s="192">
        <f t="shared" si="5"/>
        <v>0.78215017823477606</v>
      </c>
      <c r="E19" s="192">
        <f t="shared" si="6"/>
        <v>0.64076279532466285</v>
      </c>
      <c r="F19" s="192">
        <f t="shared" si="7"/>
        <v>0.34187130951407385</v>
      </c>
      <c r="G19" s="192">
        <f t="shared" si="8"/>
        <v>0.63745713122055969</v>
      </c>
      <c r="H19" s="192">
        <f t="shared" si="9"/>
        <v>0.45136110314271682</v>
      </c>
      <c r="I19" s="192">
        <f t="shared" si="10"/>
        <v>0.58619528303242185</v>
      </c>
      <c r="J19" s="192">
        <f t="shared" si="11"/>
        <v>0.78492708817482448</v>
      </c>
      <c r="K19" s="192">
        <f t="shared" si="12"/>
        <v>0.84966519029581844</v>
      </c>
      <c r="L19" s="192">
        <f t="shared" si="13"/>
        <v>0.83100865553590608</v>
      </c>
      <c r="N19" s="46" t="str">
        <f>'3.6'!N20</f>
        <v>BCI Vida</v>
      </c>
      <c r="O19" s="40">
        <v>73.561122377871996</v>
      </c>
      <c r="P19" s="40">
        <v>78.215017823477609</v>
      </c>
      <c r="Q19" s="40">
        <v>64.076279532466287</v>
      </c>
      <c r="R19" s="40">
        <v>34.187130951407383</v>
      </c>
      <c r="S19" s="40">
        <v>63.745713122055967</v>
      </c>
      <c r="T19" s="40">
        <v>45.136110314271683</v>
      </c>
      <c r="U19" s="40">
        <v>58.619528303242184</v>
      </c>
      <c r="V19" s="40">
        <v>78.492708817482452</v>
      </c>
      <c r="W19" s="40">
        <v>84.966519029581846</v>
      </c>
      <c r="X19" s="40">
        <v>83.100865553590609</v>
      </c>
    </row>
    <row r="20" spans="2:24" s="16" customFormat="1">
      <c r="B20" s="46" t="str">
        <f t="shared" si="3"/>
        <v>BICE Vida</v>
      </c>
      <c r="C20" s="192">
        <f t="shared" si="4"/>
        <v>0.73576540162068638</v>
      </c>
      <c r="D20" s="192">
        <f t="shared" si="5"/>
        <v>0.82360929526957083</v>
      </c>
      <c r="E20" s="192">
        <f t="shared" si="6"/>
        <v>0.82945053348279263</v>
      </c>
      <c r="F20" s="192">
        <f t="shared" si="7"/>
        <v>0.71688192385007588</v>
      </c>
      <c r="G20" s="192">
        <f t="shared" si="8"/>
        <v>0.6318100508030704</v>
      </c>
      <c r="H20" s="192">
        <f t="shared" si="9"/>
        <v>0.75891087919256361</v>
      </c>
      <c r="I20" s="192">
        <f t="shared" si="10"/>
        <v>0.54729072519345057</v>
      </c>
      <c r="J20" s="192">
        <f t="shared" si="11"/>
        <v>0.66503877413447055</v>
      </c>
      <c r="K20" s="192">
        <f t="shared" si="12"/>
        <v>0.66187775065887866</v>
      </c>
      <c r="L20" s="192">
        <f t="shared" si="13"/>
        <v>0.6763298015288457</v>
      </c>
      <c r="N20" s="46" t="str">
        <f>'3.6'!N21</f>
        <v>BICE Vida</v>
      </c>
      <c r="O20" s="40">
        <v>73.576540162068639</v>
      </c>
      <c r="P20" s="40">
        <v>82.360929526957079</v>
      </c>
      <c r="Q20" s="40">
        <v>82.945053348279259</v>
      </c>
      <c r="R20" s="40">
        <v>71.688192385007582</v>
      </c>
      <c r="S20" s="40">
        <v>63.181005080307038</v>
      </c>
      <c r="T20" s="40">
        <v>75.891087919256364</v>
      </c>
      <c r="U20" s="40">
        <v>54.72907251934506</v>
      </c>
      <c r="V20" s="40">
        <v>66.503877413447057</v>
      </c>
      <c r="W20" s="40">
        <v>66.187775065887863</v>
      </c>
      <c r="X20" s="40">
        <v>67.632980152884571</v>
      </c>
    </row>
    <row r="21" spans="2:24" s="16" customFormat="1">
      <c r="B21" s="46" t="str">
        <f t="shared" si="3"/>
        <v>Cardif</v>
      </c>
      <c r="C21" s="192">
        <f t="shared" si="4"/>
        <v>0.44685675141887538</v>
      </c>
      <c r="D21" s="192">
        <f t="shared" si="5"/>
        <v>0.27626299183525477</v>
      </c>
      <c r="E21" s="192">
        <f t="shared" si="6"/>
        <v>0.21160672041769138</v>
      </c>
      <c r="F21" s="192">
        <f t="shared" si="7"/>
        <v>0.15113895482934483</v>
      </c>
      <c r="G21" s="192">
        <f t="shared" si="8"/>
        <v>0.17122648825208026</v>
      </c>
      <c r="H21" s="192">
        <f t="shared" si="9"/>
        <v>9.7145295520569844E-2</v>
      </c>
      <c r="I21" s="192">
        <f t="shared" si="10"/>
        <v>0.10340221740316666</v>
      </c>
      <c r="J21" s="192">
        <f t="shared" si="11"/>
        <v>0.16555529930912219</v>
      </c>
      <c r="K21" s="192">
        <f t="shared" si="12"/>
        <v>0.16862617217757012</v>
      </c>
      <c r="L21" s="192">
        <f t="shared" si="13"/>
        <v>8.0226278552903485E-2</v>
      </c>
      <c r="N21" s="46" t="str">
        <f>'3.6'!N22</f>
        <v>Cardif</v>
      </c>
      <c r="O21" s="40">
        <v>44.685675141887536</v>
      </c>
      <c r="P21" s="40">
        <v>27.626299183525475</v>
      </c>
      <c r="Q21" s="40">
        <v>21.160672041769139</v>
      </c>
      <c r="R21" s="40">
        <v>15.113895482934483</v>
      </c>
      <c r="S21" s="40">
        <v>17.122648825208024</v>
      </c>
      <c r="T21" s="40">
        <v>9.7145295520569839</v>
      </c>
      <c r="U21" s="40">
        <v>10.340221740316666</v>
      </c>
      <c r="V21" s="40">
        <v>16.555529930912218</v>
      </c>
      <c r="W21" s="40">
        <v>16.862617217757013</v>
      </c>
      <c r="X21" s="40">
        <v>8.0226278552903487</v>
      </c>
    </row>
    <row r="22" spans="2:24">
      <c r="B22" s="46" t="str">
        <f t="shared" si="3"/>
        <v>Chilena</v>
      </c>
      <c r="C22" s="192">
        <f t="shared" si="4"/>
        <v>0.84502147123660398</v>
      </c>
      <c r="D22" s="192">
        <f t="shared" si="5"/>
        <v>0.89843840958317889</v>
      </c>
      <c r="E22" s="192">
        <f t="shared" si="6"/>
        <v>0.85808295742527196</v>
      </c>
      <c r="F22" s="192">
        <f t="shared" si="7"/>
        <v>0.817396683409924</v>
      </c>
      <c r="G22" s="192">
        <f t="shared" si="8"/>
        <v>0.82008072737287141</v>
      </c>
      <c r="H22" s="192">
        <f t="shared" si="9"/>
        <v>0.81934211119054456</v>
      </c>
      <c r="I22" s="192">
        <f t="shared" si="10"/>
        <v>0.84734316991715242</v>
      </c>
      <c r="J22" s="192">
        <f t="shared" si="11"/>
        <v>0.79872971807272752</v>
      </c>
      <c r="K22" s="192">
        <f t="shared" si="12"/>
        <v>0.85675080800643866</v>
      </c>
      <c r="L22" s="192">
        <f t="shared" si="13"/>
        <v>0.78011023431024451</v>
      </c>
      <c r="N22" s="46" t="str">
        <f>'3.6'!N23</f>
        <v>Chilena</v>
      </c>
      <c r="O22" s="63">
        <v>84.502147123660393</v>
      </c>
      <c r="P22" s="63">
        <v>89.843840958317884</v>
      </c>
      <c r="Q22" s="63">
        <v>85.808295742527193</v>
      </c>
      <c r="R22" s="63">
        <v>81.739668340992395</v>
      </c>
      <c r="S22" s="63">
        <v>82.008072737287137</v>
      </c>
      <c r="T22" s="63">
        <v>81.934211119054453</v>
      </c>
      <c r="U22" s="63">
        <v>84.734316991715247</v>
      </c>
      <c r="V22" s="63">
        <v>79.872971807272748</v>
      </c>
      <c r="W22" s="63">
        <v>85.675080800643869</v>
      </c>
      <c r="X22" s="63">
        <v>78.011023431024455</v>
      </c>
    </row>
    <row r="23" spans="2:24">
      <c r="B23" s="46" t="str">
        <f t="shared" si="3"/>
        <v>Cigna</v>
      </c>
      <c r="C23" s="192">
        <f t="shared" si="4"/>
        <v>0.44632796319099205</v>
      </c>
      <c r="D23" s="192">
        <f t="shared" si="5"/>
        <v>0.48936862870765546</v>
      </c>
      <c r="E23" s="192">
        <f t="shared" si="6"/>
        <v>0.57173150458393074</v>
      </c>
      <c r="F23" s="192">
        <f t="shared" si="7"/>
        <v>0.61354788729542586</v>
      </c>
      <c r="G23" s="192">
        <f t="shared" si="8"/>
        <v>0.53267496400369496</v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>
        <v>44.632796319099207</v>
      </c>
      <c r="P23" s="63">
        <v>48.936862870765545</v>
      </c>
      <c r="Q23" s="63">
        <v>57.173150458393074</v>
      </c>
      <c r="R23" s="63">
        <v>61.354788729542584</v>
      </c>
      <c r="S23" s="63">
        <v>53.267496400369495</v>
      </c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0.65436016038220568</v>
      </c>
      <c r="D25" s="192">
        <f t="shared" si="5"/>
        <v>0.71253540340070709</v>
      </c>
      <c r="E25" s="192">
        <f t="shared" si="6"/>
        <v>0.5715019225963982</v>
      </c>
      <c r="F25" s="192">
        <f t="shared" si="7"/>
        <v>0.48699902299600994</v>
      </c>
      <c r="G25" s="192">
        <f t="shared" si="8"/>
        <v>0.47097409368766807</v>
      </c>
      <c r="H25" s="192">
        <f t="shared" si="9"/>
        <v>0.74986891015670565</v>
      </c>
      <c r="I25" s="192">
        <f t="shared" si="10"/>
        <v>0.9128486583218488</v>
      </c>
      <c r="J25" s="192">
        <f t="shared" si="11"/>
        <v>0.7950364211268719</v>
      </c>
      <c r="K25" s="192">
        <f t="shared" si="12"/>
        <v>0.79329719215196259</v>
      </c>
      <c r="L25" s="192">
        <f t="shared" si="13"/>
        <v>0.68602723484626649</v>
      </c>
      <c r="N25" s="46" t="str">
        <f>'3.6'!N26</f>
        <v>Consorcio Nacional</v>
      </c>
      <c r="O25" s="63">
        <v>65.436016038220572</v>
      </c>
      <c r="P25" s="63">
        <v>71.253540340070714</v>
      </c>
      <c r="Q25" s="63">
        <v>57.150192259639823</v>
      </c>
      <c r="R25" s="63">
        <v>48.699902299600993</v>
      </c>
      <c r="S25" s="63">
        <v>47.097409368766805</v>
      </c>
      <c r="T25" s="63">
        <v>74.986891015670565</v>
      </c>
      <c r="U25" s="63">
        <v>91.284865832184877</v>
      </c>
      <c r="V25" s="63">
        <v>79.503642112687189</v>
      </c>
      <c r="W25" s="63">
        <v>79.329719215196263</v>
      </c>
      <c r="X25" s="63">
        <v>68.602723484626651</v>
      </c>
    </row>
    <row r="26" spans="2:24">
      <c r="B26" s="46" t="str">
        <f t="shared" si="3"/>
        <v>CorpVida</v>
      </c>
      <c r="C26" s="192">
        <f t="shared" si="4"/>
        <v>0.46096778502414759</v>
      </c>
      <c r="D26" s="192">
        <f t="shared" si="5"/>
        <v>0.54438484197523129</v>
      </c>
      <c r="E26" s="192">
        <f t="shared" si="6"/>
        <v>0.55220340541017043</v>
      </c>
      <c r="F26" s="192">
        <f t="shared" si="7"/>
        <v>0.39423393722362055</v>
      </c>
      <c r="G26" s="192">
        <f t="shared" si="8"/>
        <v>0.41520313509506673</v>
      </c>
      <c r="H26" s="192">
        <f t="shared" si="9"/>
        <v>0.3896653023961702</v>
      </c>
      <c r="I26" s="192">
        <f t="shared" si="10"/>
        <v>0.45389004902137453</v>
      </c>
      <c r="J26" s="192">
        <f t="shared" si="11"/>
        <v>0.72796179939406558</v>
      </c>
      <c r="K26" s="192">
        <f t="shared" si="12"/>
        <v>0.79036314676021957</v>
      </c>
      <c r="L26" s="192">
        <f t="shared" si="13"/>
        <v>0.73870368453848745</v>
      </c>
      <c r="N26" s="46" t="str">
        <f>'3.6'!N27</f>
        <v>CorpVida</v>
      </c>
      <c r="O26" s="63">
        <v>46.096778502414757</v>
      </c>
      <c r="P26" s="63">
        <v>54.438484197523131</v>
      </c>
      <c r="Q26" s="63">
        <v>55.220340541017045</v>
      </c>
      <c r="R26" s="63">
        <v>39.423393722362057</v>
      </c>
      <c r="S26" s="63">
        <v>41.520313509506671</v>
      </c>
      <c r="T26" s="63">
        <v>38.966530239617022</v>
      </c>
      <c r="U26" s="63">
        <v>45.389004902137451</v>
      </c>
      <c r="V26" s="63">
        <v>72.796179939406557</v>
      </c>
      <c r="W26" s="63">
        <v>79.036314676021959</v>
      </c>
      <c r="X26" s="63">
        <v>73.870368453848741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>
        <f t="shared" si="4"/>
        <v>0.70396708494253146</v>
      </c>
      <c r="D28" s="192">
        <f t="shared" si="5"/>
        <v>0.63419615290857356</v>
      </c>
      <c r="E28" s="192">
        <f t="shared" si="6"/>
        <v>0.82084322006121235</v>
      </c>
      <c r="F28" s="192">
        <f t="shared" si="7"/>
        <v>0.76686833347601746</v>
      </c>
      <c r="G28" s="192">
        <f t="shared" si="8"/>
        <v>0.69397667518499451</v>
      </c>
      <c r="H28" s="192">
        <f t="shared" si="9"/>
        <v>0.67185057219832189</v>
      </c>
      <c r="I28" s="192">
        <f t="shared" si="10"/>
        <v>0.57236160016156856</v>
      </c>
      <c r="J28" s="192">
        <f t="shared" si="11"/>
        <v>0.83008643553588202</v>
      </c>
      <c r="K28" s="192">
        <f t="shared" si="12"/>
        <v>0.93599135230411856</v>
      </c>
      <c r="L28" s="192">
        <f t="shared" si="13"/>
        <v>0.84287941253592635</v>
      </c>
      <c r="N28" s="46" t="str">
        <f>'3.6'!N29</f>
        <v>Cruz del Sur</v>
      </c>
      <c r="O28" s="63">
        <v>70.396708494253147</v>
      </c>
      <c r="P28" s="63">
        <v>63.419615290857358</v>
      </c>
      <c r="Q28" s="63">
        <v>82.084322006121241</v>
      </c>
      <c r="R28" s="63">
        <v>76.686833347601748</v>
      </c>
      <c r="S28" s="63">
        <v>69.397667518499446</v>
      </c>
      <c r="T28" s="63">
        <v>67.185057219832188</v>
      </c>
      <c r="U28" s="63">
        <v>57.236160016156859</v>
      </c>
      <c r="V28" s="63">
        <v>83.0086435535882</v>
      </c>
      <c r="W28" s="63">
        <v>93.599135230411861</v>
      </c>
      <c r="X28" s="63">
        <v>84.287941253592635</v>
      </c>
    </row>
    <row r="29" spans="2:24">
      <c r="B29" s="46" t="str">
        <f t="shared" si="3"/>
        <v>EuroAmérica</v>
      </c>
      <c r="C29" s="192">
        <f t="shared" si="4"/>
        <v>0.72481857584233211</v>
      </c>
      <c r="D29" s="192">
        <f t="shared" si="5"/>
        <v>0.71825821694972103</v>
      </c>
      <c r="E29" s="192">
        <f t="shared" si="6"/>
        <v>0.81276362098269384</v>
      </c>
      <c r="F29" s="192">
        <f t="shared" si="7"/>
        <v>0.73115731992758592</v>
      </c>
      <c r="G29" s="192">
        <f t="shared" si="8"/>
        <v>0.71775039722420519</v>
      </c>
      <c r="H29" s="192">
        <f t="shared" si="9"/>
        <v>0.67554670805345285</v>
      </c>
      <c r="I29" s="192">
        <f t="shared" si="10"/>
        <v>0.7250257114179649</v>
      </c>
      <c r="J29" s="192">
        <f t="shared" si="11"/>
        <v>0.79295101372915311</v>
      </c>
      <c r="K29" s="192">
        <f t="shared" si="12"/>
        <v>0.83540174476204843</v>
      </c>
      <c r="L29" s="192">
        <f t="shared" si="13"/>
        <v>0.7612508516856985</v>
      </c>
      <c r="N29" s="46" t="str">
        <f>'3.6'!N30</f>
        <v>EuroAmérica</v>
      </c>
      <c r="O29" s="63">
        <v>72.481857584233211</v>
      </c>
      <c r="P29" s="63">
        <v>71.825821694972106</v>
      </c>
      <c r="Q29" s="63">
        <v>81.276362098269388</v>
      </c>
      <c r="R29" s="63">
        <v>73.115731992758597</v>
      </c>
      <c r="S29" s="63">
        <v>71.775039722420516</v>
      </c>
      <c r="T29" s="63">
        <v>67.554670805345282</v>
      </c>
      <c r="U29" s="63">
        <v>72.502571141796494</v>
      </c>
      <c r="V29" s="63">
        <v>79.295101372915312</v>
      </c>
      <c r="W29" s="63">
        <v>83.540174476204839</v>
      </c>
      <c r="X29" s="63">
        <v>76.125085168569854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0.83747677001108556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83.747677001108556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>
        <f t="shared" si="10"/>
        <v>2.3197337925498163E-2</v>
      </c>
      <c r="J32" s="192">
        <f t="shared" si="11"/>
        <v>1.8113836609222063E-2</v>
      </c>
      <c r="K32" s="192">
        <f t="shared" si="12"/>
        <v>2.9725605032818389E-2</v>
      </c>
      <c r="L32" s="192">
        <f t="shared" si="13"/>
        <v>3.8663999880478986E-2</v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>
        <v>2.3197337925498163</v>
      </c>
      <c r="V32" s="63">
        <v>1.8113836609222063</v>
      </c>
      <c r="W32" s="63">
        <v>2.972560503281839</v>
      </c>
      <c r="X32" s="63">
        <v>3.8663999880478985</v>
      </c>
    </row>
    <row r="33" spans="2:24">
      <c r="B33" s="46" t="str">
        <f t="shared" si="3"/>
        <v>La Construcción</v>
      </c>
      <c r="C33" s="192">
        <f t="shared" si="4"/>
        <v>0.66097660330471686</v>
      </c>
      <c r="D33" s="192">
        <f t="shared" si="5"/>
        <v>0.60045307789728986</v>
      </c>
      <c r="E33" s="192">
        <f t="shared" si="6"/>
        <v>0.71045877141075109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66.097660330471683</v>
      </c>
      <c r="P33" s="63">
        <v>60.045307789728987</v>
      </c>
      <c r="Q33" s="63">
        <v>71.04587714107511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0.77119096839606438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77.119096839606442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0.41126697431073966</v>
      </c>
      <c r="D35" s="192">
        <f t="shared" si="5"/>
        <v>0.76195665673291624</v>
      </c>
      <c r="E35" s="192">
        <f t="shared" si="6"/>
        <v>0.59165025453987063</v>
      </c>
      <c r="F35" s="192">
        <f t="shared" si="7"/>
        <v>0.28921140963452152</v>
      </c>
      <c r="G35" s="192">
        <f t="shared" si="8"/>
        <v>0.85657367560576059</v>
      </c>
      <c r="H35" s="192">
        <f t="shared" si="9"/>
        <v>0.83762899232786847</v>
      </c>
      <c r="I35" s="192">
        <f t="shared" si="10"/>
        <v>0.79657479702331258</v>
      </c>
      <c r="J35" s="192">
        <f t="shared" si="11"/>
        <v>0.35366878235219873</v>
      </c>
      <c r="K35" s="192">
        <f t="shared" si="12"/>
        <v>0.56439116693272551</v>
      </c>
      <c r="L35" s="192">
        <f t="shared" si="13"/>
        <v>0.59683059874656053</v>
      </c>
      <c r="N35" s="46" t="str">
        <f>'3.6'!N36</f>
        <v>Mapfre Vida</v>
      </c>
      <c r="O35" s="63">
        <v>41.126697431073964</v>
      </c>
      <c r="P35" s="63">
        <v>76.195665673291629</v>
      </c>
      <c r="Q35" s="63">
        <v>59.165025453987063</v>
      </c>
      <c r="R35" s="63">
        <v>28.921140963452153</v>
      </c>
      <c r="S35" s="63">
        <v>85.657367560576063</v>
      </c>
      <c r="T35" s="63">
        <v>83.76289923278685</v>
      </c>
      <c r="U35" s="63">
        <v>79.657479702331258</v>
      </c>
      <c r="V35" s="63">
        <v>35.366878235219872</v>
      </c>
      <c r="W35" s="63">
        <v>56.439116693272553</v>
      </c>
      <c r="X35" s="63">
        <v>59.683059874656053</v>
      </c>
    </row>
    <row r="36" spans="2:24">
      <c r="B36" s="46" t="str">
        <f t="shared" si="3"/>
        <v>Metlife (La Interamerica + Metlife)</v>
      </c>
      <c r="C36" s="192">
        <f t="shared" si="4"/>
        <v>0.58433886463762552</v>
      </c>
      <c r="D36" s="192">
        <f t="shared" si="5"/>
        <v>0.53682980802674862</v>
      </c>
      <c r="E36" s="192">
        <f t="shared" si="6"/>
        <v>0.60127813328547486</v>
      </c>
      <c r="F36" s="192">
        <f t="shared" si="7"/>
        <v>0.66655916812802307</v>
      </c>
      <c r="G36" s="192">
        <f t="shared" si="8"/>
        <v>0.60041819427429022</v>
      </c>
      <c r="H36" s="192">
        <f t="shared" si="9"/>
        <v>0.56292681684870749</v>
      </c>
      <c r="I36" s="192">
        <f t="shared" si="10"/>
        <v>0.5759043440887357</v>
      </c>
      <c r="J36" s="192">
        <f t="shared" si="11"/>
        <v>0.59473296624211236</v>
      </c>
      <c r="K36" s="192">
        <f t="shared" si="12"/>
        <v>0.52644123570554824</v>
      </c>
      <c r="L36" s="192">
        <f t="shared" si="13"/>
        <v>0.53077261013161292</v>
      </c>
      <c r="N36" s="46" t="str">
        <f>'3.6'!N37</f>
        <v>Metlife (La Interamerica + Metlife)</v>
      </c>
      <c r="O36" s="63">
        <v>58.433886463762555</v>
      </c>
      <c r="P36" s="63">
        <v>53.682980802674862</v>
      </c>
      <c r="Q36" s="63">
        <v>60.127813328547489</v>
      </c>
      <c r="R36" s="63">
        <v>66.655916812802303</v>
      </c>
      <c r="S36" s="63">
        <v>60.041819427429019</v>
      </c>
      <c r="T36" s="63">
        <v>56.29268168487075</v>
      </c>
      <c r="U36" s="63">
        <v>57.59043440887357</v>
      </c>
      <c r="V36" s="63">
        <v>59.473296624211237</v>
      </c>
      <c r="W36" s="63">
        <v>52.644123570554825</v>
      </c>
      <c r="X36" s="63">
        <v>53.077261013161291</v>
      </c>
    </row>
    <row r="37" spans="2:24">
      <c r="B37" s="46" t="str">
        <f t="shared" si="3"/>
        <v>Metlife</v>
      </c>
      <c r="C37" s="192">
        <f t="shared" si="4"/>
        <v>0.58808663446135345</v>
      </c>
      <c r="D37" s="192">
        <f t="shared" si="5"/>
        <v>0.66954429346241184</v>
      </c>
      <c r="E37" s="192">
        <f t="shared" si="6"/>
        <v>0.74496254007357332</v>
      </c>
      <c r="F37" s="192">
        <f t="shared" si="7"/>
        <v>0.66813494740683277</v>
      </c>
      <c r="G37" s="192">
        <f t="shared" si="8"/>
        <v>0.66001490745111935</v>
      </c>
      <c r="H37" s="192">
        <f t="shared" si="9"/>
        <v>0.66423405661200119</v>
      </c>
      <c r="I37" s="192">
        <f t="shared" si="10"/>
        <v>0.70880156128026373</v>
      </c>
      <c r="J37" s="192">
        <f t="shared" si="11"/>
        <v>0.81884236176021441</v>
      </c>
      <c r="K37" s="192">
        <f t="shared" si="12"/>
        <v>0.8147475399091213</v>
      </c>
      <c r="L37" s="192" t="str">
        <f t="shared" si="13"/>
        <v/>
      </c>
      <c r="N37" s="46" t="str">
        <f>'3.6'!N38</f>
        <v>Metlife</v>
      </c>
      <c r="O37" s="63">
        <v>58.808663446135348</v>
      </c>
      <c r="P37" s="63">
        <v>66.954429346241184</v>
      </c>
      <c r="Q37" s="63">
        <v>74.496254007357336</v>
      </c>
      <c r="R37" s="63">
        <v>66.813494740683282</v>
      </c>
      <c r="S37" s="63">
        <v>66.001490745111937</v>
      </c>
      <c r="T37" s="63">
        <v>66.423405661200121</v>
      </c>
      <c r="U37" s="63">
        <v>70.880156128026371</v>
      </c>
      <c r="V37" s="63">
        <v>81.884236176021446</v>
      </c>
      <c r="W37" s="63">
        <v>81.474753990912134</v>
      </c>
      <c r="X37" s="63"/>
    </row>
    <row r="38" spans="2:24">
      <c r="B38" s="46" t="str">
        <f t="shared" si="3"/>
        <v>Mutual de Carabineros</v>
      </c>
      <c r="C38" s="192">
        <f t="shared" si="4"/>
        <v>0.34165045454829079</v>
      </c>
      <c r="D38" s="192">
        <f t="shared" si="5"/>
        <v>0.3609737511144242</v>
      </c>
      <c r="E38" s="192">
        <f t="shared" si="6"/>
        <v>0.37837044557234056</v>
      </c>
      <c r="F38" s="192">
        <f t="shared" si="7"/>
        <v>0.43223194942697979</v>
      </c>
      <c r="G38" s="192">
        <f t="shared" si="8"/>
        <v>0.40754413679507978</v>
      </c>
      <c r="H38" s="192">
        <f t="shared" si="9"/>
        <v>0.61141749618432484</v>
      </c>
      <c r="I38" s="192">
        <f t="shared" si="10"/>
        <v>0.68669708513604122</v>
      </c>
      <c r="J38" s="192">
        <f t="shared" si="11"/>
        <v>0.61011905585273618</v>
      </c>
      <c r="K38" s="192">
        <f t="shared" si="12"/>
        <v>0.6338221014374481</v>
      </c>
      <c r="L38" s="192">
        <f t="shared" si="13"/>
        <v>0.6747566844731534</v>
      </c>
      <c r="N38" s="46" t="str">
        <f>'3.6'!N39</f>
        <v>Mutual de Carabineros</v>
      </c>
      <c r="O38" s="63">
        <v>34.165045454829077</v>
      </c>
      <c r="P38" s="63">
        <v>36.097375111442418</v>
      </c>
      <c r="Q38" s="63">
        <v>37.837044557234059</v>
      </c>
      <c r="R38" s="63">
        <v>43.22319494269798</v>
      </c>
      <c r="S38" s="63">
        <v>40.754413679507977</v>
      </c>
      <c r="T38" s="63">
        <v>61.141749618432485</v>
      </c>
      <c r="U38" s="63">
        <v>68.669708513604121</v>
      </c>
      <c r="V38" s="63">
        <v>61.011905585273617</v>
      </c>
      <c r="W38" s="63">
        <v>63.382210143744814</v>
      </c>
      <c r="X38" s="63">
        <v>67.475668447315343</v>
      </c>
    </row>
    <row r="39" spans="2:24">
      <c r="B39" s="46" t="str">
        <f t="shared" si="3"/>
        <v>Mutual de Ej. y Av.</v>
      </c>
      <c r="C39" s="192">
        <f t="shared" si="4"/>
        <v>0.49689956752650988</v>
      </c>
      <c r="D39" s="192">
        <f t="shared" si="5"/>
        <v>0.64672915167605582</v>
      </c>
      <c r="E39" s="192">
        <f t="shared" si="6"/>
        <v>0.6621615995001946</v>
      </c>
      <c r="F39" s="192">
        <f t="shared" si="7"/>
        <v>0.85789605024218429</v>
      </c>
      <c r="G39" s="192">
        <f t="shared" si="8"/>
        <v>0.75366883538048612</v>
      </c>
      <c r="H39" s="192">
        <f t="shared" si="9"/>
        <v>0.64705627221858197</v>
      </c>
      <c r="I39" s="192">
        <f t="shared" si="10"/>
        <v>0.70663364795985317</v>
      </c>
      <c r="J39" s="192">
        <f t="shared" si="11"/>
        <v>0.67483330527922258</v>
      </c>
      <c r="K39" s="192">
        <f t="shared" si="12"/>
        <v>0.67665898041703865</v>
      </c>
      <c r="L39" s="192">
        <f t="shared" si="13"/>
        <v>0.58011659736084142</v>
      </c>
      <c r="N39" s="46" t="str">
        <f>'3.6'!N40</f>
        <v>Mutual de Ej. y Av.</v>
      </c>
      <c r="O39" s="63">
        <v>49.689956752650986</v>
      </c>
      <c r="P39" s="63">
        <v>64.672915167605581</v>
      </c>
      <c r="Q39" s="63">
        <v>66.21615995001946</v>
      </c>
      <c r="R39" s="63">
        <v>85.789605024218432</v>
      </c>
      <c r="S39" s="63">
        <v>75.366883538048612</v>
      </c>
      <c r="T39" s="63">
        <v>64.705627221858194</v>
      </c>
      <c r="U39" s="63">
        <v>70.663364795985316</v>
      </c>
      <c r="V39" s="63">
        <v>67.483330527922263</v>
      </c>
      <c r="W39" s="63">
        <v>67.665898041703869</v>
      </c>
      <c r="X39" s="63">
        <v>58.011659736084141</v>
      </c>
    </row>
    <row r="40" spans="2:24">
      <c r="B40" s="46" t="str">
        <f t="shared" si="3"/>
        <v>Mutual de Seguros</v>
      </c>
      <c r="C40" s="192">
        <f t="shared" si="4"/>
        <v>0.60315031064702096</v>
      </c>
      <c r="D40" s="192">
        <f t="shared" si="5"/>
        <v>0.62080068985458581</v>
      </c>
      <c r="E40" s="192">
        <f t="shared" si="6"/>
        <v>0.65544153992469245</v>
      </c>
      <c r="F40" s="192">
        <f t="shared" si="7"/>
        <v>0.64147641940721167</v>
      </c>
      <c r="G40" s="192">
        <f t="shared" si="8"/>
        <v>0.68330210443089501</v>
      </c>
      <c r="H40" s="192">
        <f t="shared" si="9"/>
        <v>0.75238677714397906</v>
      </c>
      <c r="I40" s="192">
        <f t="shared" si="10"/>
        <v>0.74634185156334976</v>
      </c>
      <c r="J40" s="192">
        <f t="shared" si="11"/>
        <v>0.73854989036382956</v>
      </c>
      <c r="K40" s="192">
        <f t="shared" si="12"/>
        <v>0.78142418391167534</v>
      </c>
      <c r="L40" s="192">
        <f t="shared" si="13"/>
        <v>0.61078674093151886</v>
      </c>
      <c r="N40" s="46" t="str">
        <f>'3.6'!N41</f>
        <v>Mutual de Seguros</v>
      </c>
      <c r="O40" s="63">
        <v>60.315031064702097</v>
      </c>
      <c r="P40" s="63">
        <v>62.080068985458581</v>
      </c>
      <c r="Q40" s="63">
        <v>65.544153992469248</v>
      </c>
      <c r="R40" s="63">
        <v>64.147641940721172</v>
      </c>
      <c r="S40" s="63">
        <v>68.330210443089499</v>
      </c>
      <c r="T40" s="63">
        <v>75.238677714397909</v>
      </c>
      <c r="U40" s="63">
        <v>74.634185156334979</v>
      </c>
      <c r="V40" s="63">
        <v>73.85498903638296</v>
      </c>
      <c r="W40" s="63">
        <v>78.142418391167539</v>
      </c>
      <c r="X40" s="63">
        <v>61.078674093151889</v>
      </c>
    </row>
    <row r="41" spans="2:24">
      <c r="B41" s="46" t="str">
        <f t="shared" si="3"/>
        <v>Ohio National</v>
      </c>
      <c r="C41" s="192">
        <f t="shared" si="4"/>
        <v>0.33126200930038202</v>
      </c>
      <c r="D41" s="192">
        <f t="shared" si="5"/>
        <v>0.27734401004867343</v>
      </c>
      <c r="E41" s="192">
        <f t="shared" si="6"/>
        <v>0.32146133277454558</v>
      </c>
      <c r="F41" s="192">
        <f t="shared" si="7"/>
        <v>0.19974195182573026</v>
      </c>
      <c r="G41" s="192">
        <f t="shared" si="8"/>
        <v>0.40419169010352296</v>
      </c>
      <c r="H41" s="192">
        <f t="shared" si="9"/>
        <v>3.9129429546529017E-2</v>
      </c>
      <c r="I41" s="192">
        <f t="shared" si="10"/>
        <v>0.15630680673880457</v>
      </c>
      <c r="J41" s="192">
        <f t="shared" si="11"/>
        <v>9.7038054748511141E-2</v>
      </c>
      <c r="K41" s="192">
        <f t="shared" si="12"/>
        <v>8.8006049508618525E-2</v>
      </c>
      <c r="L41" s="192">
        <f t="shared" si="13"/>
        <v>9.3838863535022951E-2</v>
      </c>
      <c r="N41" s="46" t="str">
        <f>'3.6'!N42</f>
        <v>Ohio National</v>
      </c>
      <c r="O41" s="63">
        <v>33.126200930038202</v>
      </c>
      <c r="P41" s="63">
        <v>27.734401004867344</v>
      </c>
      <c r="Q41" s="63">
        <v>32.14613327745456</v>
      </c>
      <c r="R41" s="63">
        <v>19.974195182573027</v>
      </c>
      <c r="S41" s="63">
        <v>40.419169010352299</v>
      </c>
      <c r="T41" s="63">
        <v>3.9129429546529018</v>
      </c>
      <c r="U41" s="63">
        <v>15.630680673880457</v>
      </c>
      <c r="V41" s="63">
        <v>9.703805474851114</v>
      </c>
      <c r="W41" s="63">
        <v>8.8006049508618531</v>
      </c>
      <c r="X41" s="63">
        <v>9.3838863535022945</v>
      </c>
    </row>
    <row r="42" spans="2:24">
      <c r="B42" s="46" t="str">
        <f t="shared" si="3"/>
        <v>Penta Vida</v>
      </c>
      <c r="C42" s="192">
        <f t="shared" si="4"/>
        <v>0.98503243076608493</v>
      </c>
      <c r="D42" s="192">
        <f t="shared" si="5"/>
        <v>1.0299154188730388</v>
      </c>
      <c r="E42" s="192">
        <f t="shared" si="6"/>
        <v>3.883560108852242</v>
      </c>
      <c r="F42" s="192">
        <f t="shared" si="7"/>
        <v>1.3092523409829644</v>
      </c>
      <c r="G42" s="192">
        <f t="shared" si="8"/>
        <v>0.5093802698145018</v>
      </c>
      <c r="H42" s="192">
        <f t="shared" si="9"/>
        <v>0.55532518337408143</v>
      </c>
      <c r="I42" s="192">
        <f t="shared" si="10"/>
        <v>4.0043933413420305</v>
      </c>
      <c r="J42" s="192">
        <f t="shared" si="11"/>
        <v>3.84772531484596</v>
      </c>
      <c r="K42" s="192">
        <f t="shared" si="12"/>
        <v>4.2867230697488328</v>
      </c>
      <c r="L42" s="192">
        <f t="shared" si="13"/>
        <v>1.7984939632325017</v>
      </c>
      <c r="N42" s="46" t="str">
        <f>'3.6'!N43</f>
        <v>Penta Vida</v>
      </c>
      <c r="O42" s="63">
        <v>98.503243076608499</v>
      </c>
      <c r="P42" s="63">
        <v>102.99154188730388</v>
      </c>
      <c r="Q42" s="63">
        <v>388.35601088522418</v>
      </c>
      <c r="R42" s="63">
        <v>130.92523409829644</v>
      </c>
      <c r="S42" s="63">
        <v>50.938026981450179</v>
      </c>
      <c r="T42" s="63">
        <v>55.532518337408142</v>
      </c>
      <c r="U42" s="63">
        <v>400.43933413420302</v>
      </c>
      <c r="V42" s="63">
        <v>384.77253148459602</v>
      </c>
      <c r="W42" s="63">
        <v>428.67230697488327</v>
      </c>
      <c r="X42" s="63">
        <v>179.84939632325018</v>
      </c>
    </row>
    <row r="43" spans="2:24">
      <c r="B43" s="46" t="str">
        <f t="shared" si="3"/>
        <v>Principal</v>
      </c>
      <c r="C43" s="192">
        <f t="shared" si="4"/>
        <v>0.77971172405787925</v>
      </c>
      <c r="D43" s="192">
        <f t="shared" si="5"/>
        <v>0.64464317622933553</v>
      </c>
      <c r="E43" s="192">
        <f t="shared" si="6"/>
        <v>0.76668637369819914</v>
      </c>
      <c r="F43" s="192">
        <f t="shared" si="7"/>
        <v>2.4089160937676115</v>
      </c>
      <c r="G43" s="192" t="str">
        <f t="shared" si="8"/>
        <v/>
      </c>
      <c r="H43" s="192">
        <f t="shared" si="9"/>
        <v>7.4162582876910044</v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>
        <v>77.971172405787925</v>
      </c>
      <c r="P43" s="63">
        <v>64.46431762293355</v>
      </c>
      <c r="Q43" s="63">
        <v>76.668637369819919</v>
      </c>
      <c r="R43" s="63">
        <v>240.89160937676115</v>
      </c>
      <c r="S43" s="63"/>
      <c r="T43" s="63">
        <v>741.62582876910039</v>
      </c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0.33169111597198542</v>
      </c>
      <c r="D44" s="192">
        <f t="shared" si="5"/>
        <v>1.1741831505868077</v>
      </c>
      <c r="E44" s="192">
        <f t="shared" si="6"/>
        <v>-4.687870777551745</v>
      </c>
      <c r="F44" s="192">
        <f t="shared" si="7"/>
        <v>0.45947342617498521</v>
      </c>
      <c r="G44" s="192">
        <f t="shared" si="8"/>
        <v>17.151991066765145</v>
      </c>
      <c r="H44" s="192">
        <f t="shared" si="9"/>
        <v>0.1998913253054278</v>
      </c>
      <c r="I44" s="192">
        <f t="shared" si="10"/>
        <v>3.6766293153167986</v>
      </c>
      <c r="J44" s="192">
        <f t="shared" si="11"/>
        <v>5.1599932389287542</v>
      </c>
      <c r="K44" s="192">
        <f t="shared" si="12"/>
        <v>0.88567432273262847</v>
      </c>
      <c r="L44" s="192">
        <f t="shared" si="13"/>
        <v>1.3533109680539164</v>
      </c>
      <c r="N44" s="46" t="str">
        <f>'3.6'!N45</f>
        <v>Renta Nacional</v>
      </c>
      <c r="O44" s="63">
        <v>33.169111597198544</v>
      </c>
      <c r="P44" s="63">
        <v>117.41831505868076</v>
      </c>
      <c r="Q44" s="63">
        <v>-468.78707775517449</v>
      </c>
      <c r="R44" s="63">
        <v>45.947342617498521</v>
      </c>
      <c r="S44" s="63">
        <v>1715.1991066765145</v>
      </c>
      <c r="T44" s="63">
        <v>19.989132530542779</v>
      </c>
      <c r="U44" s="63">
        <v>367.66293153167987</v>
      </c>
      <c r="V44" s="63">
        <v>515.9993238928754</v>
      </c>
      <c r="W44" s="63">
        <v>88.567432273262853</v>
      </c>
      <c r="X44" s="63">
        <v>135.33109680539164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3.0403287594901421E-2</v>
      </c>
      <c r="D46" s="192">
        <f t="shared" si="5"/>
        <v>7.7946208069370027E-2</v>
      </c>
      <c r="E46" s="192">
        <f t="shared" si="6"/>
        <v>7.0338367922057443E-2</v>
      </c>
      <c r="F46" s="192">
        <f t="shared" si="7"/>
        <v>8.5652969198891052E-2</v>
      </c>
      <c r="G46" s="192">
        <f t="shared" si="8"/>
        <v>4.5190540803837956E-2</v>
      </c>
      <c r="H46" s="192">
        <f t="shared" si="9"/>
        <v>0.17820808154465403</v>
      </c>
      <c r="I46" s="192">
        <f t="shared" si="10"/>
        <v>0.15351076802084976</v>
      </c>
      <c r="J46" s="192">
        <f t="shared" si="11"/>
        <v>0.19734760684926084</v>
      </c>
      <c r="K46" s="192">
        <f t="shared" si="12"/>
        <v>0.185738813138631</v>
      </c>
      <c r="L46" s="192">
        <f t="shared" si="13"/>
        <v>0.24409176098798702</v>
      </c>
      <c r="N46" s="46" t="str">
        <f>'3.6'!N47</f>
        <v>Santander</v>
      </c>
      <c r="O46" s="63">
        <v>3.040328759490142</v>
      </c>
      <c r="P46" s="63">
        <v>7.7946208069370027</v>
      </c>
      <c r="Q46" s="63">
        <v>7.0338367922057445</v>
      </c>
      <c r="R46" s="63">
        <v>8.5652969198891054</v>
      </c>
      <c r="S46" s="63">
        <v>4.5190540803837953</v>
      </c>
      <c r="T46" s="63">
        <v>17.820808154465404</v>
      </c>
      <c r="U46" s="63">
        <v>15.351076802084975</v>
      </c>
      <c r="V46" s="63">
        <v>19.734760684926083</v>
      </c>
      <c r="W46" s="63">
        <v>18.573881313863101</v>
      </c>
      <c r="X46" s="63">
        <v>24.409176098798703</v>
      </c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0.60787345975297691</v>
      </c>
      <c r="D48" s="192">
        <f t="shared" si="5"/>
        <v>0.71681332478762561</v>
      </c>
      <c r="E48" s="192">
        <f t="shared" si="6"/>
        <v>0.64113871903226594</v>
      </c>
      <c r="F48" s="192">
        <f t="shared" si="7"/>
        <v>0.55593788121154386</v>
      </c>
      <c r="G48" s="192">
        <f t="shared" si="8"/>
        <v>0.59101865825341804</v>
      </c>
      <c r="H48" s="192">
        <f t="shared" si="9"/>
        <v>0.70193172393563441</v>
      </c>
      <c r="I48" s="192">
        <f t="shared" si="10"/>
        <v>0.76784280810493821</v>
      </c>
      <c r="J48" s="192">
        <f t="shared" si="11"/>
        <v>0.83901781336976622</v>
      </c>
      <c r="K48" s="192">
        <f t="shared" si="12"/>
        <v>0.82696196327388338</v>
      </c>
      <c r="L48" s="192">
        <f t="shared" si="13"/>
        <v>0.67612764326786645</v>
      </c>
      <c r="N48" s="46" t="str">
        <f>'3.6'!N49</f>
        <v>Security Vida</v>
      </c>
      <c r="O48" s="63">
        <v>60.78734597529769</v>
      </c>
      <c r="P48" s="63">
        <v>71.681332478762556</v>
      </c>
      <c r="Q48" s="63">
        <v>64.113871903226595</v>
      </c>
      <c r="R48" s="63">
        <v>55.59378812115439</v>
      </c>
      <c r="S48" s="63">
        <v>59.101865825341804</v>
      </c>
      <c r="T48" s="63">
        <v>70.193172393563444</v>
      </c>
      <c r="U48" s="63">
        <v>76.784280810493826</v>
      </c>
      <c r="V48" s="63">
        <v>83.901781336976626</v>
      </c>
      <c r="W48" s="63">
        <v>82.696196327388336</v>
      </c>
      <c r="X48" s="63">
        <v>67.612764326786646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>
        <f t="shared" si="12"/>
        <v>0.13915653135365674</v>
      </c>
      <c r="L49" s="192">
        <f t="shared" si="13"/>
        <v>9.0684879529501161E-2</v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>
        <v>13.915653135365675</v>
      </c>
      <c r="X49" s="63">
        <v>9.0684879529501163</v>
      </c>
    </row>
    <row r="50" spans="2:24">
      <c r="B50" s="46" t="str">
        <f t="shared" si="3"/>
        <v>Seguros de Vida Cámara</v>
      </c>
      <c r="C50" s="192">
        <f t="shared" si="4"/>
        <v>0.78386355047165746</v>
      </c>
      <c r="D50" s="192">
        <f t="shared" si="5"/>
        <v>0.7819018801662162</v>
      </c>
      <c r="E50" s="192">
        <f t="shared" si="6"/>
        <v>0.59970377821231691</v>
      </c>
      <c r="F50" s="192">
        <f t="shared" si="7"/>
        <v>0.67549933962858655</v>
      </c>
      <c r="G50" s="192">
        <f t="shared" si="8"/>
        <v>3.0149170320694627</v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78.38635504716575</v>
      </c>
      <c r="P50" s="63">
        <v>78.190188016621619</v>
      </c>
      <c r="Q50" s="63">
        <v>59.970377821231693</v>
      </c>
      <c r="R50" s="63">
        <v>67.54993396285866</v>
      </c>
      <c r="S50" s="63">
        <v>301.49170320694628</v>
      </c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0.81437377584649373</v>
      </c>
      <c r="D51" s="192">
        <f t="shared" si="5"/>
        <v>0.7837886813390591</v>
      </c>
      <c r="E51" s="192">
        <f t="shared" si="6"/>
        <v>0.68802559479169423</v>
      </c>
      <c r="F51" s="192">
        <f t="shared" si="7"/>
        <v>0.70715938482674101</v>
      </c>
      <c r="G51" s="192">
        <f t="shared" si="8"/>
        <v>0.75502874134876474</v>
      </c>
      <c r="H51" s="192">
        <f t="shared" si="9"/>
        <v>0.75583280170598666</v>
      </c>
      <c r="I51" s="192">
        <f t="shared" si="10"/>
        <v>0.77410586367325152</v>
      </c>
      <c r="J51" s="192">
        <f t="shared" si="11"/>
        <v>0.97962792722479064</v>
      </c>
      <c r="K51" s="192">
        <f t="shared" si="12"/>
        <v>0.88897853674328431</v>
      </c>
      <c r="L51" s="192">
        <f t="shared" si="13"/>
        <v>0.85332224353674047</v>
      </c>
      <c r="N51" s="46" t="str">
        <f>'3.6'!N52</f>
        <v>Sura</v>
      </c>
      <c r="O51" s="63">
        <v>81.437377584649369</v>
      </c>
      <c r="P51" s="63">
        <v>78.378868133905911</v>
      </c>
      <c r="Q51" s="63">
        <v>68.802559479169418</v>
      </c>
      <c r="R51" s="63">
        <v>70.715938482674105</v>
      </c>
      <c r="S51" s="63">
        <v>75.502874134876478</v>
      </c>
      <c r="T51" s="63">
        <v>75.58328017059867</v>
      </c>
      <c r="U51" s="63">
        <v>77.410586367325152</v>
      </c>
      <c r="V51" s="63">
        <v>97.962792722479065</v>
      </c>
      <c r="W51" s="63">
        <v>88.897853674328431</v>
      </c>
      <c r="X51" s="63">
        <v>85.33222435367405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0.63484166297240008</v>
      </c>
      <c r="D53" s="196">
        <f t="shared" si="14"/>
        <v>0.61489615442466394</v>
      </c>
      <c r="E53" s="196">
        <f t="shared" si="14"/>
        <v>0.58735915358356472</v>
      </c>
      <c r="F53" s="196">
        <f t="shared" si="14"/>
        <v>0.56380404878740953</v>
      </c>
      <c r="G53" s="196">
        <f t="shared" si="14"/>
        <v>0.55676284242168139</v>
      </c>
      <c r="H53" s="196">
        <f t="shared" si="14"/>
        <v>0.57046367064256642</v>
      </c>
      <c r="I53" s="196">
        <f t="shared" si="14"/>
        <v>0.56799003068346798</v>
      </c>
      <c r="J53" s="196">
        <f t="shared" si="14"/>
        <v>0.64212284800533392</v>
      </c>
      <c r="K53" s="196">
        <f t="shared" si="14"/>
        <v>0.63778798922469593</v>
      </c>
      <c r="L53" s="196">
        <f t="shared" si="14"/>
        <v>0.49168502468798542</v>
      </c>
      <c r="N53" s="51" t="s">
        <v>29</v>
      </c>
      <c r="O53" s="64">
        <v>63.484166297240009</v>
      </c>
      <c r="P53" s="64">
        <v>61.489615442466395</v>
      </c>
      <c r="Q53" s="64">
        <v>58.735915358356472</v>
      </c>
      <c r="R53" s="64">
        <v>56.380404878740954</v>
      </c>
      <c r="S53" s="64">
        <v>55.676284242168137</v>
      </c>
      <c r="T53" s="64">
        <v>57.046367064256643</v>
      </c>
      <c r="U53" s="64">
        <v>56.799003068346799</v>
      </c>
      <c r="V53" s="64">
        <v>64.212284800533396</v>
      </c>
      <c r="W53" s="64">
        <v>63.778798922469591</v>
      </c>
      <c r="X53" s="64">
        <v>49.168502468798543</v>
      </c>
    </row>
    <row r="55" spans="2:24">
      <c r="B55" s="14" t="str">
        <f>'3.8.1'!B24</f>
        <v>Siniestralidad Directa = Costo Siniestros Directos / Prima Directa</v>
      </c>
    </row>
    <row r="56" spans="2:24">
      <c r="B56" s="14" t="s">
        <v>713</v>
      </c>
    </row>
  </sheetData>
  <mergeCells count="2">
    <mergeCell ref="B14:L14"/>
    <mergeCell ref="N14:X14"/>
  </mergeCells>
  <conditionalFormatting sqref="C16:L53">
    <cfRule type="cellIs" dxfId="21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>
  <sheetPr codeName="Hoja168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279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>
        <f t="shared" si="2"/>
        <v>7.3380285098865036E-3</v>
      </c>
      <c r="H16" s="192">
        <f t="shared" si="2"/>
        <v>0.40323576462353961</v>
      </c>
      <c r="I16" s="192">
        <f t="shared" si="2"/>
        <v>0.22562230216322934</v>
      </c>
      <c r="J16" s="192">
        <f t="shared" si="2"/>
        <v>0.25985692455360437</v>
      </c>
      <c r="K16" s="192">
        <f t="shared" si="2"/>
        <v>0.1950290207151108</v>
      </c>
      <c r="L16" s="192">
        <f t="shared" si="2"/>
        <v>0.31189376267803615</v>
      </c>
      <c r="N16" s="46" t="str">
        <f>'3.6'!N17</f>
        <v>ACE Seguros de Vida</v>
      </c>
      <c r="O16" s="40"/>
      <c r="P16" s="40"/>
      <c r="Q16" s="40"/>
      <c r="R16" s="40"/>
      <c r="S16" s="40">
        <v>0.73380285098865039</v>
      </c>
      <c r="T16" s="40">
        <v>40.323576462353962</v>
      </c>
      <c r="U16" s="40">
        <v>22.562230216322934</v>
      </c>
      <c r="V16" s="40">
        <v>25.985692455360436</v>
      </c>
      <c r="W16" s="40">
        <v>19.50290207151108</v>
      </c>
      <c r="X16" s="40">
        <v>31.189376267803613</v>
      </c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0.43413040120597124</v>
      </c>
      <c r="D17" s="192">
        <f t="shared" ref="D17:D52" si="5">IF(OR(P17="",P17=0),"",P17/100)</f>
        <v>0.53178245881319164</v>
      </c>
      <c r="E17" s="192">
        <f t="shared" ref="E17:E52" si="6">IF(OR(Q17="",Q17=0),"",Q17/100)</f>
        <v>0.42649274609918786</v>
      </c>
      <c r="F17" s="192">
        <f t="shared" ref="F17:F52" si="7">IF(OR(R17="",R17=0),"",R17/100)</f>
        <v>0.25477248532700542</v>
      </c>
      <c r="G17" s="192">
        <f t="shared" ref="G17:G52" si="8">IF(OR(S17="",S17=0),"",S17/100)</f>
        <v>0.21421794287408638</v>
      </c>
      <c r="H17" s="192">
        <f t="shared" ref="H17:H52" si="9">IF(OR(T17="",T17=0),"",T17/100)</f>
        <v>0.19481138560583947</v>
      </c>
      <c r="I17" s="192">
        <f t="shared" ref="I17:I52" si="10">IF(OR(U17="",U17=0),"",U17/100)</f>
        <v>0.15974780185758497</v>
      </c>
      <c r="J17" s="192">
        <f t="shared" ref="J17:J52" si="11">IF(OR(V17="",V17=0),"",V17/100)</f>
        <v>0.19201996675683983</v>
      </c>
      <c r="K17" s="192">
        <f t="shared" ref="K17:K52" si="12">IF(OR(W17="",W17=0),"",W17/100)</f>
        <v>0.23513833646378385</v>
      </c>
      <c r="L17" s="192">
        <f t="shared" ref="L17:L52" si="13">IF(OR(X17="",X17=0),"",X17/100)</f>
        <v>0.20337008348078414</v>
      </c>
      <c r="N17" s="46" t="str">
        <f>'3.6'!N18</f>
        <v>BanChile</v>
      </c>
      <c r="O17" s="40">
        <v>43.413040120597124</v>
      </c>
      <c r="P17" s="40">
        <v>53.178245881319164</v>
      </c>
      <c r="Q17" s="40">
        <v>42.649274609918784</v>
      </c>
      <c r="R17" s="40">
        <v>25.477248532700543</v>
      </c>
      <c r="S17" s="40">
        <v>21.421794287408638</v>
      </c>
      <c r="T17" s="40">
        <v>19.481138560583947</v>
      </c>
      <c r="U17" s="40">
        <v>15.974780185758497</v>
      </c>
      <c r="V17" s="40">
        <v>19.201996675683983</v>
      </c>
      <c r="W17" s="40">
        <v>23.513833646378384</v>
      </c>
      <c r="X17" s="40">
        <v>20.337008348078413</v>
      </c>
    </row>
    <row r="18" spans="2:24" s="16" customFormat="1">
      <c r="B18" s="46" t="str">
        <f t="shared" si="3"/>
        <v>BBVA Seguros de Vida</v>
      </c>
      <c r="C18" s="192">
        <f t="shared" si="4"/>
        <v>0.13976616617594886</v>
      </c>
      <c r="D18" s="192">
        <f t="shared" si="5"/>
        <v>0.23167970689942069</v>
      </c>
      <c r="E18" s="192">
        <f t="shared" si="6"/>
        <v>0.19950811367628304</v>
      </c>
      <c r="F18" s="192">
        <f t="shared" si="7"/>
        <v>0.18838041512297368</v>
      </c>
      <c r="G18" s="192">
        <f t="shared" si="8"/>
        <v>0.16311521540785009</v>
      </c>
      <c r="H18" s="192">
        <f t="shared" si="9"/>
        <v>0.1676541346313635</v>
      </c>
      <c r="I18" s="192">
        <f t="shared" si="10"/>
        <v>0.15034866474192521</v>
      </c>
      <c r="J18" s="192">
        <f t="shared" si="11"/>
        <v>0.1194811935980627</v>
      </c>
      <c r="K18" s="192">
        <f t="shared" si="12"/>
        <v>0.14373505352492322</v>
      </c>
      <c r="L18" s="192">
        <f t="shared" si="13"/>
        <v>0.16565172865018274</v>
      </c>
      <c r="N18" s="46" t="str">
        <f>'3.6'!N19</f>
        <v>BBVA Seguros de Vida</v>
      </c>
      <c r="O18" s="40">
        <v>13.976616617594887</v>
      </c>
      <c r="P18" s="40">
        <v>23.16797068994207</v>
      </c>
      <c r="Q18" s="40">
        <v>19.950811367628305</v>
      </c>
      <c r="R18" s="40">
        <v>18.838041512297369</v>
      </c>
      <c r="S18" s="40">
        <v>16.311521540785009</v>
      </c>
      <c r="T18" s="40">
        <v>16.765413463136351</v>
      </c>
      <c r="U18" s="40">
        <v>15.034866474192521</v>
      </c>
      <c r="V18" s="40">
        <v>11.94811935980627</v>
      </c>
      <c r="W18" s="40">
        <v>14.373505352492321</v>
      </c>
      <c r="X18" s="40">
        <v>16.565172865018273</v>
      </c>
    </row>
    <row r="19" spans="2:24" s="16" customFormat="1">
      <c r="B19" s="46" t="str">
        <f t="shared" si="3"/>
        <v>BCI Vida</v>
      </c>
      <c r="C19" s="192">
        <f t="shared" si="4"/>
        <v>0.21794501999126895</v>
      </c>
      <c r="D19" s="192">
        <f t="shared" si="5"/>
        <v>0.20181363994483739</v>
      </c>
      <c r="E19" s="192">
        <f t="shared" si="6"/>
        <v>0.22445200620873412</v>
      </c>
      <c r="F19" s="192">
        <f t="shared" si="7"/>
        <v>0.19107486957747816</v>
      </c>
      <c r="G19" s="192">
        <f t="shared" si="8"/>
        <v>0.13532691604941341</v>
      </c>
      <c r="H19" s="192">
        <f t="shared" si="9"/>
        <v>0.22600198286005593</v>
      </c>
      <c r="I19" s="192">
        <f t="shared" si="10"/>
        <v>0.18077183467518246</v>
      </c>
      <c r="J19" s="192">
        <f t="shared" si="11"/>
        <v>0.14636296519320846</v>
      </c>
      <c r="K19" s="192">
        <f t="shared" si="12"/>
        <v>0.16789467830367605</v>
      </c>
      <c r="L19" s="192">
        <f t="shared" si="13"/>
        <v>0.17875687275798469</v>
      </c>
      <c r="N19" s="46" t="str">
        <f>'3.6'!N20</f>
        <v>BCI Vida</v>
      </c>
      <c r="O19" s="40">
        <v>21.794501999126894</v>
      </c>
      <c r="P19" s="40">
        <v>20.181363994483739</v>
      </c>
      <c r="Q19" s="40">
        <v>22.445200620873411</v>
      </c>
      <c r="R19" s="40">
        <v>19.107486957747817</v>
      </c>
      <c r="S19" s="40">
        <v>13.532691604941341</v>
      </c>
      <c r="T19" s="40">
        <v>22.600198286005593</v>
      </c>
      <c r="U19" s="40">
        <v>18.077183467518246</v>
      </c>
      <c r="V19" s="40">
        <v>14.636296519320846</v>
      </c>
      <c r="W19" s="40">
        <v>16.789467830367606</v>
      </c>
      <c r="X19" s="40">
        <v>17.875687275798469</v>
      </c>
    </row>
    <row r="20" spans="2:24" s="16" customFormat="1">
      <c r="B20" s="46" t="str">
        <f t="shared" si="3"/>
        <v>BICE Vida</v>
      </c>
      <c r="C20" s="192">
        <f t="shared" si="4"/>
        <v>0.62300949200080313</v>
      </c>
      <c r="D20" s="192">
        <f t="shared" si="5"/>
        <v>0.2815493080563356</v>
      </c>
      <c r="E20" s="192">
        <f t="shared" si="6"/>
        <v>0.35469541688065975</v>
      </c>
      <c r="F20" s="192">
        <f t="shared" si="7"/>
        <v>0.36393660663553723</v>
      </c>
      <c r="G20" s="192">
        <f t="shared" si="8"/>
        <v>0.48678160030581991</v>
      </c>
      <c r="H20" s="192">
        <f t="shared" si="9"/>
        <v>0.5667132924201449</v>
      </c>
      <c r="I20" s="192">
        <f t="shared" si="10"/>
        <v>0.43941693566667811</v>
      </c>
      <c r="J20" s="192">
        <f t="shared" si="11"/>
        <v>0.41286229039692129</v>
      </c>
      <c r="K20" s="192">
        <f t="shared" si="12"/>
        <v>0.44228032464541639</v>
      </c>
      <c r="L20" s="192">
        <f t="shared" si="13"/>
        <v>0.46307281655830096</v>
      </c>
      <c r="N20" s="46" t="str">
        <f>'3.6'!N21</f>
        <v>BICE Vida</v>
      </c>
      <c r="O20" s="40">
        <v>62.300949200080311</v>
      </c>
      <c r="P20" s="40">
        <v>28.154930805633562</v>
      </c>
      <c r="Q20" s="40">
        <v>35.469541688065974</v>
      </c>
      <c r="R20" s="40">
        <v>36.393660663553725</v>
      </c>
      <c r="S20" s="40">
        <v>48.678160030581992</v>
      </c>
      <c r="T20" s="40">
        <v>56.671329242014487</v>
      </c>
      <c r="U20" s="40">
        <v>43.941693566667809</v>
      </c>
      <c r="V20" s="40">
        <v>41.286229039692131</v>
      </c>
      <c r="W20" s="40">
        <v>44.228032464541641</v>
      </c>
      <c r="X20" s="40">
        <v>46.307281655830096</v>
      </c>
    </row>
    <row r="21" spans="2:24" s="16" customFormat="1">
      <c r="B21" s="46" t="str">
        <f t="shared" si="3"/>
        <v>Cardif</v>
      </c>
      <c r="C21" s="192">
        <f t="shared" si="4"/>
        <v>0.12002439159835442</v>
      </c>
      <c r="D21" s="192">
        <f t="shared" si="5"/>
        <v>9.245133354569432E-2</v>
      </c>
      <c r="E21" s="192">
        <f t="shared" si="6"/>
        <v>9.3995904538146421E-2</v>
      </c>
      <c r="F21" s="192">
        <f t="shared" si="7"/>
        <v>0.1253522126959965</v>
      </c>
      <c r="G21" s="192">
        <f t="shared" si="8"/>
        <v>9.0957682228390069E-2</v>
      </c>
      <c r="H21" s="192">
        <f t="shared" si="9"/>
        <v>7.7009889375914894E-2</v>
      </c>
      <c r="I21" s="192">
        <f t="shared" si="10"/>
        <v>0.13538723954445217</v>
      </c>
      <c r="J21" s="192">
        <f t="shared" si="11"/>
        <v>0.13006582449025769</v>
      </c>
      <c r="K21" s="192">
        <f t="shared" si="12"/>
        <v>0.13733210168831511</v>
      </c>
      <c r="L21" s="192">
        <f t="shared" si="13"/>
        <v>0.11154780838988</v>
      </c>
      <c r="N21" s="46" t="str">
        <f>'3.6'!N22</f>
        <v>Cardif</v>
      </c>
      <c r="O21" s="40">
        <v>12.002439159835442</v>
      </c>
      <c r="P21" s="40">
        <v>9.2451333545694325</v>
      </c>
      <c r="Q21" s="40">
        <v>9.3995904538146426</v>
      </c>
      <c r="R21" s="40">
        <v>12.535221269599649</v>
      </c>
      <c r="S21" s="40">
        <v>9.0957682228390073</v>
      </c>
      <c r="T21" s="40">
        <v>7.7009889375914895</v>
      </c>
      <c r="U21" s="40">
        <v>13.538723954445217</v>
      </c>
      <c r="V21" s="40">
        <v>13.006582449025769</v>
      </c>
      <c r="W21" s="40">
        <v>13.733210168831512</v>
      </c>
      <c r="X21" s="40">
        <v>11.154780838988</v>
      </c>
    </row>
    <row r="22" spans="2:24">
      <c r="B22" s="46" t="str">
        <f t="shared" si="3"/>
        <v>Chilena</v>
      </c>
      <c r="C22" s="192">
        <f t="shared" si="4"/>
        <v>0.40181071549841763</v>
      </c>
      <c r="D22" s="192">
        <f t="shared" si="5"/>
        <v>0.35861667462562929</v>
      </c>
      <c r="E22" s="192">
        <f t="shared" si="6"/>
        <v>0.59727307288824227</v>
      </c>
      <c r="F22" s="192">
        <f t="shared" si="7"/>
        <v>0.40989237068266549</v>
      </c>
      <c r="G22" s="192">
        <f t="shared" si="8"/>
        <v>0.35491655311750397</v>
      </c>
      <c r="H22" s="192">
        <f t="shared" si="9"/>
        <v>9.9975283262933715E-2</v>
      </c>
      <c r="I22" s="192">
        <f t="shared" si="10"/>
        <v>0.2431327785516065</v>
      </c>
      <c r="J22" s="192">
        <f t="shared" si="11"/>
        <v>0.4002126929001808</v>
      </c>
      <c r="K22" s="192">
        <f t="shared" si="12"/>
        <v>0.44440128474270901</v>
      </c>
      <c r="L22" s="192">
        <f t="shared" si="13"/>
        <v>9.7892593134332115E-2</v>
      </c>
      <c r="N22" s="46" t="str">
        <f>'3.6'!N23</f>
        <v>Chilena</v>
      </c>
      <c r="O22" s="63">
        <v>40.181071549841761</v>
      </c>
      <c r="P22" s="63">
        <v>35.861667462562927</v>
      </c>
      <c r="Q22" s="63">
        <v>59.727307288824228</v>
      </c>
      <c r="R22" s="63">
        <v>40.989237068266547</v>
      </c>
      <c r="S22" s="63">
        <v>35.491655311750399</v>
      </c>
      <c r="T22" s="63">
        <v>9.9975283262933718</v>
      </c>
      <c r="U22" s="63">
        <v>24.313277855160649</v>
      </c>
      <c r="V22" s="63">
        <v>40.021269290018083</v>
      </c>
      <c r="W22" s="63">
        <v>44.4401284742709</v>
      </c>
      <c r="X22" s="63">
        <v>9.7892593134332113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>
        <f t="shared" si="8"/>
        <v>0.13893655041206251</v>
      </c>
      <c r="H24" s="192">
        <f t="shared" si="9"/>
        <v>0.48009921630166036</v>
      </c>
      <c r="I24" s="192">
        <f t="shared" si="10"/>
        <v>0.34296074556043055</v>
      </c>
      <c r="J24" s="192">
        <f t="shared" si="11"/>
        <v>0.32159442762802576</v>
      </c>
      <c r="K24" s="192">
        <f t="shared" si="12"/>
        <v>0.25723099269081068</v>
      </c>
      <c r="L24" s="192">
        <f t="shared" si="13"/>
        <v>1.0112485041882735</v>
      </c>
      <c r="N24" s="46" t="str">
        <f>'3.6'!N25</f>
        <v>CN Life</v>
      </c>
      <c r="O24" s="63"/>
      <c r="P24" s="63"/>
      <c r="Q24" s="63"/>
      <c r="R24" s="63"/>
      <c r="S24" s="63">
        <v>13.893655041206252</v>
      </c>
      <c r="T24" s="63">
        <v>48.009921630166033</v>
      </c>
      <c r="U24" s="63">
        <v>34.296074556043052</v>
      </c>
      <c r="V24" s="63">
        <v>32.159442762802577</v>
      </c>
      <c r="W24" s="63">
        <v>25.723099269081068</v>
      </c>
      <c r="X24" s="63">
        <v>101.12485041882735</v>
      </c>
    </row>
    <row r="25" spans="2:24">
      <c r="B25" s="46" t="str">
        <f t="shared" si="3"/>
        <v>Consorcio Nacional</v>
      </c>
      <c r="C25" s="192">
        <f t="shared" si="4"/>
        <v>0.63150127630322239</v>
      </c>
      <c r="D25" s="192">
        <f t="shared" si="5"/>
        <v>0.73583657599168528</v>
      </c>
      <c r="E25" s="192">
        <f t="shared" si="6"/>
        <v>0.66593717698118871</v>
      </c>
      <c r="F25" s="192">
        <f t="shared" si="7"/>
        <v>0.57934070719330455</v>
      </c>
      <c r="G25" s="192">
        <f t="shared" si="8"/>
        <v>0.82385910519743244</v>
      </c>
      <c r="H25" s="192">
        <f t="shared" si="9"/>
        <v>0.5356822316861557</v>
      </c>
      <c r="I25" s="192">
        <f t="shared" si="10"/>
        <v>0.62029324186800339</v>
      </c>
      <c r="J25" s="192">
        <f t="shared" si="11"/>
        <v>0.31737384559985216</v>
      </c>
      <c r="K25" s="192">
        <f t="shared" si="12"/>
        <v>0.49927029903164533</v>
      </c>
      <c r="L25" s="192">
        <f t="shared" si="13"/>
        <v>0.39775626621482052</v>
      </c>
      <c r="N25" s="46" t="str">
        <f>'3.6'!N26</f>
        <v>Consorcio Nacional</v>
      </c>
      <c r="O25" s="63">
        <v>63.150127630322238</v>
      </c>
      <c r="P25" s="63">
        <v>73.583657599168532</v>
      </c>
      <c r="Q25" s="63">
        <v>66.593717698118866</v>
      </c>
      <c r="R25" s="63">
        <v>57.934070719330457</v>
      </c>
      <c r="S25" s="63">
        <v>82.385910519743248</v>
      </c>
      <c r="T25" s="63">
        <v>53.568223168615567</v>
      </c>
      <c r="U25" s="63">
        <v>62.029324186800338</v>
      </c>
      <c r="V25" s="63">
        <v>31.737384559985216</v>
      </c>
      <c r="W25" s="63">
        <v>49.927029903164531</v>
      </c>
      <c r="X25" s="63">
        <v>39.775626621482054</v>
      </c>
    </row>
    <row r="26" spans="2:24">
      <c r="B26" s="46" t="str">
        <f t="shared" si="3"/>
        <v>CorpVida</v>
      </c>
      <c r="C26" s="192">
        <f t="shared" si="4"/>
        <v>0.84298351066693</v>
      </c>
      <c r="D26" s="192">
        <f t="shared" si="5"/>
        <v>0.341035705406811</v>
      </c>
      <c r="E26" s="192">
        <f t="shared" si="6"/>
        <v>2.322376394631033</v>
      </c>
      <c r="F26" s="192">
        <f t="shared" si="7"/>
        <v>-0.73211264802467957</v>
      </c>
      <c r="G26" s="192">
        <f t="shared" si="8"/>
        <v>1.7761404155099185</v>
      </c>
      <c r="H26" s="192">
        <f t="shared" si="9"/>
        <v>0.68801030296210119</v>
      </c>
      <c r="I26" s="192">
        <f t="shared" si="10"/>
        <v>0.14646860491022554</v>
      </c>
      <c r="J26" s="192">
        <f t="shared" si="11"/>
        <v>0.26342315081256235</v>
      </c>
      <c r="K26" s="192">
        <f t="shared" si="12"/>
        <v>4.0739029200803106E-2</v>
      </c>
      <c r="L26" s="192">
        <f t="shared" si="13"/>
        <v>0.1635302246963701</v>
      </c>
      <c r="N26" s="46" t="str">
        <f>'3.6'!N27</f>
        <v>CorpVida</v>
      </c>
      <c r="O26" s="63">
        <v>84.298351066693002</v>
      </c>
      <c r="P26" s="63">
        <v>34.103570540681098</v>
      </c>
      <c r="Q26" s="63">
        <v>232.23763946310331</v>
      </c>
      <c r="R26" s="63">
        <v>-73.211264802467952</v>
      </c>
      <c r="S26" s="63">
        <v>177.61404155099186</v>
      </c>
      <c r="T26" s="63">
        <v>68.801030296210115</v>
      </c>
      <c r="U26" s="63">
        <v>14.646860491022554</v>
      </c>
      <c r="V26" s="63">
        <v>26.342315081256235</v>
      </c>
      <c r="W26" s="63">
        <v>4.073902920080311</v>
      </c>
      <c r="X26" s="63">
        <v>16.353022469637011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>
        <f t="shared" si="4"/>
        <v>0.31945684394126062</v>
      </c>
      <c r="D28" s="192">
        <f t="shared" si="5"/>
        <v>0.21855519699157461</v>
      </c>
      <c r="E28" s="192">
        <f t="shared" si="6"/>
        <v>0.18277504584610094</v>
      </c>
      <c r="F28" s="192">
        <f t="shared" si="7"/>
        <v>0.203275034138512</v>
      </c>
      <c r="G28" s="192">
        <f t="shared" si="8"/>
        <v>0.39773437285851748</v>
      </c>
      <c r="H28" s="192">
        <f t="shared" si="9"/>
        <v>0.39464590361427582</v>
      </c>
      <c r="I28" s="192">
        <f t="shared" si="10"/>
        <v>0.33681592662948778</v>
      </c>
      <c r="J28" s="192">
        <f t="shared" si="11"/>
        <v>0.33295696560197763</v>
      </c>
      <c r="K28" s="192">
        <f t="shared" si="12"/>
        <v>1.0069059095410064</v>
      </c>
      <c r="L28" s="192">
        <f t="shared" si="13"/>
        <v>0.88480622774233408</v>
      </c>
      <c r="N28" s="46" t="str">
        <f>'3.6'!N29</f>
        <v>Cruz del Sur</v>
      </c>
      <c r="O28" s="63">
        <v>31.945684394126062</v>
      </c>
      <c r="P28" s="63">
        <v>21.855519699157462</v>
      </c>
      <c r="Q28" s="63">
        <v>18.277504584610092</v>
      </c>
      <c r="R28" s="63">
        <v>20.327503413851201</v>
      </c>
      <c r="S28" s="63">
        <v>39.773437285851749</v>
      </c>
      <c r="T28" s="63">
        <v>39.464590361427582</v>
      </c>
      <c r="U28" s="63">
        <v>33.681592662948781</v>
      </c>
      <c r="V28" s="63">
        <v>33.295696560197761</v>
      </c>
      <c r="W28" s="63">
        <v>100.69059095410064</v>
      </c>
      <c r="X28" s="63">
        <v>88.48062277423341</v>
      </c>
    </row>
    <row r="29" spans="2:24">
      <c r="B29" s="46" t="str">
        <f t="shared" si="3"/>
        <v>EuroAmérica</v>
      </c>
      <c r="C29" s="192">
        <f t="shared" si="4"/>
        <v>0.51298605762157401</v>
      </c>
      <c r="D29" s="192">
        <f t="shared" si="5"/>
        <v>0.4417167865613163</v>
      </c>
      <c r="E29" s="192">
        <f t="shared" si="6"/>
        <v>-0.20331857005454107</v>
      </c>
      <c r="F29" s="192">
        <f t="shared" si="7"/>
        <v>5.564149458192514E-2</v>
      </c>
      <c r="G29" s="192">
        <f t="shared" si="8"/>
        <v>0.36717817439201361</v>
      </c>
      <c r="H29" s="192">
        <f t="shared" si="9"/>
        <v>0.24911622793291299</v>
      </c>
      <c r="I29" s="192">
        <f t="shared" si="10"/>
        <v>0.57928699304865305</v>
      </c>
      <c r="J29" s="192">
        <f t="shared" si="11"/>
        <v>1.6651481092297258</v>
      </c>
      <c r="K29" s="192">
        <f t="shared" si="12"/>
        <v>2.1017139256458721</v>
      </c>
      <c r="L29" s="192">
        <f t="shared" si="13"/>
        <v>1.0076843088528153</v>
      </c>
      <c r="N29" s="46" t="str">
        <f>'3.6'!N30</f>
        <v>EuroAmérica</v>
      </c>
      <c r="O29" s="63">
        <v>51.298605762157401</v>
      </c>
      <c r="P29" s="63">
        <v>44.171678656131633</v>
      </c>
      <c r="Q29" s="63">
        <v>-20.331857005454108</v>
      </c>
      <c r="R29" s="63">
        <v>5.5641494581925137</v>
      </c>
      <c r="S29" s="63">
        <v>36.717817439201362</v>
      </c>
      <c r="T29" s="63">
        <v>24.911622793291301</v>
      </c>
      <c r="U29" s="63">
        <v>57.928699304865304</v>
      </c>
      <c r="V29" s="63">
        <v>166.51481092297257</v>
      </c>
      <c r="W29" s="63">
        <v>210.17139256458722</v>
      </c>
      <c r="X29" s="63">
        <v>100.76843088528153</v>
      </c>
    </row>
    <row r="30" spans="2:24">
      <c r="B30" s="46" t="str">
        <f t="shared" si="3"/>
        <v>Huelen</v>
      </c>
      <c r="C30" s="192">
        <f t="shared" si="4"/>
        <v>0.32159725120220872</v>
      </c>
      <c r="D30" s="192">
        <f t="shared" si="5"/>
        <v>0.10912213074800664</v>
      </c>
      <c r="E30" s="192">
        <f t="shared" si="6"/>
        <v>0.4764127932965076</v>
      </c>
      <c r="F30" s="192">
        <f t="shared" si="7"/>
        <v>0.32142905685509482</v>
      </c>
      <c r="G30" s="192">
        <f t="shared" si="8"/>
        <v>0.58125201975901453</v>
      </c>
      <c r="H30" s="192">
        <f t="shared" si="9"/>
        <v>0.3894059557619105</v>
      </c>
      <c r="I30" s="192">
        <f t="shared" si="10"/>
        <v>0.35802970111336568</v>
      </c>
      <c r="J30" s="192">
        <f t="shared" si="11"/>
        <v>0.22315515299635577</v>
      </c>
      <c r="K30" s="192">
        <f t="shared" si="12"/>
        <v>0.28658358939967776</v>
      </c>
      <c r="L30" s="192">
        <f t="shared" si="13"/>
        <v>0.47955859219754304</v>
      </c>
      <c r="N30" s="46" t="str">
        <f>'3.6'!N31</f>
        <v>Huelen</v>
      </c>
      <c r="O30" s="63">
        <v>32.15972512022087</v>
      </c>
      <c r="P30" s="63">
        <v>10.912213074800665</v>
      </c>
      <c r="Q30" s="63">
        <v>47.641279329650757</v>
      </c>
      <c r="R30" s="63">
        <v>32.142905685509483</v>
      </c>
      <c r="S30" s="63">
        <v>58.125201975901454</v>
      </c>
      <c r="T30" s="63">
        <v>38.94059557619105</v>
      </c>
      <c r="U30" s="63">
        <v>35.80297011133657</v>
      </c>
      <c r="V30" s="63">
        <v>22.315515299635578</v>
      </c>
      <c r="W30" s="63">
        <v>28.658358939967776</v>
      </c>
      <c r="X30" s="63">
        <v>47.955859219754302</v>
      </c>
    </row>
    <row r="31" spans="2:24">
      <c r="B31" s="46" t="str">
        <f t="shared" si="3"/>
        <v>ISE - Las Américas</v>
      </c>
      <c r="C31" s="192">
        <f t="shared" si="4"/>
        <v>2.2089049522732118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220.8904952273212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>
        <f t="shared" si="10"/>
        <v>2.0469299111247806E-2</v>
      </c>
      <c r="J32" s="192">
        <f t="shared" si="11"/>
        <v>0.24074578846457695</v>
      </c>
      <c r="K32" s="192">
        <f t="shared" si="12"/>
        <v>0.46285104776173142</v>
      </c>
      <c r="L32" s="192">
        <f t="shared" si="13"/>
        <v>0.29527803038799749</v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>
        <v>2.0469299111247805</v>
      </c>
      <c r="V32" s="63">
        <v>24.074578846457694</v>
      </c>
      <c r="W32" s="63">
        <v>46.285104776173142</v>
      </c>
      <c r="X32" s="63">
        <v>29.52780303879975</v>
      </c>
    </row>
    <row r="33" spans="2:24">
      <c r="B33" s="46" t="str">
        <f t="shared" si="3"/>
        <v>La Construcción</v>
      </c>
      <c r="C33" s="192">
        <f t="shared" si="4"/>
        <v>0.18889385423836058</v>
      </c>
      <c r="D33" s="192">
        <f t="shared" si="5"/>
        <v>0.18723967439657582</v>
      </c>
      <c r="E33" s="192">
        <f t="shared" si="6"/>
        <v>0.2361426270088107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18.889385423836057</v>
      </c>
      <c r="P33" s="63">
        <v>18.723967439657581</v>
      </c>
      <c r="Q33" s="63">
        <v>23.614262700881071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0.54195821454882043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54.195821454882044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0.23077074146419588</v>
      </c>
      <c r="D35" s="192">
        <f t="shared" si="5"/>
        <v>0.4190049821395006</v>
      </c>
      <c r="E35" s="192">
        <f t="shared" si="6"/>
        <v>0.45389571027389425</v>
      </c>
      <c r="F35" s="192">
        <f t="shared" si="7"/>
        <v>1.4566216690492297</v>
      </c>
      <c r="G35" s="192">
        <f t="shared" si="8"/>
        <v>1.7143825391650465</v>
      </c>
      <c r="H35" s="192">
        <f t="shared" si="9"/>
        <v>0.60004653543673525</v>
      </c>
      <c r="I35" s="192">
        <f t="shared" si="10"/>
        <v>6.1667640962958979E-2</v>
      </c>
      <c r="J35" s="192">
        <f t="shared" si="11"/>
        <v>0.54917434284430455</v>
      </c>
      <c r="K35" s="192">
        <f t="shared" si="12"/>
        <v>0.3079047603784365</v>
      </c>
      <c r="L35" s="192">
        <f t="shared" si="13"/>
        <v>0.59170917486408825</v>
      </c>
      <c r="N35" s="46" t="str">
        <f>'3.6'!N36</f>
        <v>Mapfre Vida</v>
      </c>
      <c r="O35" s="63">
        <v>23.077074146419587</v>
      </c>
      <c r="P35" s="63">
        <v>41.900498213950058</v>
      </c>
      <c r="Q35" s="63">
        <v>45.389571027389422</v>
      </c>
      <c r="R35" s="63">
        <v>145.66216690492297</v>
      </c>
      <c r="S35" s="63">
        <v>171.43825391650464</v>
      </c>
      <c r="T35" s="63">
        <v>60.004653543673527</v>
      </c>
      <c r="U35" s="63">
        <v>6.1667640962958981</v>
      </c>
      <c r="V35" s="63">
        <v>54.917434284430456</v>
      </c>
      <c r="W35" s="63">
        <v>30.79047603784365</v>
      </c>
      <c r="X35" s="63">
        <v>59.170917486408825</v>
      </c>
    </row>
    <row r="36" spans="2:24">
      <c r="B36" s="46" t="str">
        <f t="shared" si="3"/>
        <v>Metlife (La Interamerica + Metlife)</v>
      </c>
      <c r="C36" s="192">
        <f t="shared" si="4"/>
        <v>0.40380390447660119</v>
      </c>
      <c r="D36" s="192">
        <f t="shared" si="5"/>
        <v>0.41622344899579267</v>
      </c>
      <c r="E36" s="192">
        <f t="shared" si="6"/>
        <v>0.27256194581650489</v>
      </c>
      <c r="F36" s="192">
        <f t="shared" si="7"/>
        <v>0.25440009077086662</v>
      </c>
      <c r="G36" s="192">
        <f t="shared" si="8"/>
        <v>0.27539761972248972</v>
      </c>
      <c r="H36" s="192">
        <f t="shared" si="9"/>
        <v>0.40015543507776463</v>
      </c>
      <c r="I36" s="192">
        <f t="shared" si="10"/>
        <v>0.44814990845551522</v>
      </c>
      <c r="J36" s="192">
        <f t="shared" si="11"/>
        <v>0.45504154756807763</v>
      </c>
      <c r="K36" s="192">
        <f t="shared" si="12"/>
        <v>-4.3714464890185434E-2</v>
      </c>
      <c r="L36" s="192">
        <f t="shared" si="13"/>
        <v>-0.42506483407179679</v>
      </c>
      <c r="N36" s="46" t="str">
        <f>'3.6'!N37</f>
        <v>Metlife (La Interamerica + Metlife)</v>
      </c>
      <c r="O36" s="63">
        <v>40.380390447660119</v>
      </c>
      <c r="P36" s="63">
        <v>41.622344899579268</v>
      </c>
      <c r="Q36" s="63">
        <v>27.25619458165049</v>
      </c>
      <c r="R36" s="63">
        <v>25.44000907708666</v>
      </c>
      <c r="S36" s="63">
        <v>27.539761972248971</v>
      </c>
      <c r="T36" s="63">
        <v>40.015543507776464</v>
      </c>
      <c r="U36" s="63">
        <v>44.81499084555152</v>
      </c>
      <c r="V36" s="63">
        <v>45.504154756807765</v>
      </c>
      <c r="W36" s="63">
        <v>-4.3714464890185436</v>
      </c>
      <c r="X36" s="63">
        <v>-42.50648340717968</v>
      </c>
    </row>
    <row r="37" spans="2:24">
      <c r="B37" s="46" t="str">
        <f t="shared" si="3"/>
        <v>Metlife</v>
      </c>
      <c r="C37" s="192" t="str">
        <f t="shared" si="4"/>
        <v/>
      </c>
      <c r="D37" s="192">
        <f t="shared" si="5"/>
        <v>5.6838542703563678E-2</v>
      </c>
      <c r="E37" s="192">
        <f t="shared" si="6"/>
        <v>0.23292669742967567</v>
      </c>
      <c r="F37" s="192">
        <f t="shared" si="7"/>
        <v>0.32688834623538571</v>
      </c>
      <c r="G37" s="192">
        <f t="shared" si="8"/>
        <v>0.29436771939248657</v>
      </c>
      <c r="H37" s="192">
        <f t="shared" si="9"/>
        <v>0.27407140949264147</v>
      </c>
      <c r="I37" s="192">
        <f t="shared" si="10"/>
        <v>0.3254662161493112</v>
      </c>
      <c r="J37" s="192">
        <f t="shared" si="11"/>
        <v>0.40159100703717276</v>
      </c>
      <c r="K37" s="192">
        <f t="shared" si="12"/>
        <v>0.36848257736547718</v>
      </c>
      <c r="L37" s="192" t="str">
        <f t="shared" si="13"/>
        <v/>
      </c>
      <c r="N37" s="46" t="str">
        <f>'3.6'!N38</f>
        <v>Metlife</v>
      </c>
      <c r="O37" s="63"/>
      <c r="P37" s="63">
        <v>5.6838542703563677</v>
      </c>
      <c r="Q37" s="63">
        <v>23.292669742967568</v>
      </c>
      <c r="R37" s="63">
        <v>32.688834623538568</v>
      </c>
      <c r="S37" s="63">
        <v>29.436771939248658</v>
      </c>
      <c r="T37" s="63">
        <v>27.407140949264146</v>
      </c>
      <c r="U37" s="63">
        <v>32.546621614931119</v>
      </c>
      <c r="V37" s="63">
        <v>40.159100703717279</v>
      </c>
      <c r="W37" s="63">
        <v>36.848257736547716</v>
      </c>
      <c r="X37" s="63"/>
    </row>
    <row r="38" spans="2:24">
      <c r="B38" s="46" t="str">
        <f t="shared" si="3"/>
        <v>Mutual de Carabineros</v>
      </c>
      <c r="C38" s="192">
        <f t="shared" si="4"/>
        <v>0.29802448760947448</v>
      </c>
      <c r="D38" s="192">
        <f t="shared" si="5"/>
        <v>0.24615733188326991</v>
      </c>
      <c r="E38" s="192">
        <f t="shared" si="6"/>
        <v>0.43323873505534166</v>
      </c>
      <c r="F38" s="192">
        <f t="shared" si="7"/>
        <v>0.2973642962748857</v>
      </c>
      <c r="G38" s="192">
        <f t="shared" si="8"/>
        <v>0.3808755379677301</v>
      </c>
      <c r="H38" s="192">
        <f t="shared" si="9"/>
        <v>0.39736204729962582</v>
      </c>
      <c r="I38" s="192">
        <f t="shared" si="10"/>
        <v>0.36897247498619018</v>
      </c>
      <c r="J38" s="192">
        <f t="shared" si="11"/>
        <v>0.28655053369257333</v>
      </c>
      <c r="K38" s="192">
        <f t="shared" si="12"/>
        <v>0.2874749387039166</v>
      </c>
      <c r="L38" s="192">
        <f t="shared" si="13"/>
        <v>0.27242026944053244</v>
      </c>
      <c r="N38" s="46" t="str">
        <f>'3.6'!N39</f>
        <v>Mutual de Carabineros</v>
      </c>
      <c r="O38" s="63">
        <v>29.802448760947449</v>
      </c>
      <c r="P38" s="63">
        <v>24.615733188326992</v>
      </c>
      <c r="Q38" s="63">
        <v>43.323873505534166</v>
      </c>
      <c r="R38" s="63">
        <v>29.736429627488569</v>
      </c>
      <c r="S38" s="63">
        <v>38.087553796773008</v>
      </c>
      <c r="T38" s="63">
        <v>39.73620472996258</v>
      </c>
      <c r="U38" s="63">
        <v>36.897247498619016</v>
      </c>
      <c r="V38" s="63">
        <v>28.655053369257331</v>
      </c>
      <c r="W38" s="63">
        <v>28.747493870391661</v>
      </c>
      <c r="X38" s="63">
        <v>27.242026944053244</v>
      </c>
    </row>
    <row r="39" spans="2:24">
      <c r="B39" s="46" t="str">
        <f t="shared" si="3"/>
        <v>Mutual de Ej. y Av.</v>
      </c>
      <c r="C39" s="192">
        <f t="shared" si="4"/>
        <v>0.18113306714817357</v>
      </c>
      <c r="D39" s="192">
        <f t="shared" si="5"/>
        <v>0.16381807755609717</v>
      </c>
      <c r="E39" s="192">
        <f t="shared" si="6"/>
        <v>0.1064320641390397</v>
      </c>
      <c r="F39" s="192">
        <f t="shared" si="7"/>
        <v>0.16532724011900529</v>
      </c>
      <c r="G39" s="192">
        <f t="shared" si="8"/>
        <v>0.23691480035570833</v>
      </c>
      <c r="H39" s="192">
        <f t="shared" si="9"/>
        <v>0.18855801981139492</v>
      </c>
      <c r="I39" s="192">
        <f t="shared" si="10"/>
        <v>0.17721698429308566</v>
      </c>
      <c r="J39" s="192">
        <f t="shared" si="11"/>
        <v>7.0867689256158342E-2</v>
      </c>
      <c r="K39" s="192">
        <f t="shared" si="12"/>
        <v>0.18463479481321118</v>
      </c>
      <c r="L39" s="192">
        <f t="shared" si="13"/>
        <v>0.21281027667984173</v>
      </c>
      <c r="N39" s="46" t="str">
        <f>'3.6'!N40</f>
        <v>Mutual de Ej. y Av.</v>
      </c>
      <c r="O39" s="63">
        <v>18.113306714817355</v>
      </c>
      <c r="P39" s="63">
        <v>16.381807755609717</v>
      </c>
      <c r="Q39" s="63">
        <v>10.64320641390397</v>
      </c>
      <c r="R39" s="63">
        <v>16.53272401190053</v>
      </c>
      <c r="S39" s="63">
        <v>23.691480035570834</v>
      </c>
      <c r="T39" s="63">
        <v>18.855801981139493</v>
      </c>
      <c r="U39" s="63">
        <v>17.721698429308567</v>
      </c>
      <c r="V39" s="63">
        <v>7.0867689256158339</v>
      </c>
      <c r="W39" s="63">
        <v>18.463479481321119</v>
      </c>
      <c r="X39" s="63">
        <v>21.281027667984173</v>
      </c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>
        <f t="shared" si="10"/>
        <v>8.3150984682713439E-2</v>
      </c>
      <c r="J40" s="192">
        <f t="shared" si="11"/>
        <v>9.6993210475266795E-2</v>
      </c>
      <c r="K40" s="192">
        <f t="shared" si="12"/>
        <v>0.16563786008230472</v>
      </c>
      <c r="L40" s="192">
        <f t="shared" si="13"/>
        <v>4.6642171871810502E-2</v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>
        <v>8.3150984682713442</v>
      </c>
      <c r="V40" s="63">
        <v>9.6993210475266789</v>
      </c>
      <c r="W40" s="63">
        <v>16.563786008230473</v>
      </c>
      <c r="X40" s="63">
        <v>4.6642171871810501</v>
      </c>
    </row>
    <row r="41" spans="2:24">
      <c r="B41" s="46" t="str">
        <f t="shared" si="3"/>
        <v>Ohio National</v>
      </c>
      <c r="C41" s="192">
        <f t="shared" si="4"/>
        <v>0.25443547457974436</v>
      </c>
      <c r="D41" s="192">
        <f t="shared" si="5"/>
        <v>0.28193073884727721</v>
      </c>
      <c r="E41" s="192">
        <f t="shared" si="6"/>
        <v>0.20134792886324773</v>
      </c>
      <c r="F41" s="192">
        <f t="shared" si="7"/>
        <v>0.16335216208721859</v>
      </c>
      <c r="G41" s="192">
        <f t="shared" si="8"/>
        <v>0.36142857856133537</v>
      </c>
      <c r="H41" s="192">
        <f t="shared" si="9"/>
        <v>0.37394226163090361</v>
      </c>
      <c r="I41" s="192">
        <f t="shared" si="10"/>
        <v>0.27124772002204478</v>
      </c>
      <c r="J41" s="192">
        <f t="shared" si="11"/>
        <v>0.27148770668559763</v>
      </c>
      <c r="K41" s="192">
        <f t="shared" si="12"/>
        <v>0.30140847404248367</v>
      </c>
      <c r="L41" s="192">
        <f t="shared" si="13"/>
        <v>0.20053798356821048</v>
      </c>
      <c r="N41" s="46" t="str">
        <f>'3.6'!N42</f>
        <v>Ohio National</v>
      </c>
      <c r="O41" s="63">
        <v>25.443547457974436</v>
      </c>
      <c r="P41" s="63">
        <v>28.19307388472772</v>
      </c>
      <c r="Q41" s="63">
        <v>20.134792886324774</v>
      </c>
      <c r="R41" s="63">
        <v>16.33521620872186</v>
      </c>
      <c r="S41" s="63">
        <v>36.142857856133539</v>
      </c>
      <c r="T41" s="63">
        <v>37.394226163090359</v>
      </c>
      <c r="U41" s="63">
        <v>27.124772002204477</v>
      </c>
      <c r="V41" s="63">
        <v>27.148770668559763</v>
      </c>
      <c r="W41" s="63">
        <v>30.140847404248365</v>
      </c>
      <c r="X41" s="63">
        <v>20.053798356821048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2.0720177462741729</v>
      </c>
      <c r="E42" s="192">
        <f t="shared" si="6"/>
        <v>0.54259887205729984</v>
      </c>
      <c r="F42" s="192">
        <f t="shared" si="7"/>
        <v>0.1827164629040362</v>
      </c>
      <c r="G42" s="192">
        <f t="shared" si="8"/>
        <v>3.2636412720984095E-2</v>
      </c>
      <c r="H42" s="192">
        <f t="shared" si="9"/>
        <v>0.15899419114674973</v>
      </c>
      <c r="I42" s="192">
        <f t="shared" si="10"/>
        <v>0.41444783469835578</v>
      </c>
      <c r="J42" s="192">
        <f t="shared" si="11"/>
        <v>0.19054348313096503</v>
      </c>
      <c r="K42" s="192">
        <f t="shared" si="12"/>
        <v>0.10956942767051564</v>
      </c>
      <c r="L42" s="192">
        <f t="shared" si="13"/>
        <v>7.4445940508248931E-2</v>
      </c>
      <c r="N42" s="46" t="str">
        <f>'3.6'!N43</f>
        <v>Penta Vida</v>
      </c>
      <c r="O42" s="63"/>
      <c r="P42" s="63">
        <v>207.20177462741728</v>
      </c>
      <c r="Q42" s="63">
        <v>54.259887205729981</v>
      </c>
      <c r="R42" s="63">
        <v>18.27164629040362</v>
      </c>
      <c r="S42" s="63">
        <v>3.2636412720984094</v>
      </c>
      <c r="T42" s="63">
        <v>15.899419114674973</v>
      </c>
      <c r="U42" s="63">
        <v>41.444783469835578</v>
      </c>
      <c r="V42" s="63">
        <v>19.054348313096504</v>
      </c>
      <c r="W42" s="63">
        <v>10.956942767051563</v>
      </c>
      <c r="X42" s="63">
        <v>7.4445940508248931</v>
      </c>
    </row>
    <row r="43" spans="2:24">
      <c r="B43" s="46" t="str">
        <f t="shared" si="3"/>
        <v>Principal</v>
      </c>
      <c r="C43" s="192">
        <f t="shared" si="4"/>
        <v>-3.9015460266980273E-2</v>
      </c>
      <c r="D43" s="192">
        <f t="shared" si="5"/>
        <v>9.0361250307106483E-2</v>
      </c>
      <c r="E43" s="192">
        <f t="shared" si="6"/>
        <v>0.42304975817843393</v>
      </c>
      <c r="F43" s="192">
        <f t="shared" si="7"/>
        <v>-1.3244428394552186</v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>
        <v>-3.9015460266980275</v>
      </c>
      <c r="P43" s="63">
        <v>9.0361250307106484</v>
      </c>
      <c r="Q43" s="63">
        <v>42.304975817843392</v>
      </c>
      <c r="R43" s="63">
        <v>-132.44428394552185</v>
      </c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-1.0825285090806689</v>
      </c>
      <c r="D44" s="192">
        <f t="shared" si="5"/>
        <v>0.43742614860638185</v>
      </c>
      <c r="E44" s="192">
        <f t="shared" si="6"/>
        <v>-1.548082736898351</v>
      </c>
      <c r="F44" s="192">
        <f t="shared" si="7"/>
        <v>0.35438863521055375</v>
      </c>
      <c r="G44" s="192">
        <f t="shared" si="8"/>
        <v>0.54783626262511531</v>
      </c>
      <c r="H44" s="192">
        <f t="shared" si="9"/>
        <v>11.657693216526786</v>
      </c>
      <c r="I44" s="192">
        <f t="shared" si="10"/>
        <v>-1.2068364005423449</v>
      </c>
      <c r="J44" s="192">
        <f t="shared" si="11"/>
        <v>2.3165600766465486</v>
      </c>
      <c r="K44" s="192">
        <f t="shared" si="12"/>
        <v>0.91902179084594027</v>
      </c>
      <c r="L44" s="192">
        <f t="shared" si="13"/>
        <v>0.27845305773859336</v>
      </c>
      <c r="N44" s="46" t="str">
        <f>'3.6'!N45</f>
        <v>Renta Nacional</v>
      </c>
      <c r="O44" s="63">
        <v>-108.25285090806689</v>
      </c>
      <c r="P44" s="63">
        <v>43.742614860638184</v>
      </c>
      <c r="Q44" s="63">
        <v>-154.80827368983509</v>
      </c>
      <c r="R44" s="63">
        <v>35.438863521055374</v>
      </c>
      <c r="S44" s="63">
        <v>54.783626262511532</v>
      </c>
      <c r="T44" s="63">
        <v>1165.7693216526786</v>
      </c>
      <c r="U44" s="63">
        <v>-120.68364005423449</v>
      </c>
      <c r="V44" s="63">
        <v>231.65600766465485</v>
      </c>
      <c r="W44" s="63">
        <v>91.902179084594025</v>
      </c>
      <c r="X44" s="63">
        <v>27.845305773859337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0.33672628012207811</v>
      </c>
      <c r="D46" s="192">
        <f t="shared" si="5"/>
        <v>0.26209840074580537</v>
      </c>
      <c r="E46" s="192">
        <f t="shared" si="6"/>
        <v>0.21666606625620768</v>
      </c>
      <c r="F46" s="192">
        <f t="shared" si="7"/>
        <v>0.20919761132653303</v>
      </c>
      <c r="G46" s="192">
        <f t="shared" si="8"/>
        <v>0.19013621613447421</v>
      </c>
      <c r="H46" s="192">
        <f t="shared" si="9"/>
        <v>0.17470715287164257</v>
      </c>
      <c r="I46" s="192">
        <f t="shared" si="10"/>
        <v>0.12121431951316421</v>
      </c>
      <c r="J46" s="192">
        <f t="shared" si="11"/>
        <v>0.10411071853934439</v>
      </c>
      <c r="K46" s="192">
        <f t="shared" si="12"/>
        <v>0.16187906415902512</v>
      </c>
      <c r="L46" s="192">
        <f t="shared" si="13"/>
        <v>0.20721386310022161</v>
      </c>
      <c r="N46" s="46" t="str">
        <f>'3.6'!N47</f>
        <v>Santander</v>
      </c>
      <c r="O46" s="63">
        <v>33.672628012207809</v>
      </c>
      <c r="P46" s="63">
        <v>26.209840074580537</v>
      </c>
      <c r="Q46" s="63">
        <v>21.666606625620769</v>
      </c>
      <c r="R46" s="63">
        <v>20.919761132653303</v>
      </c>
      <c r="S46" s="63">
        <v>19.01362161344742</v>
      </c>
      <c r="T46" s="63">
        <v>17.470715287164257</v>
      </c>
      <c r="U46" s="63">
        <v>12.121431951316421</v>
      </c>
      <c r="V46" s="63">
        <v>10.411071853934439</v>
      </c>
      <c r="W46" s="63">
        <v>16.187906415902511</v>
      </c>
      <c r="X46" s="63">
        <v>20.721386310022162</v>
      </c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0.37782157446008463</v>
      </c>
      <c r="D48" s="192">
        <f t="shared" si="5"/>
        <v>0.13178192866761027</v>
      </c>
      <c r="E48" s="192">
        <f t="shared" si="6"/>
        <v>0.15111772167275472</v>
      </c>
      <c r="F48" s="192">
        <f t="shared" si="7"/>
        <v>0.22265804281614693</v>
      </c>
      <c r="G48" s="192">
        <f t="shared" si="8"/>
        <v>0.22246890510748821</v>
      </c>
      <c r="H48" s="192">
        <f t="shared" si="9"/>
        <v>0.25837507049435066</v>
      </c>
      <c r="I48" s="192">
        <f t="shared" si="10"/>
        <v>0.67124947149823921</v>
      </c>
      <c r="J48" s="192">
        <f t="shared" si="11"/>
        <v>0.42603684473215692</v>
      </c>
      <c r="K48" s="192">
        <f t="shared" si="12"/>
        <v>0.23159152037249597</v>
      </c>
      <c r="L48" s="192">
        <f t="shared" si="13"/>
        <v>0.22570986625592401</v>
      </c>
      <c r="N48" s="46" t="str">
        <f>'3.6'!N49</f>
        <v>Security Vida</v>
      </c>
      <c r="O48" s="63">
        <v>37.782157446008462</v>
      </c>
      <c r="P48" s="63">
        <v>13.178192866761027</v>
      </c>
      <c r="Q48" s="63">
        <v>15.111772167275472</v>
      </c>
      <c r="R48" s="63">
        <v>22.265804281614692</v>
      </c>
      <c r="S48" s="63">
        <v>22.24689051074882</v>
      </c>
      <c r="T48" s="63">
        <v>25.837507049435064</v>
      </c>
      <c r="U48" s="63">
        <v>67.124947149823925</v>
      </c>
      <c r="V48" s="63">
        <v>42.603684473215694</v>
      </c>
      <c r="W48" s="63">
        <v>23.159152037249598</v>
      </c>
      <c r="X48" s="63">
        <v>22.570986625592401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>
        <f t="shared" si="4"/>
        <v>3.1408671282558545</v>
      </c>
      <c r="D50" s="192">
        <f t="shared" si="5"/>
        <v>10.603389830508476</v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314.08671282558544</v>
      </c>
      <c r="P50" s="63">
        <v>1060.3389830508477</v>
      </c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0.19254480828105452</v>
      </c>
      <c r="D51" s="192">
        <f t="shared" si="5"/>
        <v>0.1306502369727674</v>
      </c>
      <c r="E51" s="192">
        <f t="shared" si="6"/>
        <v>0.14263587377781103</v>
      </c>
      <c r="F51" s="192">
        <f t="shared" si="7"/>
        <v>0.11529730404517355</v>
      </c>
      <c r="G51" s="192">
        <f t="shared" si="8"/>
        <v>0.12458709972335784</v>
      </c>
      <c r="H51" s="192">
        <f t="shared" si="9"/>
        <v>0.14553892873366697</v>
      </c>
      <c r="I51" s="192">
        <f t="shared" si="10"/>
        <v>0.19854846729148765</v>
      </c>
      <c r="J51" s="192">
        <f t="shared" si="11"/>
        <v>0.288220614146315</v>
      </c>
      <c r="K51" s="192">
        <f t="shared" si="12"/>
        <v>0.21101060458097934</v>
      </c>
      <c r="L51" s="192">
        <f t="shared" si="13"/>
        <v>0.23208542447384242</v>
      </c>
      <c r="N51" s="46" t="str">
        <f>'3.6'!N52</f>
        <v>Sura</v>
      </c>
      <c r="O51" s="63">
        <v>19.254480828105454</v>
      </c>
      <c r="P51" s="63">
        <v>13.06502369727674</v>
      </c>
      <c r="Q51" s="63">
        <v>14.263587377781104</v>
      </c>
      <c r="R51" s="63">
        <v>11.529730404517355</v>
      </c>
      <c r="S51" s="63">
        <v>12.458709972335784</v>
      </c>
      <c r="T51" s="63">
        <v>14.553892873366697</v>
      </c>
      <c r="U51" s="63">
        <v>19.854846729148765</v>
      </c>
      <c r="V51" s="63">
        <v>28.822061414631499</v>
      </c>
      <c r="W51" s="63">
        <v>21.101060458097933</v>
      </c>
      <c r="X51" s="63">
        <v>23.208542447384243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0.3372771287425686</v>
      </c>
      <c r="D53" s="196">
        <f t="shared" si="14"/>
        <v>0.27881411227457104</v>
      </c>
      <c r="E53" s="196">
        <f t="shared" si="14"/>
        <v>0.24698937551396241</v>
      </c>
      <c r="F53" s="196">
        <f t="shared" si="14"/>
        <v>0.22111798653368997</v>
      </c>
      <c r="G53" s="196">
        <f t="shared" si="14"/>
        <v>0.21412204538262436</v>
      </c>
      <c r="H53" s="196">
        <f t="shared" si="14"/>
        <v>0.21610441013188575</v>
      </c>
      <c r="I53" s="196">
        <f t="shared" si="14"/>
        <v>0.21396438034212395</v>
      </c>
      <c r="J53" s="196">
        <f t="shared" si="14"/>
        <v>0.21448839573477538</v>
      </c>
      <c r="K53" s="196">
        <f t="shared" si="14"/>
        <v>0.22829244454603534</v>
      </c>
      <c r="L53" s="196">
        <f t="shared" si="14"/>
        <v>0.18569529657963213</v>
      </c>
      <c r="N53" s="51" t="s">
        <v>29</v>
      </c>
      <c r="O53" s="64">
        <v>33.727712874256859</v>
      </c>
      <c r="P53" s="64">
        <v>27.881411227457104</v>
      </c>
      <c r="Q53" s="64">
        <v>24.698937551396241</v>
      </c>
      <c r="R53" s="64">
        <v>22.111798653368997</v>
      </c>
      <c r="S53" s="64">
        <v>21.412204538262436</v>
      </c>
      <c r="T53" s="64">
        <v>21.610441013188574</v>
      </c>
      <c r="U53" s="64">
        <v>21.396438034212395</v>
      </c>
      <c r="V53" s="64">
        <v>21.448839573477539</v>
      </c>
      <c r="W53" s="64">
        <v>22.829244454603533</v>
      </c>
      <c r="X53" s="64">
        <v>18.569529657963212</v>
      </c>
    </row>
    <row r="55" spans="2:24">
      <c r="B55" s="14" t="str">
        <f>'3.8.1'!B24</f>
        <v>Siniestralidad Directa = Costo Siniestros Directos / Prima Directa</v>
      </c>
    </row>
    <row r="56" spans="2:24">
      <c r="B56" s="14" t="s">
        <v>282</v>
      </c>
    </row>
  </sheetData>
  <mergeCells count="2">
    <mergeCell ref="B14:L14"/>
    <mergeCell ref="N14:X14"/>
  </mergeCells>
  <conditionalFormatting sqref="C16:L53">
    <cfRule type="cellIs" dxfId="20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>
  <sheetPr codeName="Hoja169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280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 t="str">
        <f t="shared" ref="K17:K52" si="12">IF(OR(W17="",W17=0),"",W17/100)</f>
        <v/>
      </c>
      <c r="L17" s="192" t="str">
        <f t="shared" ref="L17:L52" si="13">IF(OR(X17="",X17=0),"",X17/100)</f>
        <v/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>
        <f t="shared" si="7"/>
        <v>1.101190551580014</v>
      </c>
      <c r="G18" s="192">
        <f t="shared" si="8"/>
        <v>1.1449130501300393</v>
      </c>
      <c r="H18" s="192">
        <f t="shared" si="9"/>
        <v>1.0355351414737839</v>
      </c>
      <c r="I18" s="192">
        <f t="shared" si="10"/>
        <v>1.1614300452744855</v>
      </c>
      <c r="J18" s="192">
        <f t="shared" si="11"/>
        <v>1.7969419643292557</v>
      </c>
      <c r="K18" s="192">
        <f t="shared" si="12"/>
        <v>1.7325275758584342</v>
      </c>
      <c r="L18" s="192">
        <f t="shared" si="13"/>
        <v>1.5639047038565794</v>
      </c>
      <c r="N18" s="46" t="str">
        <f>'3.6'!N19</f>
        <v>BBVA Seguros de Vida</v>
      </c>
      <c r="O18" s="40"/>
      <c r="P18" s="40"/>
      <c r="Q18" s="40"/>
      <c r="R18" s="40">
        <v>110.1190551580014</v>
      </c>
      <c r="S18" s="40">
        <v>114.49130501300392</v>
      </c>
      <c r="T18" s="40">
        <v>103.55351414737839</v>
      </c>
      <c r="U18" s="40">
        <v>116.14300452744854</v>
      </c>
      <c r="V18" s="40">
        <v>179.69419643292557</v>
      </c>
      <c r="W18" s="40">
        <v>173.25275758584343</v>
      </c>
      <c r="X18" s="40">
        <v>156.39047038565795</v>
      </c>
    </row>
    <row r="19" spans="2:24" s="16" customFormat="1">
      <c r="B19" s="46" t="str">
        <f t="shared" si="3"/>
        <v>BCI Vida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>
        <f t="shared" si="7"/>
        <v>1.253860732937661</v>
      </c>
      <c r="G19" s="192">
        <f t="shared" si="8"/>
        <v>1.2390999719820166</v>
      </c>
      <c r="H19" s="192">
        <f t="shared" si="9"/>
        <v>1.1165021446463939</v>
      </c>
      <c r="I19" s="192">
        <f t="shared" si="10"/>
        <v>1.3661225042514114</v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/>
      <c r="Q19" s="40"/>
      <c r="R19" s="40">
        <v>125.3860732937661</v>
      </c>
      <c r="S19" s="40">
        <v>123.90999719820167</v>
      </c>
      <c r="T19" s="40">
        <v>111.65021446463939</v>
      </c>
      <c r="U19" s="40">
        <v>136.61225042514113</v>
      </c>
      <c r="V19" s="40"/>
      <c r="W19" s="40"/>
      <c r="X19" s="40"/>
    </row>
    <row r="20" spans="2:24">
      <c r="B20" s="46" t="str">
        <f t="shared" si="3"/>
        <v>BICE Vida</v>
      </c>
      <c r="C20" s="192">
        <f t="shared" si="4"/>
        <v>1.3939074236726139</v>
      </c>
      <c r="D20" s="192">
        <f t="shared" si="5"/>
        <v>1.3135606507866491</v>
      </c>
      <c r="E20" s="192">
        <f t="shared" si="6"/>
        <v>1.4914363911379718</v>
      </c>
      <c r="F20" s="192">
        <f t="shared" si="7"/>
        <v>1.9847527094319579</v>
      </c>
      <c r="G20" s="192">
        <f t="shared" si="8"/>
        <v>1.9897859304071566</v>
      </c>
      <c r="H20" s="192">
        <f t="shared" si="9"/>
        <v>1.7906843379596691</v>
      </c>
      <c r="I20" s="192">
        <f t="shared" si="10"/>
        <v>2.0379059631309957</v>
      </c>
      <c r="J20" s="192">
        <f t="shared" si="11"/>
        <v>2.0777001118011222</v>
      </c>
      <c r="K20" s="192">
        <f t="shared" si="12"/>
        <v>1.812490989442723</v>
      </c>
      <c r="L20" s="192">
        <f t="shared" si="13"/>
        <v>1.5932063376775993</v>
      </c>
      <c r="N20" s="46" t="str">
        <f>'3.6'!N21</f>
        <v>BICE Vida</v>
      </c>
      <c r="O20" s="63">
        <v>139.3907423672614</v>
      </c>
      <c r="P20" s="63">
        <v>131.3560650786649</v>
      </c>
      <c r="Q20" s="63">
        <v>149.14363911379718</v>
      </c>
      <c r="R20" s="63">
        <v>198.4752709431958</v>
      </c>
      <c r="S20" s="63">
        <v>198.97859304071565</v>
      </c>
      <c r="T20" s="63">
        <v>179.06843379596691</v>
      </c>
      <c r="U20" s="63">
        <v>203.79059631309957</v>
      </c>
      <c r="V20" s="63">
        <v>207.77001118011222</v>
      </c>
      <c r="W20" s="63">
        <v>181.2490989442723</v>
      </c>
      <c r="X20" s="63">
        <v>159.32063376775994</v>
      </c>
    </row>
    <row r="21" spans="2:24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63"/>
      <c r="P21" s="63"/>
      <c r="Q21" s="63"/>
      <c r="R21" s="63"/>
      <c r="S21" s="63"/>
      <c r="T21" s="63"/>
      <c r="U21" s="63"/>
      <c r="V21" s="63"/>
      <c r="W21" s="63"/>
      <c r="X21" s="63"/>
    </row>
    <row r="22" spans="2:24">
      <c r="B22" s="46" t="str">
        <f t="shared" si="3"/>
        <v>Chilena</v>
      </c>
      <c r="C22" s="192">
        <f t="shared" si="4"/>
        <v>1.5830576950681863</v>
      </c>
      <c r="D22" s="192">
        <f t="shared" si="5"/>
        <v>1.6337534211645732</v>
      </c>
      <c r="E22" s="192">
        <f t="shared" si="6"/>
        <v>1.5115121824215156</v>
      </c>
      <c r="F22" s="192">
        <f t="shared" si="7"/>
        <v>1.6357291454564808</v>
      </c>
      <c r="G22" s="192">
        <f t="shared" si="8"/>
        <v>1.5834295930815896</v>
      </c>
      <c r="H22" s="192">
        <f t="shared" si="9"/>
        <v>1.5179659224827022</v>
      </c>
      <c r="I22" s="192">
        <f t="shared" si="10"/>
        <v>1.687798947987414</v>
      </c>
      <c r="J22" s="192">
        <f t="shared" si="11"/>
        <v>1.6466682908346058</v>
      </c>
      <c r="K22" s="192">
        <f t="shared" si="12"/>
        <v>1.4543947300878617</v>
      </c>
      <c r="L22" s="192">
        <f t="shared" si="13"/>
        <v>1.397860453666486</v>
      </c>
      <c r="N22" s="46" t="str">
        <f>'3.6'!N23</f>
        <v>Chilena</v>
      </c>
      <c r="O22" s="63">
        <v>158.30576950681862</v>
      </c>
      <c r="P22" s="63">
        <v>163.37534211645732</v>
      </c>
      <c r="Q22" s="63">
        <v>151.15121824215157</v>
      </c>
      <c r="R22" s="63">
        <v>163.57291454564808</v>
      </c>
      <c r="S22" s="63">
        <v>158.34295930815895</v>
      </c>
      <c r="T22" s="63">
        <v>151.79659224827023</v>
      </c>
      <c r="U22" s="63">
        <v>168.7798947987414</v>
      </c>
      <c r="V22" s="63">
        <v>164.66682908346058</v>
      </c>
      <c r="W22" s="63">
        <v>145.43947300878617</v>
      </c>
      <c r="X22" s="63">
        <v>139.78604536664861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>
        <f t="shared" si="4"/>
        <v>2.0038673476355364</v>
      </c>
      <c r="D24" s="192">
        <f t="shared" si="5"/>
        <v>744.09017212007268</v>
      </c>
      <c r="E24" s="192">
        <f t="shared" si="6"/>
        <v>4700.0527306967997</v>
      </c>
      <c r="F24" s="192">
        <f t="shared" si="7"/>
        <v>2215.7143888788555</v>
      </c>
      <c r="G24" s="192">
        <f t="shared" si="8"/>
        <v>1277.1310759677879</v>
      </c>
      <c r="H24" s="192">
        <f t="shared" si="9"/>
        <v>265.99755170792878</v>
      </c>
      <c r="I24" s="192">
        <f t="shared" si="10"/>
        <v>123.17565156614992</v>
      </c>
      <c r="J24" s="192">
        <f t="shared" si="11"/>
        <v>164.28955015002919</v>
      </c>
      <c r="K24" s="192">
        <f t="shared" si="12"/>
        <v>792.35312060065758</v>
      </c>
      <c r="L24" s="192">
        <f t="shared" si="13"/>
        <v>1.5833629471633253</v>
      </c>
      <c r="N24" s="46" t="str">
        <f>'3.6'!N25</f>
        <v>CN Life</v>
      </c>
      <c r="O24" s="63">
        <v>200.38673476355365</v>
      </c>
      <c r="P24" s="63">
        <v>74409.017212007268</v>
      </c>
      <c r="Q24" s="63">
        <v>470005.27306967997</v>
      </c>
      <c r="R24" s="63">
        <v>221571.43888788554</v>
      </c>
      <c r="S24" s="63">
        <v>127713.10759677879</v>
      </c>
      <c r="T24" s="63">
        <v>26599.75517079288</v>
      </c>
      <c r="U24" s="63">
        <v>12317.565156614992</v>
      </c>
      <c r="V24" s="63">
        <v>16428.955015002917</v>
      </c>
      <c r="W24" s="63">
        <v>79235.312060065757</v>
      </c>
      <c r="X24" s="63">
        <v>158.33629471633253</v>
      </c>
    </row>
    <row r="25" spans="2:24">
      <c r="B25" s="46" t="str">
        <f t="shared" si="3"/>
        <v>Consorcio Nacional</v>
      </c>
      <c r="C25" s="192">
        <f t="shared" si="4"/>
        <v>1.7590781895534704</v>
      </c>
      <c r="D25" s="192">
        <f t="shared" si="5"/>
        <v>1.5518999885260003</v>
      </c>
      <c r="E25" s="192">
        <f t="shared" si="6"/>
        <v>1.6221801777903522</v>
      </c>
      <c r="F25" s="192">
        <f t="shared" si="7"/>
        <v>1.5528396028799472</v>
      </c>
      <c r="G25" s="192">
        <f t="shared" si="8"/>
        <v>1.6444785679808696</v>
      </c>
      <c r="H25" s="192">
        <f t="shared" si="9"/>
        <v>1.4898541072807605</v>
      </c>
      <c r="I25" s="192">
        <f t="shared" si="10"/>
        <v>1.6634710705901314</v>
      </c>
      <c r="J25" s="192">
        <f t="shared" si="11"/>
        <v>1.6868543173692645</v>
      </c>
      <c r="K25" s="192">
        <f t="shared" si="12"/>
        <v>1.5396021937756368</v>
      </c>
      <c r="L25" s="192">
        <f t="shared" si="13"/>
        <v>1.4867320580141041</v>
      </c>
      <c r="N25" s="46" t="str">
        <f>'3.6'!N26</f>
        <v>Consorcio Nacional</v>
      </c>
      <c r="O25" s="63">
        <v>175.90781895534704</v>
      </c>
      <c r="P25" s="63">
        <v>155.18999885260004</v>
      </c>
      <c r="Q25" s="63">
        <v>162.21801777903522</v>
      </c>
      <c r="R25" s="63">
        <v>155.28396028799472</v>
      </c>
      <c r="S25" s="63">
        <v>164.44785679808695</v>
      </c>
      <c r="T25" s="63">
        <v>148.98541072807606</v>
      </c>
      <c r="U25" s="63">
        <v>166.34710705901315</v>
      </c>
      <c r="V25" s="63">
        <v>168.68543173692646</v>
      </c>
      <c r="W25" s="63">
        <v>153.96021937756367</v>
      </c>
      <c r="X25" s="63">
        <v>148.6732058014104</v>
      </c>
    </row>
    <row r="26" spans="2:24">
      <c r="B26" s="46" t="str">
        <f t="shared" si="3"/>
        <v>CorpVida</v>
      </c>
      <c r="C26" s="192">
        <f t="shared" si="4"/>
        <v>1.7725417975381643</v>
      </c>
      <c r="D26" s="192">
        <f t="shared" si="5"/>
        <v>1.5844907743221968</v>
      </c>
      <c r="E26" s="192">
        <f t="shared" si="6"/>
        <v>1.6204219878303192</v>
      </c>
      <c r="F26" s="192">
        <f t="shared" si="7"/>
        <v>1.6051704787453658</v>
      </c>
      <c r="G26" s="192">
        <f t="shared" si="8"/>
        <v>1.6863718518758313</v>
      </c>
      <c r="H26" s="192">
        <f t="shared" si="9"/>
        <v>1.5415884990641968</v>
      </c>
      <c r="I26" s="192">
        <f t="shared" si="10"/>
        <v>1.4816467458586542</v>
      </c>
      <c r="J26" s="192">
        <f t="shared" si="11"/>
        <v>1.5566018856196839</v>
      </c>
      <c r="K26" s="192">
        <f t="shared" si="12"/>
        <v>1.3827119950988835</v>
      </c>
      <c r="L26" s="192">
        <f t="shared" si="13"/>
        <v>1.3554441244635427</v>
      </c>
      <c r="N26" s="46" t="str">
        <f>'3.6'!N27</f>
        <v>CorpVida</v>
      </c>
      <c r="O26" s="63">
        <v>177.25417975381643</v>
      </c>
      <c r="P26" s="63">
        <v>158.44907743221967</v>
      </c>
      <c r="Q26" s="63">
        <v>162.04219878303192</v>
      </c>
      <c r="R26" s="63">
        <v>160.51704787453659</v>
      </c>
      <c r="S26" s="63">
        <v>168.63718518758313</v>
      </c>
      <c r="T26" s="63">
        <v>154.15884990641968</v>
      </c>
      <c r="U26" s="63">
        <v>148.16467458586541</v>
      </c>
      <c r="V26" s="63">
        <v>155.6601885619684</v>
      </c>
      <c r="W26" s="63">
        <v>138.27119950988836</v>
      </c>
      <c r="X26" s="63">
        <v>135.54441244635427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2.147867120837593</v>
      </c>
      <c r="K27" s="192">
        <f t="shared" si="12"/>
        <v>3.1526906718211007</v>
      </c>
      <c r="L27" s="192">
        <f t="shared" si="13"/>
        <v>2.8238276142856535</v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>
        <v>214.78671208375931</v>
      </c>
      <c r="W27" s="63">
        <v>315.26906718211006</v>
      </c>
      <c r="X27" s="63">
        <v>282.38276142856535</v>
      </c>
    </row>
    <row r="28" spans="2:24">
      <c r="B28" s="46" t="str">
        <f t="shared" si="3"/>
        <v>Cruz del Sur</v>
      </c>
      <c r="C28" s="192">
        <f t="shared" si="4"/>
        <v>1.5173022060472896</v>
      </c>
      <c r="D28" s="192">
        <f t="shared" si="5"/>
        <v>1.9016648141804742</v>
      </c>
      <c r="E28" s="192">
        <f t="shared" si="6"/>
        <v>1.8008322222632995</v>
      </c>
      <c r="F28" s="192">
        <f t="shared" si="7"/>
        <v>2.0388739730637289</v>
      </c>
      <c r="G28" s="192">
        <f t="shared" si="8"/>
        <v>1.4233013131430206</v>
      </c>
      <c r="H28" s="192">
        <f t="shared" si="9"/>
        <v>1.31875399184718</v>
      </c>
      <c r="I28" s="192">
        <f t="shared" si="10"/>
        <v>1.3351515139478345</v>
      </c>
      <c r="J28" s="192">
        <f t="shared" si="11"/>
        <v>1.4887553043966721</v>
      </c>
      <c r="K28" s="192">
        <f t="shared" si="12"/>
        <v>1.2486247444403196</v>
      </c>
      <c r="L28" s="192">
        <f t="shared" si="13"/>
        <v>1.2111090945131529</v>
      </c>
      <c r="N28" s="46" t="str">
        <f>'3.6'!N29</f>
        <v>Cruz del Sur</v>
      </c>
      <c r="O28" s="63">
        <v>151.73022060472897</v>
      </c>
      <c r="P28" s="63">
        <v>190.16648141804743</v>
      </c>
      <c r="Q28" s="63">
        <v>180.08322222632995</v>
      </c>
      <c r="R28" s="63">
        <v>203.88739730637289</v>
      </c>
      <c r="S28" s="63">
        <v>142.33013131430206</v>
      </c>
      <c r="T28" s="63">
        <v>131.87539918471799</v>
      </c>
      <c r="U28" s="63">
        <v>133.51515139478346</v>
      </c>
      <c r="V28" s="63">
        <v>148.87553043966722</v>
      </c>
      <c r="W28" s="63">
        <v>124.86247444403196</v>
      </c>
      <c r="X28" s="63">
        <v>121.11090945131528</v>
      </c>
    </row>
    <row r="29" spans="2:24">
      <c r="B29" s="46" t="str">
        <f t="shared" si="3"/>
        <v>EuroAmérica</v>
      </c>
      <c r="C29" s="192">
        <f t="shared" si="4"/>
        <v>1.4069292732121503</v>
      </c>
      <c r="D29" s="192">
        <f t="shared" si="5"/>
        <v>1.4824626558925182</v>
      </c>
      <c r="E29" s="192">
        <f t="shared" si="6"/>
        <v>1.6050902861191922</v>
      </c>
      <c r="F29" s="192">
        <f t="shared" si="7"/>
        <v>1.5912338709874789</v>
      </c>
      <c r="G29" s="192">
        <f t="shared" si="8"/>
        <v>1.512708662663272</v>
      </c>
      <c r="H29" s="192">
        <f t="shared" si="9"/>
        <v>1.4147450640217056</v>
      </c>
      <c r="I29" s="192">
        <f t="shared" si="10"/>
        <v>2.3883468365188496</v>
      </c>
      <c r="J29" s="192">
        <f t="shared" si="11"/>
        <v>1.7222235457033106</v>
      </c>
      <c r="K29" s="192">
        <f t="shared" si="12"/>
        <v>1.8136907334425358</v>
      </c>
      <c r="L29" s="192">
        <f t="shared" si="13"/>
        <v>1.6728728543932716</v>
      </c>
      <c r="N29" s="46" t="str">
        <f>'3.6'!N30</f>
        <v>EuroAmérica</v>
      </c>
      <c r="O29" s="63">
        <v>140.69292732121502</v>
      </c>
      <c r="P29" s="63">
        <v>148.24626558925183</v>
      </c>
      <c r="Q29" s="63">
        <v>160.50902861191923</v>
      </c>
      <c r="R29" s="63">
        <v>159.12338709874788</v>
      </c>
      <c r="S29" s="63">
        <v>151.2708662663272</v>
      </c>
      <c r="T29" s="63">
        <v>141.47450640217056</v>
      </c>
      <c r="U29" s="63">
        <v>238.83468365188497</v>
      </c>
      <c r="V29" s="63">
        <v>172.22235457033105</v>
      </c>
      <c r="W29" s="63">
        <v>181.36907334425359</v>
      </c>
      <c r="X29" s="63">
        <v>167.28728543932715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1.5258743033841407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152.58743033841407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1.571372247473005</v>
      </c>
      <c r="D33" s="192">
        <f t="shared" si="5"/>
        <v>1.6152411335115848</v>
      </c>
      <c r="E33" s="192">
        <f t="shared" si="6"/>
        <v>1.8249427416235076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157.13722474730051</v>
      </c>
      <c r="P33" s="63">
        <v>161.52411335115849</v>
      </c>
      <c r="Q33" s="63">
        <v>182.49427416235076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1.1490211917182569</v>
      </c>
      <c r="D35" s="192">
        <f t="shared" si="5"/>
        <v>1.1393893727960458</v>
      </c>
      <c r="E35" s="192">
        <f t="shared" si="6"/>
        <v>1.1822270463480946</v>
      </c>
      <c r="F35" s="192">
        <f t="shared" si="7"/>
        <v>1.143049097953081</v>
      </c>
      <c r="G35" s="192">
        <f t="shared" si="8"/>
        <v>1.1362219334533334</v>
      </c>
      <c r="H35" s="192">
        <f t="shared" si="9"/>
        <v>1.3849739406499366</v>
      </c>
      <c r="I35" s="192">
        <f t="shared" si="10"/>
        <v>5.7729965421420788</v>
      </c>
      <c r="J35" s="192">
        <f t="shared" si="11"/>
        <v>9718.8363636363683</v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>
        <v>114.90211917182569</v>
      </c>
      <c r="P35" s="63">
        <v>113.93893727960457</v>
      </c>
      <c r="Q35" s="63">
        <v>118.22270463480946</v>
      </c>
      <c r="R35" s="63">
        <v>114.30490979530809</v>
      </c>
      <c r="S35" s="63">
        <v>113.62219334533334</v>
      </c>
      <c r="T35" s="63">
        <v>138.49739406499367</v>
      </c>
      <c r="U35" s="63">
        <v>577.29965421420786</v>
      </c>
      <c r="V35" s="63">
        <v>971883.63636363682</v>
      </c>
      <c r="W35" s="63"/>
      <c r="X35" s="63"/>
    </row>
    <row r="36" spans="2:24">
      <c r="B36" s="46" t="str">
        <f t="shared" si="3"/>
        <v>Metlife (La Interamerica + Metlife)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>
        <f t="shared" si="10"/>
        <v>2.1034414311387035</v>
      </c>
      <c r="J36" s="192">
        <f t="shared" si="11"/>
        <v>1.4059383727637493</v>
      </c>
      <c r="K36" s="192">
        <f t="shared" si="12"/>
        <v>1.1803567663243648</v>
      </c>
      <c r="L36" s="192">
        <f t="shared" si="13"/>
        <v>1.3728699032541316</v>
      </c>
      <c r="N36" s="46" t="str">
        <f>'3.6'!N37</f>
        <v>Metlife (La Interamerica + Metlife)</v>
      </c>
      <c r="O36" s="63"/>
      <c r="P36" s="63"/>
      <c r="Q36" s="63"/>
      <c r="R36" s="63"/>
      <c r="S36" s="63"/>
      <c r="T36" s="63"/>
      <c r="U36" s="63">
        <v>210.34414311387036</v>
      </c>
      <c r="V36" s="63">
        <v>140.59383727637493</v>
      </c>
      <c r="W36" s="63">
        <v>118.03567663243648</v>
      </c>
      <c r="X36" s="63">
        <v>137.28699032541317</v>
      </c>
    </row>
    <row r="37" spans="2:24">
      <c r="B37" s="46" t="str">
        <f t="shared" si="3"/>
        <v>Metlife</v>
      </c>
      <c r="C37" s="192">
        <f t="shared" si="4"/>
        <v>1.5545705154167273</v>
      </c>
      <c r="D37" s="192">
        <f t="shared" si="5"/>
        <v>1.3798829583381262</v>
      </c>
      <c r="E37" s="192">
        <f t="shared" si="6"/>
        <v>1.4135225062975685</v>
      </c>
      <c r="F37" s="192">
        <f t="shared" si="7"/>
        <v>1.4011428603543861</v>
      </c>
      <c r="G37" s="192">
        <f t="shared" si="8"/>
        <v>1.5179964198164584</v>
      </c>
      <c r="H37" s="192">
        <f t="shared" si="9"/>
        <v>1.3989832888905926</v>
      </c>
      <c r="I37" s="192">
        <f t="shared" si="10"/>
        <v>1.3677253844987263</v>
      </c>
      <c r="J37" s="192">
        <f t="shared" si="11"/>
        <v>1.5675633815326437</v>
      </c>
      <c r="K37" s="192">
        <f t="shared" si="12"/>
        <v>1.3992517959564124</v>
      </c>
      <c r="L37" s="192" t="str">
        <f t="shared" si="13"/>
        <v/>
      </c>
      <c r="N37" s="46" t="str">
        <f>'3.6'!N38</f>
        <v>Metlife</v>
      </c>
      <c r="O37" s="63">
        <v>155.45705154167274</v>
      </c>
      <c r="P37" s="63">
        <v>137.98829583381263</v>
      </c>
      <c r="Q37" s="63">
        <v>141.35225062975684</v>
      </c>
      <c r="R37" s="63">
        <v>140.1142860354386</v>
      </c>
      <c r="S37" s="63">
        <v>151.79964198164583</v>
      </c>
      <c r="T37" s="63">
        <v>139.89832888905926</v>
      </c>
      <c r="U37" s="63">
        <v>136.77253844987263</v>
      </c>
      <c r="V37" s="63">
        <v>156.75633815326438</v>
      </c>
      <c r="W37" s="63">
        <v>139.92517959564123</v>
      </c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>
        <f t="shared" si="4"/>
        <v>1.3474713827216842</v>
      </c>
      <c r="D41" s="192">
        <f t="shared" si="5"/>
        <v>1.3478825287228922</v>
      </c>
      <c r="E41" s="192">
        <f t="shared" si="6"/>
        <v>1.3690410639346393</v>
      </c>
      <c r="F41" s="192">
        <f t="shared" si="7"/>
        <v>1.4637801118073555</v>
      </c>
      <c r="G41" s="192">
        <f t="shared" si="8"/>
        <v>1.529857775559508</v>
      </c>
      <c r="H41" s="192">
        <f t="shared" si="9"/>
        <v>1.5094785709662246</v>
      </c>
      <c r="I41" s="192">
        <f t="shared" si="10"/>
        <v>1.6263676170804588</v>
      </c>
      <c r="J41" s="192">
        <f t="shared" si="11"/>
        <v>1.8065292502563504</v>
      </c>
      <c r="K41" s="192">
        <f t="shared" si="12"/>
        <v>1.6992124354217106</v>
      </c>
      <c r="L41" s="192">
        <f t="shared" si="13"/>
        <v>1.5521631001198408</v>
      </c>
      <c r="N41" s="46" t="str">
        <f>'3.6'!N42</f>
        <v>Ohio National</v>
      </c>
      <c r="O41" s="63">
        <v>134.74713827216843</v>
      </c>
      <c r="P41" s="63">
        <v>134.78825287228921</v>
      </c>
      <c r="Q41" s="63">
        <v>136.90410639346393</v>
      </c>
      <c r="R41" s="63">
        <v>146.37801118073554</v>
      </c>
      <c r="S41" s="63">
        <v>152.98577755595079</v>
      </c>
      <c r="T41" s="63">
        <v>150.94785709662247</v>
      </c>
      <c r="U41" s="63">
        <v>162.6367617080459</v>
      </c>
      <c r="V41" s="63">
        <v>180.65292502563503</v>
      </c>
      <c r="W41" s="63">
        <v>169.92124354217106</v>
      </c>
      <c r="X41" s="63">
        <v>155.21631001198409</v>
      </c>
    </row>
    <row r="42" spans="2:24">
      <c r="B42" s="46" t="str">
        <f t="shared" si="3"/>
        <v>Penta Vida</v>
      </c>
      <c r="C42" s="192">
        <f t="shared" si="4"/>
        <v>1.3435299627574779</v>
      </c>
      <c r="D42" s="192">
        <f t="shared" si="5"/>
        <v>1.4065176640845072</v>
      </c>
      <c r="E42" s="192">
        <f t="shared" si="6"/>
        <v>1.4046968814073073</v>
      </c>
      <c r="F42" s="192">
        <f t="shared" si="7"/>
        <v>1.4915208970326046</v>
      </c>
      <c r="G42" s="192">
        <f t="shared" si="8"/>
        <v>1.4642670126380013</v>
      </c>
      <c r="H42" s="192">
        <f t="shared" si="9"/>
        <v>1.4110342331176198</v>
      </c>
      <c r="I42" s="192">
        <f t="shared" si="10"/>
        <v>1.6383446377991904</v>
      </c>
      <c r="J42" s="192">
        <f t="shared" si="11"/>
        <v>2.6147135665055816</v>
      </c>
      <c r="K42" s="192">
        <f t="shared" si="12"/>
        <v>1.4785205368407346</v>
      </c>
      <c r="L42" s="192">
        <f t="shared" si="13"/>
        <v>1.3148115505613054</v>
      </c>
      <c r="N42" s="46" t="str">
        <f>'3.6'!N43</f>
        <v>Penta Vida</v>
      </c>
      <c r="O42" s="63">
        <v>134.35299627574778</v>
      </c>
      <c r="P42" s="63">
        <v>140.65176640845073</v>
      </c>
      <c r="Q42" s="63">
        <v>140.46968814073074</v>
      </c>
      <c r="R42" s="63">
        <v>149.15208970326046</v>
      </c>
      <c r="S42" s="63">
        <v>146.42670126380014</v>
      </c>
      <c r="T42" s="63">
        <v>141.10342331176199</v>
      </c>
      <c r="U42" s="63">
        <v>163.83446377991905</v>
      </c>
      <c r="V42" s="63">
        <v>261.47135665055816</v>
      </c>
      <c r="W42" s="63">
        <v>147.85205368407347</v>
      </c>
      <c r="X42" s="63">
        <v>131.48115505613055</v>
      </c>
    </row>
    <row r="43" spans="2:24">
      <c r="B43" s="46" t="str">
        <f t="shared" si="3"/>
        <v>Principal</v>
      </c>
      <c r="C43" s="192">
        <f t="shared" si="4"/>
        <v>1.5323067154232002</v>
      </c>
      <c r="D43" s="192">
        <f t="shared" si="5"/>
        <v>1.3919473357898531</v>
      </c>
      <c r="E43" s="192">
        <f t="shared" si="6"/>
        <v>1.3600122092027827</v>
      </c>
      <c r="F43" s="192">
        <f t="shared" si="7"/>
        <v>1.376875244030338</v>
      </c>
      <c r="G43" s="192">
        <f t="shared" si="8"/>
        <v>1.4454397084797157</v>
      </c>
      <c r="H43" s="192">
        <f t="shared" si="9"/>
        <v>1.4183105479157339</v>
      </c>
      <c r="I43" s="192">
        <f t="shared" si="10"/>
        <v>1.5604758041082989</v>
      </c>
      <c r="J43" s="192">
        <f t="shared" si="11"/>
        <v>1.5345530755819567</v>
      </c>
      <c r="K43" s="192">
        <f t="shared" si="12"/>
        <v>1.5186290182098801</v>
      </c>
      <c r="L43" s="192">
        <f t="shared" si="13"/>
        <v>1.5646580449479353</v>
      </c>
      <c r="N43" s="46" t="str">
        <f>'3.6'!N44</f>
        <v>Principal</v>
      </c>
      <c r="O43" s="63">
        <v>153.23067154232001</v>
      </c>
      <c r="P43" s="63">
        <v>139.19473357898531</v>
      </c>
      <c r="Q43" s="63">
        <v>136.00122092027826</v>
      </c>
      <c r="R43" s="63">
        <v>137.68752440303379</v>
      </c>
      <c r="S43" s="63">
        <v>144.54397084797156</v>
      </c>
      <c r="T43" s="63">
        <v>141.83105479157339</v>
      </c>
      <c r="U43" s="63">
        <v>156.04758041082988</v>
      </c>
      <c r="V43" s="63">
        <v>153.45530755819567</v>
      </c>
      <c r="W43" s="63">
        <v>151.86290182098801</v>
      </c>
      <c r="X43" s="63">
        <v>156.46580449479353</v>
      </c>
    </row>
    <row r="44" spans="2:24">
      <c r="B44" s="46" t="str">
        <f t="shared" si="3"/>
        <v>Renta Nacional</v>
      </c>
      <c r="C44" s="192">
        <f t="shared" si="4"/>
        <v>1.3820109498198563</v>
      </c>
      <c r="D44" s="192">
        <f t="shared" si="5"/>
        <v>1.5935117644157264</v>
      </c>
      <c r="E44" s="192">
        <f t="shared" si="6"/>
        <v>1.4763432710238273</v>
      </c>
      <c r="F44" s="192" t="str">
        <f t="shared" si="7"/>
        <v/>
      </c>
      <c r="G44" s="192">
        <f t="shared" si="8"/>
        <v>3246.0531058899319</v>
      </c>
      <c r="H44" s="192">
        <f t="shared" si="9"/>
        <v>87557.824561403511</v>
      </c>
      <c r="I44" s="192">
        <f t="shared" si="10"/>
        <v>1.9285783641891951</v>
      </c>
      <c r="J44" s="192">
        <f t="shared" si="11"/>
        <v>1.3452593830326007</v>
      </c>
      <c r="K44" s="192">
        <f t="shared" si="12"/>
        <v>1.3904122889495212</v>
      </c>
      <c r="L44" s="192">
        <f t="shared" si="13"/>
        <v>1.3067149003383023</v>
      </c>
      <c r="N44" s="46" t="str">
        <f>'3.6'!N45</f>
        <v>Renta Nacional</v>
      </c>
      <c r="O44" s="63">
        <v>138.20109498198562</v>
      </c>
      <c r="P44" s="63">
        <v>159.35117644157265</v>
      </c>
      <c r="Q44" s="63">
        <v>147.63432710238274</v>
      </c>
      <c r="R44" s="63"/>
      <c r="S44" s="63">
        <v>324605.31058899319</v>
      </c>
      <c r="T44" s="63">
        <v>8755782.4561403506</v>
      </c>
      <c r="U44" s="63">
        <v>192.8578364189195</v>
      </c>
      <c r="V44" s="63">
        <v>134.52593830326006</v>
      </c>
      <c r="W44" s="63">
        <v>139.04122889495213</v>
      </c>
      <c r="X44" s="63">
        <v>130.67149003383022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>
        <f t="shared" si="4"/>
        <v>1.4334352327578646</v>
      </c>
      <c r="D47" s="192">
        <f t="shared" si="5"/>
        <v>1.355027988096043</v>
      </c>
      <c r="E47" s="192">
        <f t="shared" si="6"/>
        <v>1.3169715695105133</v>
      </c>
      <c r="F47" s="192">
        <f t="shared" si="7"/>
        <v>1.5683707405068217</v>
      </c>
      <c r="G47" s="192">
        <f t="shared" si="8"/>
        <v>90.01219145093313</v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>
        <v>143.34352327578645</v>
      </c>
      <c r="P47" s="63">
        <v>135.50279880960429</v>
      </c>
      <c r="Q47" s="63">
        <v>131.69715695105134</v>
      </c>
      <c r="R47" s="63">
        <v>156.83707405068216</v>
      </c>
      <c r="S47" s="63">
        <v>9001.2191450933133</v>
      </c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 t="str">
        <f t="shared" si="4"/>
        <v/>
      </c>
      <c r="D48" s="192" t="str">
        <f t="shared" si="5"/>
        <v/>
      </c>
      <c r="E48" s="192" t="str">
        <f t="shared" si="6"/>
        <v/>
      </c>
      <c r="F48" s="192" t="str">
        <f t="shared" si="7"/>
        <v/>
      </c>
      <c r="G48" s="192" t="str">
        <f t="shared" si="8"/>
        <v/>
      </c>
      <c r="H48" s="192">
        <f t="shared" si="9"/>
        <v>276.41784337257201</v>
      </c>
      <c r="I48" s="192">
        <f t="shared" si="10"/>
        <v>306.22358180704697</v>
      </c>
      <c r="J48" s="192">
        <f t="shared" si="11"/>
        <v>281.45526691652645</v>
      </c>
      <c r="K48" s="192">
        <f t="shared" si="12"/>
        <v>188.18357169673661</v>
      </c>
      <c r="L48" s="192">
        <f t="shared" si="13"/>
        <v>3.276051960525308</v>
      </c>
      <c r="N48" s="46" t="str">
        <f>'3.6'!N49</f>
        <v>Security Vida</v>
      </c>
      <c r="O48" s="63"/>
      <c r="P48" s="63"/>
      <c r="Q48" s="63"/>
      <c r="R48" s="63"/>
      <c r="S48" s="63"/>
      <c r="T48" s="63">
        <v>27641.784337257202</v>
      </c>
      <c r="U48" s="63">
        <v>30622.358180704698</v>
      </c>
      <c r="V48" s="63">
        <v>28145.526691652645</v>
      </c>
      <c r="W48" s="63">
        <v>18818.357169673662</v>
      </c>
      <c r="X48" s="63">
        <v>327.6051960525308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1.6434724796764903</v>
      </c>
      <c r="D51" s="192">
        <f t="shared" si="5"/>
        <v>1.7426608261583709</v>
      </c>
      <c r="E51" s="192">
        <f t="shared" si="6"/>
        <v>1.3724450250634819</v>
      </c>
      <c r="F51" s="192">
        <f t="shared" si="7"/>
        <v>1.3532508503632732</v>
      </c>
      <c r="G51" s="192">
        <f t="shared" si="8"/>
        <v>1.4581171316028125</v>
      </c>
      <c r="H51" s="192">
        <f t="shared" si="9"/>
        <v>1.4279292986241625</v>
      </c>
      <c r="I51" s="192">
        <f t="shared" si="10"/>
        <v>1.4072424420853848</v>
      </c>
      <c r="J51" s="192">
        <f t="shared" si="11"/>
        <v>1.9211708063270658</v>
      </c>
      <c r="K51" s="192" t="str">
        <f t="shared" si="12"/>
        <v/>
      </c>
      <c r="L51" s="192" t="str">
        <f t="shared" si="13"/>
        <v/>
      </c>
      <c r="N51" s="46" t="str">
        <f>'3.6'!N52</f>
        <v>Sura</v>
      </c>
      <c r="O51" s="63">
        <v>164.34724796764903</v>
      </c>
      <c r="P51" s="63">
        <v>174.26608261583709</v>
      </c>
      <c r="Q51" s="63">
        <v>137.2445025063482</v>
      </c>
      <c r="R51" s="63">
        <v>135.32508503632732</v>
      </c>
      <c r="S51" s="63">
        <v>145.81171316028124</v>
      </c>
      <c r="T51" s="63">
        <v>142.79292986241626</v>
      </c>
      <c r="U51" s="63">
        <v>140.72424420853849</v>
      </c>
      <c r="V51" s="63">
        <v>192.11708063270657</v>
      </c>
      <c r="W51" s="63"/>
      <c r="X51" s="63"/>
    </row>
    <row r="52" spans="2:24">
      <c r="B52" s="46" t="str">
        <f t="shared" si="3"/>
        <v>Vitalis</v>
      </c>
      <c r="C52" s="192">
        <f t="shared" si="4"/>
        <v>3.3308272003304613</v>
      </c>
      <c r="D52" s="192">
        <f t="shared" si="5"/>
        <v>450.72200176366852</v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>
        <v>333.08272003304614</v>
      </c>
      <c r="P52" s="63">
        <v>45072.200176366852</v>
      </c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1.5706649621077353</v>
      </c>
      <c r="D53" s="196">
        <f t="shared" si="14"/>
        <v>1.5086580282147628</v>
      </c>
      <c r="E53" s="196">
        <f t="shared" si="14"/>
        <v>1.4874358741046854</v>
      </c>
      <c r="F53" s="196">
        <f t="shared" si="14"/>
        <v>1.5277329318496284</v>
      </c>
      <c r="G53" s="196">
        <f t="shared" si="14"/>
        <v>1.618435261526062</v>
      </c>
      <c r="H53" s="196">
        <f t="shared" si="14"/>
        <v>1.4995691249957535</v>
      </c>
      <c r="I53" s="196">
        <f t="shared" si="14"/>
        <v>1.5745796000738761</v>
      </c>
      <c r="J53" s="196">
        <f t="shared" si="14"/>
        <v>1.7242454645698908</v>
      </c>
      <c r="K53" s="196">
        <f t="shared" si="14"/>
        <v>1.5611367221117185</v>
      </c>
      <c r="L53" s="196">
        <f t="shared" si="14"/>
        <v>1.2615527006507823</v>
      </c>
      <c r="N53" s="51" t="s">
        <v>29</v>
      </c>
      <c r="O53" s="64">
        <v>157.06649621077352</v>
      </c>
      <c r="P53" s="64">
        <v>150.86580282147628</v>
      </c>
      <c r="Q53" s="64">
        <v>148.74358741046854</v>
      </c>
      <c r="R53" s="64">
        <v>152.77329318496285</v>
      </c>
      <c r="S53" s="64">
        <v>161.84352615260619</v>
      </c>
      <c r="T53" s="64">
        <v>149.95691249957534</v>
      </c>
      <c r="U53" s="64">
        <v>157.45796000738761</v>
      </c>
      <c r="V53" s="64">
        <v>172.42454645698908</v>
      </c>
      <c r="W53" s="64">
        <v>156.11367221117186</v>
      </c>
      <c r="X53" s="64">
        <v>126.15527006507823</v>
      </c>
    </row>
    <row r="55" spans="2:24">
      <c r="B55" s="14" t="str">
        <f>'3.8.1'!B24</f>
        <v>Siniestralidad Directa = Costo Siniestros Directos / Prima Directa</v>
      </c>
    </row>
    <row r="56" spans="2:24">
      <c r="B56" s="14" t="s">
        <v>283</v>
      </c>
    </row>
  </sheetData>
  <mergeCells count="2">
    <mergeCell ref="B14:L14"/>
    <mergeCell ref="N14:X14"/>
  </mergeCells>
  <conditionalFormatting sqref="C16:L53">
    <cfRule type="cellIs" dxfId="19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>
  <sheetPr codeName="Hoja170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281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>
        <f t="shared" ref="K17:K52" si="12">IF(OR(W17="",W17=0),"",W17/100)</f>
        <v>0.79756484966678809</v>
      </c>
      <c r="L17" s="192">
        <f t="shared" ref="L17:L52" si="13">IF(OR(X17="",X17=0),"",X17/100)</f>
        <v>0.79391300369017093</v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>
        <v>79.756484966678812</v>
      </c>
      <c r="X17" s="40">
        <v>79.391300369017088</v>
      </c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>
        <f t="shared" si="5"/>
        <v>0.98758471943483817</v>
      </c>
      <c r="E18" s="192">
        <f t="shared" si="6"/>
        <v>0.9899840409174705</v>
      </c>
      <c r="F18" s="192">
        <f t="shared" si="7"/>
        <v>1.0048413181253841</v>
      </c>
      <c r="G18" s="192">
        <f t="shared" si="8"/>
        <v>1.0089779420172935</v>
      </c>
      <c r="H18" s="192">
        <f t="shared" si="9"/>
        <v>0.98609028030717671</v>
      </c>
      <c r="I18" s="192">
        <f t="shared" si="10"/>
        <v>0.99393454657079194</v>
      </c>
      <c r="J18" s="192">
        <f t="shared" si="11"/>
        <v>0.94951622226040511</v>
      </c>
      <c r="K18" s="192">
        <f t="shared" si="12"/>
        <v>0.68557327928143796</v>
      </c>
      <c r="L18" s="192">
        <f t="shared" si="13"/>
        <v>0.74642123591150689</v>
      </c>
      <c r="N18" s="46" t="str">
        <f>'3.6'!N19</f>
        <v>BBVA Seguros de Vida</v>
      </c>
      <c r="O18" s="40"/>
      <c r="P18" s="40">
        <v>98.758471943483812</v>
      </c>
      <c r="Q18" s="40">
        <v>98.998404091747048</v>
      </c>
      <c r="R18" s="40">
        <v>100.48413181253841</v>
      </c>
      <c r="S18" s="40">
        <v>100.89779420172935</v>
      </c>
      <c r="T18" s="40">
        <v>98.609028030717667</v>
      </c>
      <c r="U18" s="40">
        <v>99.393454657079189</v>
      </c>
      <c r="V18" s="40">
        <v>94.951622226040513</v>
      </c>
      <c r="W18" s="40">
        <v>68.557327928143792</v>
      </c>
      <c r="X18" s="40">
        <v>74.642123591150693</v>
      </c>
    </row>
    <row r="19" spans="2:24" s="16" customFormat="1">
      <c r="B19" s="46" t="str">
        <f t="shared" si="3"/>
        <v>BCI Vida</v>
      </c>
      <c r="C19" s="192" t="str">
        <f t="shared" si="4"/>
        <v/>
      </c>
      <c r="D19" s="192">
        <f t="shared" si="5"/>
        <v>2.4063116187358107</v>
      </c>
      <c r="E19" s="192">
        <f t="shared" si="6"/>
        <v>1.1552699228791772</v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>
        <v>240.63116187358108</v>
      </c>
      <c r="Q19" s="40">
        <v>115.52699228791772</v>
      </c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BICE Vida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>
        <f t="shared" si="7"/>
        <v>1.026777082898501</v>
      </c>
      <c r="G20" s="192">
        <f t="shared" si="8"/>
        <v>0.93873232869809864</v>
      </c>
      <c r="H20" s="192">
        <f t="shared" si="9"/>
        <v>1.7221585187431849</v>
      </c>
      <c r="I20" s="192">
        <f t="shared" si="10"/>
        <v>1.0284987140391026</v>
      </c>
      <c r="J20" s="192">
        <f t="shared" si="11"/>
        <v>1.2582212762247202</v>
      </c>
      <c r="K20" s="192">
        <f t="shared" si="12"/>
        <v>-0.30506111800735802</v>
      </c>
      <c r="L20" s="192">
        <f t="shared" si="13"/>
        <v>2.1434953380884232</v>
      </c>
      <c r="N20" s="46" t="str">
        <f>'3.6'!N21</f>
        <v>BICE Vida</v>
      </c>
      <c r="O20" s="40"/>
      <c r="P20" s="40"/>
      <c r="Q20" s="40"/>
      <c r="R20" s="40">
        <v>102.6777082898501</v>
      </c>
      <c r="S20" s="40">
        <v>93.873232869809868</v>
      </c>
      <c r="T20" s="40">
        <v>172.2158518743185</v>
      </c>
      <c r="U20" s="40">
        <v>102.84987140391027</v>
      </c>
      <c r="V20" s="40">
        <v>125.82212762247202</v>
      </c>
      <c r="W20" s="40">
        <v>-30.506111800735802</v>
      </c>
      <c r="X20" s="40">
        <v>214.34953380884232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 t="str">
        <f t="shared" si="4"/>
        <v/>
      </c>
      <c r="D22" s="192">
        <f t="shared" si="5"/>
        <v>81.683482142857201</v>
      </c>
      <c r="E22" s="192">
        <f t="shared" si="6"/>
        <v>38.56544411611322</v>
      </c>
      <c r="F22" s="192">
        <f t="shared" si="7"/>
        <v>189.70285714285691</v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>
        <f t="shared" si="11"/>
        <v>0.50341651734681514</v>
      </c>
      <c r="K22" s="192">
        <f t="shared" si="12"/>
        <v>0.54894641253020482</v>
      </c>
      <c r="L22" s="192">
        <f t="shared" si="13"/>
        <v>157.7279204240379</v>
      </c>
      <c r="N22" s="46" t="str">
        <f>'3.6'!N23</f>
        <v>Chilena</v>
      </c>
      <c r="O22" s="63"/>
      <c r="P22" s="63">
        <v>8168.3482142857201</v>
      </c>
      <c r="Q22" s="63">
        <v>3856.5444116113222</v>
      </c>
      <c r="R22" s="63">
        <v>18970.285714285692</v>
      </c>
      <c r="S22" s="63"/>
      <c r="T22" s="63"/>
      <c r="U22" s="63"/>
      <c r="V22" s="63">
        <v>50.341651734681513</v>
      </c>
      <c r="W22" s="63">
        <v>54.894641253020481</v>
      </c>
      <c r="X22" s="63">
        <v>15772.792042403791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-3.2747058823529485</v>
      </c>
      <c r="D25" s="192">
        <f t="shared" si="5"/>
        <v>475.30382978723503</v>
      </c>
      <c r="E25" s="192">
        <f t="shared" si="6"/>
        <v>-11.078535494689794</v>
      </c>
      <c r="F25" s="192">
        <f t="shared" si="7"/>
        <v>5.9092006932832163E-3</v>
      </c>
      <c r="G25" s="192">
        <f t="shared" si="8"/>
        <v>-2.8574196326061934</v>
      </c>
      <c r="H25" s="192">
        <f t="shared" si="9"/>
        <v>-16.793234511592495</v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>
        <f t="shared" si="13"/>
        <v>0.52128146453089075</v>
      </c>
      <c r="N25" s="46" t="str">
        <f>'3.6'!N26</f>
        <v>Consorcio Nacional</v>
      </c>
      <c r="O25" s="63">
        <v>-327.47058823529483</v>
      </c>
      <c r="P25" s="63">
        <v>47530.382978723501</v>
      </c>
      <c r="Q25" s="63">
        <v>-1107.8535494689793</v>
      </c>
      <c r="R25" s="63">
        <v>0.59092006932832164</v>
      </c>
      <c r="S25" s="63">
        <v>-285.74196326061934</v>
      </c>
      <c r="T25" s="63">
        <v>-1679.3234511592495</v>
      </c>
      <c r="U25" s="63"/>
      <c r="V25" s="63"/>
      <c r="W25" s="63"/>
      <c r="X25" s="63">
        <v>52.128146453089073</v>
      </c>
    </row>
    <row r="26" spans="2:24">
      <c r="B26" s="46" t="str">
        <f t="shared" si="3"/>
        <v>CorpVida</v>
      </c>
      <c r="C26" s="192">
        <f t="shared" si="4"/>
        <v>0.93159620247453701</v>
      </c>
      <c r="D26" s="192">
        <f t="shared" si="5"/>
        <v>1.3392843572105506</v>
      </c>
      <c r="E26" s="192">
        <f t="shared" si="6"/>
        <v>1.0778826470805816</v>
      </c>
      <c r="F26" s="192">
        <f t="shared" si="7"/>
        <v>1.2529201364992653</v>
      </c>
      <c r="G26" s="192">
        <f t="shared" si="8"/>
        <v>2.7710479882246544</v>
      </c>
      <c r="H26" s="192">
        <f t="shared" si="9"/>
        <v>0.74846150816508339</v>
      </c>
      <c r="I26" s="192">
        <f t="shared" si="10"/>
        <v>0.89971162112966885</v>
      </c>
      <c r="J26" s="192">
        <f t="shared" si="11"/>
        <v>9.0047049782875033E-2</v>
      </c>
      <c r="K26" s="192">
        <f t="shared" si="12"/>
        <v>0.22134467395706703</v>
      </c>
      <c r="L26" s="192" t="str">
        <f t="shared" si="13"/>
        <v/>
      </c>
      <c r="N26" s="46" t="str">
        <f>'3.6'!N27</f>
        <v>CorpVida</v>
      </c>
      <c r="O26" s="63">
        <v>93.159620247453702</v>
      </c>
      <c r="P26" s="63">
        <v>133.92843572105505</v>
      </c>
      <c r="Q26" s="63">
        <v>107.78826470805815</v>
      </c>
      <c r="R26" s="63">
        <v>125.29201364992653</v>
      </c>
      <c r="S26" s="63">
        <v>277.10479882246545</v>
      </c>
      <c r="T26" s="63">
        <v>74.846150816508342</v>
      </c>
      <c r="U26" s="63">
        <v>89.97116211296688</v>
      </c>
      <c r="V26" s="63">
        <v>9.0047049782875028</v>
      </c>
      <c r="W26" s="63">
        <v>22.134467395706704</v>
      </c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>
        <f t="shared" si="12"/>
        <v>0.8709578914898457</v>
      </c>
      <c r="L28" s="192">
        <f t="shared" si="13"/>
        <v>0.80327267868168917</v>
      </c>
      <c r="N28" s="46" t="str">
        <f>'3.6'!N29</f>
        <v>Cruz del Sur</v>
      </c>
      <c r="O28" s="63"/>
      <c r="P28" s="63"/>
      <c r="Q28" s="63"/>
      <c r="R28" s="63"/>
      <c r="S28" s="63"/>
      <c r="T28" s="63"/>
      <c r="U28" s="63"/>
      <c r="V28" s="63"/>
      <c r="W28" s="63">
        <v>87.095789148984565</v>
      </c>
      <c r="X28" s="63">
        <v>80.327267868168917</v>
      </c>
    </row>
    <row r="29" spans="2:24">
      <c r="B29" s="46" t="str">
        <f t="shared" si="3"/>
        <v>EuroAmérica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>
        <f t="shared" si="9"/>
        <v>0.95382014697635231</v>
      </c>
      <c r="I29" s="192">
        <f t="shared" si="10"/>
        <v>0.97559795792590731</v>
      </c>
      <c r="J29" s="192">
        <f t="shared" si="11"/>
        <v>0.9915356208457573</v>
      </c>
      <c r="K29" s="192">
        <f t="shared" si="12"/>
        <v>0.59194719489638781</v>
      </c>
      <c r="L29" s="192">
        <f t="shared" si="13"/>
        <v>0.72377180886665249</v>
      </c>
      <c r="N29" s="46" t="str">
        <f>'3.6'!N30</f>
        <v>EuroAmérica</v>
      </c>
      <c r="O29" s="63"/>
      <c r="P29" s="63"/>
      <c r="Q29" s="63"/>
      <c r="R29" s="63"/>
      <c r="S29" s="63"/>
      <c r="T29" s="63">
        <v>95.382014697635228</v>
      </c>
      <c r="U29" s="63">
        <v>97.559795792590734</v>
      </c>
      <c r="V29" s="63">
        <v>99.153562084575725</v>
      </c>
      <c r="W29" s="63">
        <v>59.194719489638778</v>
      </c>
      <c r="X29" s="63">
        <v>72.377180886665244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1.0034731991763757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100.34731991763756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1.0715161822674155</v>
      </c>
      <c r="D33" s="192">
        <f t="shared" si="5"/>
        <v>1.1076426091287286</v>
      </c>
      <c r="E33" s="192">
        <f t="shared" si="6"/>
        <v>1.1276774473187339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107.15161822674155</v>
      </c>
      <c r="P33" s="63">
        <v>110.76426091287286</v>
      </c>
      <c r="Q33" s="63">
        <v>112.76774473187339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Metlife (La Interamerica + Metlife)</v>
      </c>
      <c r="C36" s="192">
        <f t="shared" si="4"/>
        <v>-1.6985907358861184E-5</v>
      </c>
      <c r="D36" s="192">
        <f t="shared" si="5"/>
        <v>-3.4399477806788639</v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>
        <f t="shared" si="11"/>
        <v>0.8543626119480805</v>
      </c>
      <c r="K36" s="192">
        <f t="shared" si="12"/>
        <v>0.63256021930254192</v>
      </c>
      <c r="L36" s="192">
        <f t="shared" si="13"/>
        <v>0.66651422340637667</v>
      </c>
      <c r="N36" s="46" t="str">
        <f>'3.6'!N37</f>
        <v>Metlife (La Interamerica + Metlife)</v>
      </c>
      <c r="O36" s="63">
        <v>-1.6985907358861184E-3</v>
      </c>
      <c r="P36" s="63">
        <v>-343.99477806788639</v>
      </c>
      <c r="Q36" s="63"/>
      <c r="R36" s="63"/>
      <c r="S36" s="63"/>
      <c r="T36" s="63"/>
      <c r="U36" s="63"/>
      <c r="V36" s="63">
        <v>85.436261194808054</v>
      </c>
      <c r="W36" s="63">
        <v>63.256021930254192</v>
      </c>
      <c r="X36" s="63">
        <v>66.651422340637666</v>
      </c>
    </row>
    <row r="37" spans="2:24">
      <c r="B37" s="46" t="str">
        <f t="shared" si="3"/>
        <v>Metlife</v>
      </c>
      <c r="C37" s="192">
        <f t="shared" si="4"/>
        <v>1.1524773748850481</v>
      </c>
      <c r="D37" s="192">
        <f t="shared" si="5"/>
        <v>-10.375703896772531</v>
      </c>
      <c r="E37" s="192">
        <f t="shared" si="6"/>
        <v>-3.7516660122126742</v>
      </c>
      <c r="F37" s="192">
        <f t="shared" si="7"/>
        <v>8.2764905149051522</v>
      </c>
      <c r="G37" s="192">
        <f t="shared" si="8"/>
        <v>-5.7231262327416115</v>
      </c>
      <c r="H37" s="192">
        <f t="shared" si="9"/>
        <v>5.8513904338153386</v>
      </c>
      <c r="I37" s="192">
        <f t="shared" si="10"/>
        <v>1.9491825011047195</v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'3.6'!N38</f>
        <v>Metlife</v>
      </c>
      <c r="O37" s="63">
        <v>115.24773748850481</v>
      </c>
      <c r="P37" s="63">
        <v>-1037.5703896772532</v>
      </c>
      <c r="Q37" s="63">
        <v>-375.1666012212674</v>
      </c>
      <c r="R37" s="63">
        <v>827.64905149051526</v>
      </c>
      <c r="S37" s="63">
        <v>-572.31262327416118</v>
      </c>
      <c r="T37" s="63">
        <v>585.13904338153384</v>
      </c>
      <c r="U37" s="63">
        <v>194.91825011047194</v>
      </c>
      <c r="V37" s="63"/>
      <c r="W37" s="63"/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>
        <f t="shared" si="11"/>
        <v>0.72990347704524428</v>
      </c>
      <c r="K41" s="192">
        <f t="shared" si="12"/>
        <v>0.69578573488791529</v>
      </c>
      <c r="L41" s="192">
        <f t="shared" si="13"/>
        <v>0.85000350627650367</v>
      </c>
      <c r="N41" s="46" t="str">
        <f>'3.6'!N42</f>
        <v>Ohio National</v>
      </c>
      <c r="O41" s="63"/>
      <c r="P41" s="63"/>
      <c r="Q41" s="63"/>
      <c r="R41" s="63"/>
      <c r="S41" s="63"/>
      <c r="T41" s="63"/>
      <c r="U41" s="63"/>
      <c r="V41" s="63">
        <v>72.990347704524424</v>
      </c>
      <c r="W41" s="63">
        <v>69.578573488791534</v>
      </c>
      <c r="X41" s="63">
        <v>85.000350627650363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1.0204543326138631</v>
      </c>
      <c r="E42" s="192">
        <f t="shared" si="6"/>
        <v>1.0155761158259908</v>
      </c>
      <c r="F42" s="192">
        <f t="shared" si="7"/>
        <v>1.0186462949683712</v>
      </c>
      <c r="G42" s="192">
        <f t="shared" si="8"/>
        <v>1.0409878487540551</v>
      </c>
      <c r="H42" s="192">
        <f t="shared" si="9"/>
        <v>1.03018874262196</v>
      </c>
      <c r="I42" s="192">
        <f t="shared" si="10"/>
        <v>1.020407665448223</v>
      </c>
      <c r="J42" s="192">
        <f t="shared" si="11"/>
        <v>1.1115171942932742</v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/>
      <c r="P42" s="63">
        <v>102.04543326138631</v>
      </c>
      <c r="Q42" s="63">
        <v>101.55761158259908</v>
      </c>
      <c r="R42" s="63">
        <v>101.86462949683713</v>
      </c>
      <c r="S42" s="63">
        <v>104.09878487540551</v>
      </c>
      <c r="T42" s="63">
        <v>103.01887426219601</v>
      </c>
      <c r="U42" s="63">
        <v>102.0407665448223</v>
      </c>
      <c r="V42" s="63">
        <v>111.15171942932743</v>
      </c>
      <c r="W42" s="63"/>
      <c r="X42" s="63"/>
    </row>
    <row r="43" spans="2:24">
      <c r="B43" s="46" t="str">
        <f t="shared" si="3"/>
        <v>Principal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0.94545049455530128</v>
      </c>
      <c r="D44" s="192">
        <f t="shared" si="5"/>
        <v>1.2036133530547379</v>
      </c>
      <c r="E44" s="192">
        <f t="shared" si="6"/>
        <v>0.9754380104260989</v>
      </c>
      <c r="F44" s="192">
        <f t="shared" si="7"/>
        <v>1.3289511687605093</v>
      </c>
      <c r="G44" s="192">
        <f t="shared" si="8"/>
        <v>38.208907119836027</v>
      </c>
      <c r="H44" s="192">
        <f t="shared" si="9"/>
        <v>5.526632866090071</v>
      </c>
      <c r="I44" s="192">
        <f t="shared" si="10"/>
        <v>-0.68861727331466738</v>
      </c>
      <c r="J44" s="192" t="str">
        <f t="shared" si="11"/>
        <v/>
      </c>
      <c r="K44" s="192">
        <f t="shared" si="12"/>
        <v>2.1029874213836498E-2</v>
      </c>
      <c r="L44" s="192" t="str">
        <f t="shared" si="13"/>
        <v/>
      </c>
      <c r="N44" s="46" t="str">
        <f>'3.6'!N45</f>
        <v>Renta Nacional</v>
      </c>
      <c r="O44" s="63">
        <v>94.545049455530133</v>
      </c>
      <c r="P44" s="63">
        <v>120.36133530547379</v>
      </c>
      <c r="Q44" s="63">
        <v>97.543801042609886</v>
      </c>
      <c r="R44" s="63">
        <v>132.89511687605093</v>
      </c>
      <c r="S44" s="63">
        <v>3820.8907119836026</v>
      </c>
      <c r="T44" s="63">
        <v>552.66328660900706</v>
      </c>
      <c r="U44" s="63">
        <v>-68.861727331466739</v>
      </c>
      <c r="V44" s="63"/>
      <c r="W44" s="63">
        <v>2.1029874213836499</v>
      </c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>
        <f t="shared" si="12"/>
        <v>0.84128861516943776</v>
      </c>
      <c r="L45" s="192">
        <f t="shared" si="13"/>
        <v>0.77299839966838346</v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>
        <v>84.128861516943772</v>
      </c>
      <c r="X45" s="63">
        <v>77.299839966838348</v>
      </c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0.87547561397440365</v>
      </c>
      <c r="D48" s="192">
        <f t="shared" si="5"/>
        <v>0.98373983739837412</v>
      </c>
      <c r="E48" s="192">
        <f t="shared" si="6"/>
        <v>0.51278172845928061</v>
      </c>
      <c r="F48" s="192" t="str">
        <f t="shared" si="7"/>
        <v/>
      </c>
      <c r="G48" s="192" t="str">
        <f t="shared" si="8"/>
        <v/>
      </c>
      <c r="H48" s="192" t="str">
        <f t="shared" si="9"/>
        <v/>
      </c>
      <c r="I48" s="192" t="str">
        <f t="shared" si="10"/>
        <v/>
      </c>
      <c r="J48" s="192" t="str">
        <f t="shared" si="11"/>
        <v/>
      </c>
      <c r="K48" s="192">
        <f t="shared" si="12"/>
        <v>0.62163125979482892</v>
      </c>
      <c r="L48" s="192">
        <f t="shared" si="13"/>
        <v>0.72098438003881971</v>
      </c>
      <c r="N48" s="46" t="str">
        <f>'3.6'!N49</f>
        <v>Security Vida</v>
      </c>
      <c r="O48" s="63">
        <v>87.547561397440361</v>
      </c>
      <c r="P48" s="63">
        <v>98.373983739837414</v>
      </c>
      <c r="Q48" s="63">
        <v>51.278172845928061</v>
      </c>
      <c r="R48" s="63"/>
      <c r="S48" s="63"/>
      <c r="T48" s="63"/>
      <c r="U48" s="63"/>
      <c r="V48" s="63"/>
      <c r="W48" s="63">
        <v>62.163125979482892</v>
      </c>
      <c r="X48" s="63">
        <v>72.098438003881967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>
        <f t="shared" si="11"/>
        <v>0.80147609678306653</v>
      </c>
      <c r="K50" s="192">
        <f t="shared" si="12"/>
        <v>0.69162475050382088</v>
      </c>
      <c r="L50" s="192">
        <f t="shared" si="13"/>
        <v>0.74942026898794945</v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>
        <v>80.147609678306651</v>
      </c>
      <c r="W50" s="63">
        <v>69.162475050382085</v>
      </c>
      <c r="X50" s="63">
        <v>74.94202689879495</v>
      </c>
    </row>
    <row r="51" spans="2:24">
      <c r="B51" s="46" t="str">
        <f t="shared" si="3"/>
        <v>Sura</v>
      </c>
      <c r="C51" s="192">
        <f t="shared" si="4"/>
        <v>1.0093499694559083</v>
      </c>
      <c r="D51" s="192">
        <f t="shared" si="5"/>
        <v>1.0249512645062679</v>
      </c>
      <c r="E51" s="192">
        <f t="shared" si="6"/>
        <v>1.2667847058933837</v>
      </c>
      <c r="F51" s="192">
        <f t="shared" si="7"/>
        <v>1.0462843773901358</v>
      </c>
      <c r="G51" s="192">
        <f t="shared" si="8"/>
        <v>1.0781462948368352</v>
      </c>
      <c r="H51" s="192">
        <f t="shared" si="9"/>
        <v>1.0602044001344586</v>
      </c>
      <c r="I51" s="192">
        <f t="shared" si="10"/>
        <v>1.048155617637089</v>
      </c>
      <c r="J51" s="192">
        <f t="shared" si="11"/>
        <v>1.0972840589883939</v>
      </c>
      <c r="K51" s="192">
        <f t="shared" si="12"/>
        <v>0.20016909744240102</v>
      </c>
      <c r="L51" s="192">
        <f t="shared" si="13"/>
        <v>1.7345783964229542</v>
      </c>
      <c r="N51" s="46" t="str">
        <f>'3.6'!N52</f>
        <v>Sura</v>
      </c>
      <c r="O51" s="63">
        <v>100.93499694559083</v>
      </c>
      <c r="P51" s="63">
        <v>102.4951264506268</v>
      </c>
      <c r="Q51" s="63">
        <v>126.67847058933836</v>
      </c>
      <c r="R51" s="63">
        <v>104.62843773901358</v>
      </c>
      <c r="S51" s="63">
        <v>107.81462948368352</v>
      </c>
      <c r="T51" s="63">
        <v>106.02044001344586</v>
      </c>
      <c r="U51" s="63">
        <v>104.8155617637089</v>
      </c>
      <c r="V51" s="63">
        <v>109.72840589883938</v>
      </c>
      <c r="W51" s="63">
        <v>20.016909744240102</v>
      </c>
      <c r="X51" s="63">
        <v>173.45783964229543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1.0075343621367283</v>
      </c>
      <c r="D53" s="196">
        <f t="shared" si="14"/>
        <v>1.095586236076715</v>
      </c>
      <c r="E53" s="196">
        <f t="shared" si="14"/>
        <v>1.0880900808682217</v>
      </c>
      <c r="F53" s="196">
        <f t="shared" si="14"/>
        <v>1.1219498024274939</v>
      </c>
      <c r="G53" s="196">
        <f t="shared" si="14"/>
        <v>1.0506554090857543</v>
      </c>
      <c r="H53" s="196">
        <f t="shared" si="14"/>
        <v>1.0538981427732872</v>
      </c>
      <c r="I53" s="196">
        <f t="shared" si="14"/>
        <v>1.016454850166322</v>
      </c>
      <c r="J53" s="196">
        <f t="shared" si="14"/>
        <v>0.86487994094098397</v>
      </c>
      <c r="K53" s="196">
        <f t="shared" si="14"/>
        <v>0.67396444456914362</v>
      </c>
      <c r="L53" s="196">
        <f t="shared" si="14"/>
        <v>0.75973838791305459</v>
      </c>
      <c r="N53" s="51" t="s">
        <v>29</v>
      </c>
      <c r="O53" s="64">
        <v>100.75343621367283</v>
      </c>
      <c r="P53" s="64">
        <v>109.55862360767151</v>
      </c>
      <c r="Q53" s="64">
        <v>108.80900808682216</v>
      </c>
      <c r="R53" s="64">
        <v>112.19498024274938</v>
      </c>
      <c r="S53" s="64">
        <v>105.06554090857543</v>
      </c>
      <c r="T53" s="64">
        <v>105.38981427732872</v>
      </c>
      <c r="U53" s="64">
        <v>101.64548501663219</v>
      </c>
      <c r="V53" s="64">
        <v>86.487994094098397</v>
      </c>
      <c r="W53" s="64">
        <v>67.396444456914367</v>
      </c>
      <c r="X53" s="64">
        <v>75.973838791305454</v>
      </c>
    </row>
    <row r="55" spans="2:24">
      <c r="B55" s="14" t="str">
        <f>'3.8.1'!B24</f>
        <v>Siniestralidad Directa = Costo Siniestros Directos / Prima Directa</v>
      </c>
    </row>
    <row r="56" spans="2:24">
      <c r="B56" s="14"/>
    </row>
  </sheetData>
  <mergeCells count="2">
    <mergeCell ref="B14:L14"/>
    <mergeCell ref="N14:X14"/>
  </mergeCells>
  <conditionalFormatting sqref="C16:L53">
    <cfRule type="cellIs" dxfId="1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>
  <sheetPr codeName="Hoja171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284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 t="str">
        <f t="shared" ref="K17:K52" si="12">IF(OR(W17="",W17=0),"",W17/100)</f>
        <v/>
      </c>
      <c r="L17" s="192" t="str">
        <f t="shared" ref="L17:L52" si="13">IF(OR(X17="",X17=0),"",X17/100)</f>
        <v/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BCI Vida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BICE Vida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'3.6'!N21</f>
        <v>BICE Vida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'3.6'!N23</f>
        <v>Chilena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246.33785771596663</v>
      </c>
      <c r="D25" s="192">
        <f t="shared" si="5"/>
        <v>321.88042369175304</v>
      </c>
      <c r="E25" s="192">
        <f t="shared" si="6"/>
        <v>1100.0446180993201</v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'3.6'!N26</f>
        <v>Consorcio Nacional</v>
      </c>
      <c r="O25" s="63">
        <v>24633.785771596664</v>
      </c>
      <c r="P25" s="63">
        <v>32188.042369175302</v>
      </c>
      <c r="Q25" s="63">
        <v>110004.46180993201</v>
      </c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CorpVida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'3.6'!N27</f>
        <v>CorpVida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377.67992831541153</v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>
        <v>37767.992831541153</v>
      </c>
      <c r="W27" s="63"/>
      <c r="X27" s="63"/>
    </row>
    <row r="28" spans="2:24">
      <c r="B28" s="46" t="str">
        <f t="shared" si="3"/>
        <v>Cruz del Sur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'3.6'!N29</f>
        <v>Cruz del Sur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EuroAmérica</v>
      </c>
      <c r="C29" s="192">
        <f t="shared" si="4"/>
        <v>-7.8774570369538477</v>
      </c>
      <c r="D29" s="192">
        <f t="shared" si="5"/>
        <v>40.420405962331103</v>
      </c>
      <c r="E29" s="192" t="str">
        <f t="shared" si="6"/>
        <v/>
      </c>
      <c r="F29" s="192">
        <f t="shared" si="7"/>
        <v>3072.5644699140353</v>
      </c>
      <c r="G29" s="192">
        <f t="shared" si="8"/>
        <v>6488.7878787878808</v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'3.6'!N30</f>
        <v>EuroAmérica</v>
      </c>
      <c r="O29" s="63">
        <v>-787.7457036953848</v>
      </c>
      <c r="P29" s="63">
        <v>4042.0405962331101</v>
      </c>
      <c r="Q29" s="63"/>
      <c r="R29" s="63">
        <v>307256.44699140353</v>
      </c>
      <c r="S29" s="63">
        <v>648878.78787878808</v>
      </c>
      <c r="T29" s="63"/>
      <c r="U29" s="63"/>
      <c r="V29" s="63"/>
      <c r="W29" s="63"/>
      <c r="X29" s="63"/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Metlife (La Interamerica + Metlife)</v>
      </c>
      <c r="C36" s="192" t="str">
        <f t="shared" si="4"/>
        <v/>
      </c>
      <c r="D36" s="192" t="str">
        <f t="shared" si="5"/>
        <v/>
      </c>
      <c r="E36" s="192">
        <f t="shared" si="6"/>
        <v>643.3457013574664</v>
      </c>
      <c r="F36" s="192">
        <f t="shared" si="7"/>
        <v>1703.5185185185189</v>
      </c>
      <c r="G36" s="192">
        <f t="shared" si="8"/>
        <v>4669.0656934306562</v>
      </c>
      <c r="H36" s="192" t="str">
        <f t="shared" si="9"/>
        <v/>
      </c>
      <c r="I36" s="192">
        <f t="shared" si="10"/>
        <v>47560.294117647049</v>
      </c>
      <c r="J36" s="192">
        <f t="shared" si="11"/>
        <v>2619.6528925619914</v>
      </c>
      <c r="K36" s="192">
        <f t="shared" si="12"/>
        <v>719.97154072620276</v>
      </c>
      <c r="L36" s="192">
        <f t="shared" si="13"/>
        <v>141828.00000000009</v>
      </c>
      <c r="N36" s="46" t="str">
        <f>'3.6'!N37</f>
        <v>Metlife (La Interamerica + Metlife)</v>
      </c>
      <c r="O36" s="63"/>
      <c r="P36" s="63"/>
      <c r="Q36" s="63">
        <v>64334.570135746639</v>
      </c>
      <c r="R36" s="63">
        <v>170351.85185185188</v>
      </c>
      <c r="S36" s="63">
        <v>466906.56934306561</v>
      </c>
      <c r="T36" s="63"/>
      <c r="U36" s="63">
        <v>4756029.4117647046</v>
      </c>
      <c r="V36" s="63">
        <v>261965.28925619915</v>
      </c>
      <c r="W36" s="63">
        <v>71997.15407262028</v>
      </c>
      <c r="X36" s="63">
        <v>14182800.000000009</v>
      </c>
    </row>
    <row r="37" spans="2:24">
      <c r="B37" s="46" t="str">
        <f t="shared" si="3"/>
        <v>Metlife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'3.6'!N38</f>
        <v>Metlife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'3.6'!N42</f>
        <v>Ohio National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Penta Vida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>
        <f t="shared" si="8"/>
        <v>123.5994492044061</v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/>
      <c r="P42" s="63"/>
      <c r="Q42" s="63"/>
      <c r="R42" s="63"/>
      <c r="S42" s="63">
        <v>12359.94492044061</v>
      </c>
      <c r="T42" s="63"/>
      <c r="U42" s="63"/>
      <c r="V42" s="63"/>
      <c r="W42" s="63"/>
      <c r="X42" s="63"/>
    </row>
    <row r="43" spans="2:24">
      <c r="B43" s="46" t="str">
        <f t="shared" si="3"/>
        <v>Principal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-5.4421416234887632</v>
      </c>
      <c r="D44" s="192">
        <f t="shared" si="5"/>
        <v>1376.1721518987331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'3.6'!N45</f>
        <v>Renta Nacional</v>
      </c>
      <c r="O44" s="63">
        <v>-544.21416234887636</v>
      </c>
      <c r="P44" s="63">
        <v>137617.2151898733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 t="str">
        <f t="shared" si="4"/>
        <v/>
      </c>
      <c r="D48" s="192" t="str">
        <f t="shared" si="5"/>
        <v/>
      </c>
      <c r="E48" s="192" t="str">
        <f t="shared" si="6"/>
        <v/>
      </c>
      <c r="F48" s="192" t="str">
        <f t="shared" si="7"/>
        <v/>
      </c>
      <c r="G48" s="192" t="str">
        <f t="shared" si="8"/>
        <v/>
      </c>
      <c r="H48" s="192" t="str">
        <f t="shared" si="9"/>
        <v/>
      </c>
      <c r="I48" s="192" t="str">
        <f t="shared" si="10"/>
        <v/>
      </c>
      <c r="J48" s="192" t="str">
        <f t="shared" si="11"/>
        <v/>
      </c>
      <c r="K48" s="192" t="str">
        <f t="shared" si="12"/>
        <v/>
      </c>
      <c r="L48" s="192" t="str">
        <f t="shared" si="13"/>
        <v/>
      </c>
      <c r="N48" s="46" t="str">
        <f>'3.6'!N49</f>
        <v>Security Vida</v>
      </c>
      <c r="O48" s="63"/>
      <c r="P48" s="63"/>
      <c r="Q48" s="63"/>
      <c r="R48" s="63"/>
      <c r="S48" s="63"/>
      <c r="T48" s="63"/>
      <c r="U48" s="63"/>
      <c r="V48" s="63"/>
      <c r="W48" s="63"/>
      <c r="X48" s="63"/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96.542087542087671</v>
      </c>
      <c r="D51" s="192" t="str">
        <f t="shared" si="5"/>
        <v/>
      </c>
      <c r="E51" s="192" t="str">
        <f t="shared" si="6"/>
        <v/>
      </c>
      <c r="F51" s="192" t="str">
        <f t="shared" si="7"/>
        <v/>
      </c>
      <c r="G51" s="192" t="str">
        <f t="shared" si="8"/>
        <v/>
      </c>
      <c r="H51" s="192" t="str">
        <f t="shared" si="9"/>
        <v/>
      </c>
      <c r="I51" s="192" t="str">
        <f t="shared" si="10"/>
        <v/>
      </c>
      <c r="J51" s="192" t="str">
        <f t="shared" si="11"/>
        <v/>
      </c>
      <c r="K51" s="192" t="str">
        <f t="shared" si="12"/>
        <v/>
      </c>
      <c r="L51" s="192" t="str">
        <f t="shared" si="13"/>
        <v/>
      </c>
      <c r="N51" s="46" t="str">
        <f>'3.6'!N52</f>
        <v>Sura</v>
      </c>
      <c r="O51" s="63">
        <v>9654.2087542087665</v>
      </c>
      <c r="P51" s="63"/>
      <c r="Q51" s="63"/>
      <c r="R51" s="63"/>
      <c r="S51" s="63"/>
      <c r="T51" s="63"/>
      <c r="U51" s="63"/>
      <c r="V51" s="63"/>
      <c r="W51" s="63"/>
      <c r="X51" s="63"/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99.841755688562273</v>
      </c>
      <c r="D53" s="196">
        <f t="shared" si="14"/>
        <v>323.86936236391915</v>
      </c>
      <c r="E53" s="196">
        <f t="shared" si="14"/>
        <v>2657.2186514195582</v>
      </c>
      <c r="F53" s="196">
        <f t="shared" si="14"/>
        <v>21133.354883081141</v>
      </c>
      <c r="G53" s="196">
        <f t="shared" si="14"/>
        <v>5626.54845938375</v>
      </c>
      <c r="H53" s="196" t="str">
        <f t="shared" si="14"/>
        <v/>
      </c>
      <c r="I53" s="196">
        <f t="shared" si="14"/>
        <v>802593.41176470637</v>
      </c>
      <c r="J53" s="196">
        <f t="shared" si="14"/>
        <v>3469.4934730333202</v>
      </c>
      <c r="K53" s="196">
        <f t="shared" si="14"/>
        <v>12777.476938174686</v>
      </c>
      <c r="L53" s="196">
        <f t="shared" si="14"/>
        <v>2599002.1666666716</v>
      </c>
      <c r="N53" s="51" t="s">
        <v>29</v>
      </c>
      <c r="O53" s="64">
        <v>9984.175568856228</v>
      </c>
      <c r="P53" s="64">
        <v>32386.936236391914</v>
      </c>
      <c r="Q53" s="64">
        <v>265721.86514195584</v>
      </c>
      <c r="R53" s="64">
        <v>2113335.488308114</v>
      </c>
      <c r="S53" s="64">
        <v>562654.84593837499</v>
      </c>
      <c r="T53" s="64"/>
      <c r="U53" s="64">
        <v>80259341.176470637</v>
      </c>
      <c r="V53" s="64">
        <v>346949.347303332</v>
      </c>
      <c r="W53" s="64">
        <v>1277747.6938174686</v>
      </c>
      <c r="X53" s="64">
        <v>259900216.66666716</v>
      </c>
    </row>
    <row r="55" spans="2:24">
      <c r="B55" s="14" t="str">
        <f>'3.8.1'!B24</f>
        <v>Siniestralidad Directa = Costo Siniestros Directos / Prima Directa</v>
      </c>
    </row>
    <row r="56" spans="2:24">
      <c r="B56" s="14"/>
    </row>
  </sheetData>
  <mergeCells count="2">
    <mergeCell ref="B14:L14"/>
    <mergeCell ref="N14:X14"/>
  </mergeCells>
  <conditionalFormatting sqref="C16:L53">
    <cfRule type="cellIs" dxfId="1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>
  <sheetPr codeName="Hoja172">
    <pageSetUpPr fitToPage="1"/>
  </sheetPr>
  <dimension ref="B3:L24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6384" width="11.42578125" style="10"/>
  </cols>
  <sheetData>
    <row r="3" spans="2:12">
      <c r="C3" s="11" t="s">
        <v>1</v>
      </c>
      <c r="E3" s="11"/>
    </row>
    <row r="8" spans="2:12">
      <c r="B8" s="12"/>
    </row>
    <row r="9" spans="2:12">
      <c r="B9" s="12"/>
    </row>
    <row r="10" spans="2:12">
      <c r="B10" s="12"/>
    </row>
    <row r="11" spans="2:12" ht="21">
      <c r="B11" s="13" t="s">
        <v>287</v>
      </c>
    </row>
    <row r="12" spans="2:12">
      <c r="B12" s="14" t="s">
        <v>7</v>
      </c>
    </row>
    <row r="13" spans="2:12">
      <c r="B13" s="12"/>
    </row>
    <row r="14" spans="2:12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</row>
    <row r="15" spans="2:12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</row>
    <row r="16" spans="2:12" s="16" customFormat="1">
      <c r="B16" s="46" t="s">
        <v>49</v>
      </c>
      <c r="C16" s="192">
        <f>'3.8.2.1'!C53</f>
        <v>0.415693152373592</v>
      </c>
      <c r="D16" s="192">
        <f>'3.8.2.1'!D53</f>
        <v>0.36371949990586777</v>
      </c>
      <c r="E16" s="192">
        <f>'3.8.2.1'!E53</f>
        <v>0.39391326351452649</v>
      </c>
      <c r="F16" s="192">
        <f>'3.8.2.1'!F53</f>
        <v>0.40518617823682773</v>
      </c>
      <c r="G16" s="192">
        <f>'3.8.2.1'!G53</f>
        <v>0.44150948540512741</v>
      </c>
      <c r="H16" s="192">
        <f>'3.8.2.1'!H53</f>
        <v>0.45082939837171393</v>
      </c>
      <c r="I16" s="192">
        <f>'3.8.2.1'!I53</f>
        <v>0.44388811353612978</v>
      </c>
      <c r="J16" s="192">
        <f>'3.8.2.1'!J53</f>
        <v>0.42099943654235256</v>
      </c>
      <c r="K16" s="192">
        <f>'3.8.2.1'!K53</f>
        <v>0.46957351571986161</v>
      </c>
      <c r="L16" s="192">
        <f>'3.8.2.1'!L53</f>
        <v>0.40143469205217641</v>
      </c>
    </row>
    <row r="17" spans="2:12" s="16" customFormat="1">
      <c r="B17" s="46" t="s">
        <v>285</v>
      </c>
      <c r="C17" s="192">
        <f>'3.8.2.2'!C53</f>
        <v>0.62300154312546541</v>
      </c>
      <c r="D17" s="192">
        <f>'3.8.2.2'!D53</f>
        <v>0.60292419257763674</v>
      </c>
      <c r="E17" s="192">
        <f>'3.8.2.2'!E53</f>
        <v>0.57243467658119485</v>
      </c>
      <c r="F17" s="192">
        <f>'3.8.2.2'!F53</f>
        <v>0.55401407253096835</v>
      </c>
      <c r="G17" s="192">
        <f>'3.8.2.2'!G53</f>
        <v>0.55072599738947081</v>
      </c>
      <c r="H17" s="192">
        <f>'3.8.2.2'!H53</f>
        <v>0.55707232494105063</v>
      </c>
      <c r="I17" s="192">
        <f>'3.8.2.2'!I53</f>
        <v>0.55402989427034732</v>
      </c>
      <c r="J17" s="192">
        <f>'3.8.2.2'!J53</f>
        <v>0.64442667307683688</v>
      </c>
      <c r="K17" s="192">
        <f>'3.8.2.2'!K53</f>
        <v>0.64202759176540458</v>
      </c>
      <c r="L17" s="192">
        <f>'3.8.2.2'!L53</f>
        <v>0.5779829377749538</v>
      </c>
    </row>
    <row r="18" spans="2:12" s="16" customFormat="1">
      <c r="B18" s="46" t="s">
        <v>51</v>
      </c>
      <c r="C18" s="192">
        <f>'3.8.2.3'!C53</f>
        <v>0.26572561735164368</v>
      </c>
      <c r="D18" s="192">
        <f>'3.8.2.3'!D53</f>
        <v>0.22855556669617458</v>
      </c>
      <c r="E18" s="192">
        <f>'3.8.2.3'!E53</f>
        <v>0.21337547420421199</v>
      </c>
      <c r="F18" s="192">
        <f>'3.8.2.3'!F53</f>
        <v>0.1958775746523031</v>
      </c>
      <c r="G18" s="192">
        <f>'3.8.2.3'!G53</f>
        <v>0.18434005979349116</v>
      </c>
      <c r="H18" s="192">
        <f>'3.8.2.3'!H53</f>
        <v>0.18914664500502665</v>
      </c>
      <c r="I18" s="192">
        <f>'3.8.2.3'!I53</f>
        <v>0.18899493919872876</v>
      </c>
      <c r="J18" s="192">
        <f>'3.8.2.3'!J53</f>
        <v>0.19072539422204648</v>
      </c>
      <c r="K18" s="192">
        <f>'3.8.2.3'!K53</f>
        <v>0.2075807397469161</v>
      </c>
      <c r="L18" s="192">
        <f>'3.8.2.3'!L53</f>
        <v>0.1728447592158239</v>
      </c>
    </row>
    <row r="19" spans="2:12" s="16" customFormat="1">
      <c r="B19" s="46" t="s">
        <v>52</v>
      </c>
      <c r="C19" s="192">
        <f>'3.8.2.4'!C53</f>
        <v>1.5509467984378134</v>
      </c>
      <c r="D19" s="192">
        <f>'3.8.2.4'!D53</f>
        <v>1.5086659959931332</v>
      </c>
      <c r="E19" s="192">
        <f>'3.8.2.4'!E53</f>
        <v>1.4834551619700163</v>
      </c>
      <c r="F19" s="192">
        <f>'3.8.2.4'!F53</f>
        <v>1.5264830145638384</v>
      </c>
      <c r="G19" s="192">
        <f>'3.8.2.4'!G53</f>
        <v>1.6183093731783738</v>
      </c>
      <c r="H19" s="192">
        <f>'3.8.2.4'!H53</f>
        <v>1.5044175951945824</v>
      </c>
      <c r="I19" s="192">
        <f>'3.8.2.4'!I53</f>
        <v>1.5721151102170237</v>
      </c>
      <c r="J19" s="192">
        <f>'3.8.2.4'!J53</f>
        <v>1.725776442189243</v>
      </c>
      <c r="K19" s="192">
        <f>'3.8.2.4'!K53</f>
        <v>1.5583137671174694</v>
      </c>
      <c r="L19" s="192">
        <f>'3.8.2.4'!L53</f>
        <v>1.4992296887030381</v>
      </c>
    </row>
    <row r="20" spans="2:12" s="16" customFormat="1">
      <c r="B20" s="46" t="s">
        <v>286</v>
      </c>
      <c r="C20" s="192">
        <f>'3.8.2.5'!C53</f>
        <v>1.002808458945329</v>
      </c>
      <c r="D20" s="192">
        <f>'3.8.2.5'!D53</f>
        <v>1.0952251469134444</v>
      </c>
      <c r="E20" s="192">
        <f>'3.8.2.5'!E53</f>
        <v>1.0883595576796399</v>
      </c>
      <c r="F20" s="192">
        <f>'3.8.2.5'!F53</f>
        <v>1.1227389373786152</v>
      </c>
      <c r="G20" s="192">
        <f>'3.8.2.5'!G53</f>
        <v>1.0510613246129985</v>
      </c>
      <c r="H20" s="192">
        <f>'3.8.2.5'!H53</f>
        <v>1.0490879206690022</v>
      </c>
      <c r="I20" s="192">
        <f>'3.8.2.5'!I53</f>
        <v>1.0163075756628466</v>
      </c>
      <c r="J20" s="192">
        <f>'3.8.2.5'!J53</f>
        <v>0.91053969225852716</v>
      </c>
      <c r="K20" s="192">
        <f>'3.8.2.5'!K53</f>
        <v>0.68890129504124276</v>
      </c>
      <c r="L20" s="192">
        <f>'3.8.2.5'!L53</f>
        <v>0.75268193688627216</v>
      </c>
    </row>
    <row r="21" spans="2:12" s="16" customFormat="1">
      <c r="B21" s="46" t="s">
        <v>54</v>
      </c>
      <c r="C21" s="192">
        <f>'3.8.2.6'!C53</f>
        <v>-10.409103076670679</v>
      </c>
      <c r="D21" s="192">
        <f>'3.8.2.6'!D53</f>
        <v>7.3186807730520052</v>
      </c>
      <c r="E21" s="192">
        <f>'3.8.2.6'!E53</f>
        <v>2650.4286277602496</v>
      </c>
      <c r="F21" s="192">
        <f>'3.8.2.6'!F53</f>
        <v>21155.77716643742</v>
      </c>
      <c r="G21" s="192">
        <f>'3.8.2.6'!G53</f>
        <v>5616.3742296919054</v>
      </c>
      <c r="H21" s="192" t="str">
        <f>'3.8.2.6'!H53</f>
        <v/>
      </c>
      <c r="I21" s="192">
        <f>'3.8.2.6'!I53</f>
        <v>799994.29411764804</v>
      </c>
      <c r="J21" s="192">
        <f>'3.8.2.6'!J53</f>
        <v>3199.649604946751</v>
      </c>
      <c r="K21" s="192">
        <f>'3.8.2.6'!K53</f>
        <v>12767.481844946044</v>
      </c>
      <c r="L21" s="192">
        <f>'3.8.2.6'!L53</f>
        <v>2595797.6666666735</v>
      </c>
    </row>
    <row r="22" spans="2:12">
      <c r="B22" s="51" t="s">
        <v>29</v>
      </c>
      <c r="C22" s="195">
        <f>'3.1'!C42</f>
        <v>1.1608405641119894</v>
      </c>
      <c r="D22" s="195">
        <f>'3.1'!D42</f>
        <v>1.1211979439371094</v>
      </c>
      <c r="E22" s="195">
        <f>'3.1'!E42</f>
        <v>1.0757789054368607</v>
      </c>
      <c r="F22" s="195">
        <f>'3.1'!F42</f>
        <v>1.0269007854232042</v>
      </c>
      <c r="G22" s="195">
        <f>'3.1'!G42</f>
        <v>1.0124573614720909</v>
      </c>
      <c r="H22" s="195">
        <f>'3.1'!H42</f>
        <v>0.97250073530425607</v>
      </c>
      <c r="I22" s="195">
        <f>'3.1'!I42</f>
        <v>0.9859371065727075</v>
      </c>
      <c r="J22" s="195">
        <f>'3.1'!J42</f>
        <v>0.97296071821662489</v>
      </c>
      <c r="K22" s="195">
        <f>'3.1'!K42</f>
        <v>0.9224801845523114</v>
      </c>
      <c r="L22" s="195">
        <f>'3.1'!L42</f>
        <v>0.87388329609977111</v>
      </c>
    </row>
    <row r="24" spans="2:12">
      <c r="B24" s="14" t="s">
        <v>589</v>
      </c>
    </row>
  </sheetData>
  <mergeCells count="1">
    <mergeCell ref="B14:L14"/>
  </mergeCells>
  <conditionalFormatting sqref="C16:L22">
    <cfRule type="cellIs" dxfId="1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fitToWidth="3" orientation="landscape" horizontalDpi="300" verticalDpi="300" r:id="rId1"/>
  <headerFooter alignWithMargins="0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>
  <sheetPr codeName="Hoja173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288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>
        <f t="shared" si="2"/>
        <v>0.11818462198621443</v>
      </c>
      <c r="I16" s="192">
        <f t="shared" si="2"/>
        <v>0.20836557737982475</v>
      </c>
      <c r="J16" s="192">
        <f t="shared" si="2"/>
        <v>0.3945681621115561</v>
      </c>
      <c r="K16" s="192">
        <f t="shared" si="2"/>
        <v>0.33968943118596573</v>
      </c>
      <c r="L16" s="192">
        <f t="shared" si="2"/>
        <v>-5.6388718908271934E-2</v>
      </c>
      <c r="N16" s="46" t="str">
        <f>'3.6'!N17</f>
        <v>ACE Seguros de Vida</v>
      </c>
      <c r="O16" s="40"/>
      <c r="P16" s="40"/>
      <c r="Q16" s="40"/>
      <c r="R16" s="40"/>
      <c r="S16" s="40"/>
      <c r="T16" s="40">
        <v>11.818462198621443</v>
      </c>
      <c r="U16" s="40">
        <v>20.836557737982474</v>
      </c>
      <c r="V16" s="40">
        <v>39.456816211155612</v>
      </c>
      <c r="W16" s="40">
        <v>33.96894311859657</v>
      </c>
      <c r="X16" s="40">
        <v>-5.6388718908271933</v>
      </c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4.3277449637665777E-2</v>
      </c>
      <c r="D17" s="192">
        <f t="shared" ref="D17:D52" si="5">IF(OR(P17="",P17=0),"",P17/100)</f>
        <v>0.11353003221926099</v>
      </c>
      <c r="E17" s="192">
        <f t="shared" ref="E17:E52" si="6">IF(OR(Q17="",Q17=0),"",Q17/100)</f>
        <v>0.17791880390984136</v>
      </c>
      <c r="F17" s="192">
        <f t="shared" ref="F17:F52" si="7">IF(OR(R17="",R17=0),"",R17/100)</f>
        <v>0.17723496460203494</v>
      </c>
      <c r="G17" s="192">
        <f t="shared" ref="G17:G52" si="8">IF(OR(S17="",S17=0),"",S17/100)</f>
        <v>0.15869696579032871</v>
      </c>
      <c r="H17" s="192">
        <f t="shared" ref="H17:H52" si="9">IF(OR(T17="",T17=0),"",T17/100)</f>
        <v>0.16590099031805494</v>
      </c>
      <c r="I17" s="192">
        <f t="shared" ref="I17:I52" si="10">IF(OR(U17="",U17=0),"",U17/100)</f>
        <v>0.23611704770921452</v>
      </c>
      <c r="J17" s="192">
        <f t="shared" ref="J17:J52" si="11">IF(OR(V17="",V17=0),"",V17/100)</f>
        <v>0.1623669769999968</v>
      </c>
      <c r="K17" s="192">
        <f t="shared" ref="K17:K52" si="12">IF(OR(W17="",W17=0),"",W17/100)</f>
        <v>0.11402515936629726</v>
      </c>
      <c r="L17" s="192">
        <f t="shared" ref="L17:L52" si="13">IF(OR(X17="",X17=0),"",X17/100)</f>
        <v>8.3479309520240866E-2</v>
      </c>
      <c r="N17" s="46" t="str">
        <f>'3.6'!N18</f>
        <v>BanChile</v>
      </c>
      <c r="O17" s="40">
        <v>4.3277449637665777</v>
      </c>
      <c r="P17" s="40">
        <v>11.353003221926098</v>
      </c>
      <c r="Q17" s="40">
        <v>17.791880390984137</v>
      </c>
      <c r="R17" s="40">
        <v>17.723496460203496</v>
      </c>
      <c r="S17" s="40">
        <v>15.869696579032871</v>
      </c>
      <c r="T17" s="40">
        <v>16.590099031805494</v>
      </c>
      <c r="U17" s="40">
        <v>23.611704770921452</v>
      </c>
      <c r="V17" s="40">
        <v>16.236697699999681</v>
      </c>
      <c r="W17" s="40">
        <v>11.402515936629726</v>
      </c>
      <c r="X17" s="40">
        <v>8.3479309520240861</v>
      </c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>
        <f t="shared" si="11"/>
        <v>3.9816422723889751E-2</v>
      </c>
      <c r="K18" s="192">
        <f t="shared" si="12"/>
        <v>1.7825974095722372E-2</v>
      </c>
      <c r="L18" s="192">
        <f t="shared" si="13"/>
        <v>3.2324002894978811E-2</v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>
        <v>3.9816422723889753</v>
      </c>
      <c r="W18" s="40">
        <v>1.7825974095722372</v>
      </c>
      <c r="X18" s="40">
        <v>3.2324002894978809</v>
      </c>
    </row>
    <row r="19" spans="2:24" s="16" customFormat="1">
      <c r="B19" s="46" t="str">
        <f t="shared" si="3"/>
        <v>BCI Vida</v>
      </c>
      <c r="C19" s="192">
        <f t="shared" si="4"/>
        <v>9.0575428280440753E-2</v>
      </c>
      <c r="D19" s="192">
        <f t="shared" si="5"/>
        <v>0.11438629692935187</v>
      </c>
      <c r="E19" s="192">
        <f t="shared" si="6"/>
        <v>0.20060729539967401</v>
      </c>
      <c r="F19" s="192">
        <f t="shared" si="7"/>
        <v>0.30965200008554089</v>
      </c>
      <c r="G19" s="192">
        <f t="shared" si="8"/>
        <v>0.24280038021358166</v>
      </c>
      <c r="H19" s="192">
        <f t="shared" si="9"/>
        <v>0.45615796498822042</v>
      </c>
      <c r="I19" s="192">
        <f t="shared" si="10"/>
        <v>0.56200068515130586</v>
      </c>
      <c r="J19" s="192">
        <f t="shared" si="11"/>
        <v>0.432202739785847</v>
      </c>
      <c r="K19" s="192">
        <f t="shared" si="12"/>
        <v>0.3474850682496548</v>
      </c>
      <c r="L19" s="192">
        <f t="shared" si="13"/>
        <v>0.36368078142927168</v>
      </c>
      <c r="N19" s="46" t="str">
        <f>'3.6'!N20</f>
        <v>BCI Vida</v>
      </c>
      <c r="O19" s="40">
        <v>9.0575428280440757</v>
      </c>
      <c r="P19" s="40">
        <v>11.438629692935187</v>
      </c>
      <c r="Q19" s="40">
        <v>20.060729539967401</v>
      </c>
      <c r="R19" s="40">
        <v>30.965200008554088</v>
      </c>
      <c r="S19" s="40">
        <v>24.280038021358166</v>
      </c>
      <c r="T19" s="40">
        <v>45.615796498822043</v>
      </c>
      <c r="U19" s="40">
        <v>56.200068515130589</v>
      </c>
      <c r="V19" s="40">
        <v>43.2202739785847</v>
      </c>
      <c r="W19" s="40">
        <v>34.748506824965482</v>
      </c>
      <c r="X19" s="40">
        <v>36.368078142927168</v>
      </c>
    </row>
    <row r="20" spans="2:24" s="16" customFormat="1">
      <c r="B20" s="46" t="str">
        <f t="shared" si="3"/>
        <v>BICE Vida</v>
      </c>
      <c r="C20" s="192">
        <f t="shared" si="4"/>
        <v>1.2737447878831119</v>
      </c>
      <c r="D20" s="192">
        <f t="shared" si="5"/>
        <v>1.2865880994308299</v>
      </c>
      <c r="E20" s="192">
        <f t="shared" si="6"/>
        <v>1.2802745530701702</v>
      </c>
      <c r="F20" s="192">
        <f t="shared" si="7"/>
        <v>0.6118864517962751</v>
      </c>
      <c r="G20" s="192">
        <f t="shared" si="8"/>
        <v>0.56471080028332465</v>
      </c>
      <c r="H20" s="192">
        <f t="shared" si="9"/>
        <v>0.55724360817666629</v>
      </c>
      <c r="I20" s="192">
        <f t="shared" si="10"/>
        <v>0.69427133262388285</v>
      </c>
      <c r="J20" s="192">
        <f t="shared" si="11"/>
        <v>0.52934480654538907</v>
      </c>
      <c r="K20" s="192">
        <f t="shared" si="12"/>
        <v>0.51846838594723765</v>
      </c>
      <c r="L20" s="192">
        <f t="shared" si="13"/>
        <v>0.64977273689752824</v>
      </c>
      <c r="N20" s="46" t="str">
        <f>'3.6'!N21</f>
        <v>BICE Vida</v>
      </c>
      <c r="O20" s="40">
        <v>127.37447878831118</v>
      </c>
      <c r="P20" s="40">
        <v>128.65880994308299</v>
      </c>
      <c r="Q20" s="40">
        <v>128.02745530701702</v>
      </c>
      <c r="R20" s="40">
        <v>61.188645179627507</v>
      </c>
      <c r="S20" s="40">
        <v>56.471080028332466</v>
      </c>
      <c r="T20" s="40">
        <v>55.724360817666629</v>
      </c>
      <c r="U20" s="40">
        <v>69.427133262388281</v>
      </c>
      <c r="V20" s="40">
        <v>52.934480654538909</v>
      </c>
      <c r="W20" s="40">
        <v>51.846838594723764</v>
      </c>
      <c r="X20" s="40">
        <v>64.97727368975282</v>
      </c>
    </row>
    <row r="21" spans="2:24" s="16" customFormat="1">
      <c r="B21" s="46" t="str">
        <f t="shared" si="3"/>
        <v>Cardif</v>
      </c>
      <c r="C21" s="192">
        <f t="shared" si="4"/>
        <v>7.3748291462608889E-2</v>
      </c>
      <c r="D21" s="192">
        <f t="shared" si="5"/>
        <v>6.2418505669305867E-2</v>
      </c>
      <c r="E21" s="192">
        <f t="shared" si="6"/>
        <v>9.7842678372041553E-2</v>
      </c>
      <c r="F21" s="192">
        <f t="shared" si="7"/>
        <v>0.11565401732685605</v>
      </c>
      <c r="G21" s="192">
        <f t="shared" si="8"/>
        <v>7.1338443088795112E-2</v>
      </c>
      <c r="H21" s="192">
        <f t="shared" si="9"/>
        <v>0.12949300985535864</v>
      </c>
      <c r="I21" s="192">
        <f t="shared" si="10"/>
        <v>0.17585565896536196</v>
      </c>
      <c r="J21" s="192">
        <f t="shared" si="11"/>
        <v>0.28368221358186407</v>
      </c>
      <c r="K21" s="192">
        <f t="shared" si="12"/>
        <v>0.11683769695200956</v>
      </c>
      <c r="L21" s="192">
        <f t="shared" si="13"/>
        <v>8.8061499761055678E-2</v>
      </c>
      <c r="N21" s="46" t="str">
        <f>'3.6'!N22</f>
        <v>Cardif</v>
      </c>
      <c r="O21" s="40">
        <v>7.3748291462608888</v>
      </c>
      <c r="P21" s="40">
        <v>6.2418505669305864</v>
      </c>
      <c r="Q21" s="40">
        <v>9.7842678372041547</v>
      </c>
      <c r="R21" s="40">
        <v>11.565401732685606</v>
      </c>
      <c r="S21" s="40">
        <v>7.1338443088795112</v>
      </c>
      <c r="T21" s="40">
        <v>12.949300985535864</v>
      </c>
      <c r="U21" s="40">
        <v>17.585565896536195</v>
      </c>
      <c r="V21" s="40">
        <v>28.368221358186407</v>
      </c>
      <c r="W21" s="40">
        <v>11.683769695200956</v>
      </c>
      <c r="X21" s="40">
        <v>8.8061499761055675</v>
      </c>
    </row>
    <row r="22" spans="2:24">
      <c r="B22" s="46" t="str">
        <f t="shared" si="3"/>
        <v>Chilena</v>
      </c>
      <c r="C22" s="192">
        <f t="shared" si="4"/>
        <v>0.30135294097542914</v>
      </c>
      <c r="D22" s="192">
        <f t="shared" si="5"/>
        <v>0.30693770520853075</v>
      </c>
      <c r="E22" s="192">
        <f t="shared" si="6"/>
        <v>0.34201129850814316</v>
      </c>
      <c r="F22" s="192">
        <f t="shared" si="7"/>
        <v>0.3663320768785493</v>
      </c>
      <c r="G22" s="192">
        <f t="shared" si="8"/>
        <v>0.41604269605746103</v>
      </c>
      <c r="H22" s="192">
        <f t="shared" si="9"/>
        <v>0.38770098929508406</v>
      </c>
      <c r="I22" s="192">
        <f t="shared" si="10"/>
        <v>0.43797366404490817</v>
      </c>
      <c r="J22" s="192">
        <f t="shared" si="11"/>
        <v>0.4814485245814828</v>
      </c>
      <c r="K22" s="192">
        <f t="shared" si="12"/>
        <v>0.50916323549489906</v>
      </c>
      <c r="L22" s="192">
        <f t="shared" si="13"/>
        <v>0.48992778222979472</v>
      </c>
      <c r="N22" s="46" t="str">
        <f>'3.6'!N23</f>
        <v>Chilena</v>
      </c>
      <c r="O22" s="63">
        <v>30.135294097542914</v>
      </c>
      <c r="P22" s="63">
        <v>30.693770520853075</v>
      </c>
      <c r="Q22" s="63">
        <v>34.201129850814318</v>
      </c>
      <c r="R22" s="63">
        <v>36.633207687854927</v>
      </c>
      <c r="S22" s="63">
        <v>41.604269605746104</v>
      </c>
      <c r="T22" s="63">
        <v>38.770098929508407</v>
      </c>
      <c r="U22" s="63">
        <v>43.797366404490816</v>
      </c>
      <c r="V22" s="63">
        <v>48.144852458148279</v>
      </c>
      <c r="W22" s="63">
        <v>50.916323549489903</v>
      </c>
      <c r="X22" s="63">
        <v>48.992778222979474</v>
      </c>
    </row>
    <row r="23" spans="2:24">
      <c r="B23" s="46" t="str">
        <f t="shared" si="3"/>
        <v>Cigna</v>
      </c>
      <c r="C23" s="192">
        <f t="shared" si="4"/>
        <v>0.26011148944784279</v>
      </c>
      <c r="D23" s="192">
        <f t="shared" si="5"/>
        <v>0.21209026617713966</v>
      </c>
      <c r="E23" s="192">
        <f t="shared" si="6"/>
        <v>0.18958207503814006</v>
      </c>
      <c r="F23" s="192">
        <f t="shared" si="7"/>
        <v>0.24387334474321776</v>
      </c>
      <c r="G23" s="192">
        <f t="shared" si="8"/>
        <v>0.32706445810958312</v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>
        <v>26.011148944784278</v>
      </c>
      <c r="P23" s="63">
        <v>21.209026617713967</v>
      </c>
      <c r="Q23" s="63">
        <v>18.958207503814005</v>
      </c>
      <c r="R23" s="63">
        <v>24.387334474321776</v>
      </c>
      <c r="S23" s="63">
        <v>32.706445810958314</v>
      </c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>
        <f t="shared" si="4"/>
        <v>8.906026190803501E-2</v>
      </c>
      <c r="D24" s="192">
        <f t="shared" si="5"/>
        <v>-2.5495979547325236E-2</v>
      </c>
      <c r="E24" s="192">
        <f t="shared" si="6"/>
        <v>0.26239527596595974</v>
      </c>
      <c r="F24" s="192">
        <f t="shared" si="7"/>
        <v>0.26074694888814148</v>
      </c>
      <c r="G24" s="192">
        <f t="shared" si="8"/>
        <v>0.26200651810094167</v>
      </c>
      <c r="H24" s="192">
        <f t="shared" si="9"/>
        <v>0.2113956193502769</v>
      </c>
      <c r="I24" s="192">
        <f t="shared" si="10"/>
        <v>4.460367315882259E-2</v>
      </c>
      <c r="J24" s="192">
        <f t="shared" si="11"/>
        <v>0.23694069155026401</v>
      </c>
      <c r="K24" s="192">
        <f t="shared" si="12"/>
        <v>0.3262730354805139</v>
      </c>
      <c r="L24" s="192">
        <f t="shared" si="13"/>
        <v>-0.17499466543147554</v>
      </c>
      <c r="N24" s="46" t="str">
        <f>'3.6'!N25</f>
        <v>CN Life</v>
      </c>
      <c r="O24" s="63">
        <v>8.9060261908035017</v>
      </c>
      <c r="P24" s="63">
        <v>-2.5495979547325236</v>
      </c>
      <c r="Q24" s="63">
        <v>26.239527596595973</v>
      </c>
      <c r="R24" s="63">
        <v>26.074694888814147</v>
      </c>
      <c r="S24" s="63">
        <v>26.200651810094165</v>
      </c>
      <c r="T24" s="63">
        <v>21.13956193502769</v>
      </c>
      <c r="U24" s="63">
        <v>4.4603673158822588</v>
      </c>
      <c r="V24" s="63">
        <v>23.694069155026401</v>
      </c>
      <c r="W24" s="63">
        <v>32.627303548051387</v>
      </c>
      <c r="X24" s="63">
        <v>-17.499466543147555</v>
      </c>
    </row>
    <row r="25" spans="2:24">
      <c r="B25" s="46" t="str">
        <f t="shared" si="3"/>
        <v>Consorcio Nacional</v>
      </c>
      <c r="C25" s="192">
        <f t="shared" si="4"/>
        <v>0.61915952025788124</v>
      </c>
      <c r="D25" s="192">
        <f t="shared" si="5"/>
        <v>0.49343758924335729</v>
      </c>
      <c r="E25" s="192">
        <f t="shared" si="6"/>
        <v>0.44410858044885088</v>
      </c>
      <c r="F25" s="192">
        <f t="shared" si="7"/>
        <v>0.45041016904290115</v>
      </c>
      <c r="G25" s="192">
        <f t="shared" si="8"/>
        <v>0.52096051315483771</v>
      </c>
      <c r="H25" s="192">
        <f t="shared" si="9"/>
        <v>0.54663389810856866</v>
      </c>
      <c r="I25" s="192">
        <f t="shared" si="10"/>
        <v>0.49180850614651184</v>
      </c>
      <c r="J25" s="192">
        <f t="shared" si="11"/>
        <v>0.48677136529414111</v>
      </c>
      <c r="K25" s="192">
        <f t="shared" si="12"/>
        <v>0.46033340312017068</v>
      </c>
      <c r="L25" s="192">
        <f t="shared" si="13"/>
        <v>0.38715895396891581</v>
      </c>
      <c r="N25" s="46" t="str">
        <f>'3.6'!N26</f>
        <v>Consorcio Nacional</v>
      </c>
      <c r="O25" s="63">
        <v>61.915952025788123</v>
      </c>
      <c r="P25" s="63">
        <v>49.343758924335731</v>
      </c>
      <c r="Q25" s="63">
        <v>44.410858044885089</v>
      </c>
      <c r="R25" s="63">
        <v>45.041016904290117</v>
      </c>
      <c r="S25" s="63">
        <v>52.09605131548377</v>
      </c>
      <c r="T25" s="63">
        <v>54.663389810856863</v>
      </c>
      <c r="U25" s="63">
        <v>49.180850614651185</v>
      </c>
      <c r="V25" s="63">
        <v>48.677136529414113</v>
      </c>
      <c r="W25" s="63">
        <v>46.033340312017067</v>
      </c>
      <c r="X25" s="63">
        <v>38.715895396891582</v>
      </c>
    </row>
    <row r="26" spans="2:24">
      <c r="B26" s="46" t="str">
        <f t="shared" si="3"/>
        <v>CorpVida</v>
      </c>
      <c r="C26" s="192">
        <f t="shared" si="4"/>
        <v>0.34667335460910231</v>
      </c>
      <c r="D26" s="192">
        <f t="shared" si="5"/>
        <v>0.23943705487979916</v>
      </c>
      <c r="E26" s="192">
        <f t="shared" si="6"/>
        <v>0.42303499047874782</v>
      </c>
      <c r="F26" s="192">
        <f t="shared" si="7"/>
        <v>0.31584668262527749</v>
      </c>
      <c r="G26" s="192">
        <f t="shared" si="8"/>
        <v>0.5183130579240367</v>
      </c>
      <c r="H26" s="192">
        <f t="shared" si="9"/>
        <v>0.37884593674698408</v>
      </c>
      <c r="I26" s="192">
        <f t="shared" si="10"/>
        <v>0.38033621755970443</v>
      </c>
      <c r="J26" s="192">
        <f t="shared" si="11"/>
        <v>0.35625409854761336</v>
      </c>
      <c r="K26" s="192">
        <f t="shared" si="12"/>
        <v>0.45361029981324441</v>
      </c>
      <c r="L26" s="192">
        <f t="shared" si="13"/>
        <v>0.39542457995897595</v>
      </c>
      <c r="N26" s="46" t="str">
        <f>'3.6'!N27</f>
        <v>CorpVida</v>
      </c>
      <c r="O26" s="63">
        <v>34.66733546091023</v>
      </c>
      <c r="P26" s="63">
        <v>23.943705487979916</v>
      </c>
      <c r="Q26" s="63">
        <v>42.30349904787478</v>
      </c>
      <c r="R26" s="63">
        <v>31.58466826252775</v>
      </c>
      <c r="S26" s="63">
        <v>51.831305792403668</v>
      </c>
      <c r="T26" s="63">
        <v>37.884593674698408</v>
      </c>
      <c r="U26" s="63">
        <v>38.033621755970444</v>
      </c>
      <c r="V26" s="63">
        <v>35.625409854761337</v>
      </c>
      <c r="W26" s="63">
        <v>45.361029981324442</v>
      </c>
      <c r="X26" s="63">
        <v>39.542457995897593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2.0698994974874365</v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>
        <v>206.98994974874364</v>
      </c>
      <c r="W27" s="63"/>
      <c r="X27" s="63"/>
    </row>
    <row r="28" spans="2:24">
      <c r="B28" s="46" t="str">
        <f t="shared" si="3"/>
        <v>Cruz del Sur</v>
      </c>
      <c r="C28" s="192">
        <f t="shared" si="4"/>
        <v>0.14729386335319949</v>
      </c>
      <c r="D28" s="192">
        <f t="shared" si="5"/>
        <v>0.15871687725274297</v>
      </c>
      <c r="E28" s="192">
        <f t="shared" si="6"/>
        <v>0.24546513274501205</v>
      </c>
      <c r="F28" s="192">
        <f t="shared" si="7"/>
        <v>0.29065956415106436</v>
      </c>
      <c r="G28" s="192">
        <f t="shared" si="8"/>
        <v>0.48098714751430194</v>
      </c>
      <c r="H28" s="192">
        <f t="shared" si="9"/>
        <v>0.55329187990053474</v>
      </c>
      <c r="I28" s="192">
        <f t="shared" si="10"/>
        <v>0.58718668694533194</v>
      </c>
      <c r="J28" s="192">
        <f t="shared" si="11"/>
        <v>0.48591721862149606</v>
      </c>
      <c r="K28" s="192">
        <f t="shared" si="12"/>
        <v>0.7119557810879098</v>
      </c>
      <c r="L28" s="192">
        <f t="shared" si="13"/>
        <v>0.28398470397976655</v>
      </c>
      <c r="N28" s="46" t="str">
        <f>'3.6'!N29</f>
        <v>Cruz del Sur</v>
      </c>
      <c r="O28" s="63">
        <v>14.729386335319949</v>
      </c>
      <c r="P28" s="63">
        <v>15.871687725274297</v>
      </c>
      <c r="Q28" s="63">
        <v>24.546513274501205</v>
      </c>
      <c r="R28" s="63">
        <v>29.065956415106438</v>
      </c>
      <c r="S28" s="63">
        <v>48.098714751430194</v>
      </c>
      <c r="T28" s="63">
        <v>55.329187990053477</v>
      </c>
      <c r="U28" s="63">
        <v>58.718668694533193</v>
      </c>
      <c r="V28" s="63">
        <v>48.591721862149605</v>
      </c>
      <c r="W28" s="63">
        <v>71.195578108790983</v>
      </c>
      <c r="X28" s="63">
        <v>28.398470397976656</v>
      </c>
    </row>
    <row r="29" spans="2:24">
      <c r="B29" s="46" t="str">
        <f t="shared" si="3"/>
        <v>EuroAmérica</v>
      </c>
      <c r="C29" s="192">
        <f t="shared" si="4"/>
        <v>0.29096148237392366</v>
      </c>
      <c r="D29" s="192">
        <f t="shared" si="5"/>
        <v>0.23536347956792991</v>
      </c>
      <c r="E29" s="192">
        <f t="shared" si="6"/>
        <v>0.31563426343757578</v>
      </c>
      <c r="F29" s="192">
        <f t="shared" si="7"/>
        <v>0.54480387709008649</v>
      </c>
      <c r="G29" s="192">
        <f t="shared" si="8"/>
        <v>0.50184599142388631</v>
      </c>
      <c r="H29" s="192">
        <f t="shared" si="9"/>
        <v>0.44327827664310077</v>
      </c>
      <c r="I29" s="192">
        <f t="shared" si="10"/>
        <v>0.52528027684598455</v>
      </c>
      <c r="J29" s="192">
        <f t="shared" si="11"/>
        <v>0.40242330287602046</v>
      </c>
      <c r="K29" s="192">
        <f t="shared" si="12"/>
        <v>0.63753536225524321</v>
      </c>
      <c r="L29" s="192">
        <f t="shared" si="13"/>
        <v>0.65431913461153601</v>
      </c>
      <c r="N29" s="46" t="str">
        <f>'3.6'!N30</f>
        <v>EuroAmérica</v>
      </c>
      <c r="O29" s="63">
        <v>29.096148237392367</v>
      </c>
      <c r="P29" s="63">
        <v>23.536347956792991</v>
      </c>
      <c r="Q29" s="63">
        <v>31.563426343757577</v>
      </c>
      <c r="R29" s="63">
        <v>54.480387709008646</v>
      </c>
      <c r="S29" s="63">
        <v>50.184599142388628</v>
      </c>
      <c r="T29" s="63">
        <v>44.327827664310078</v>
      </c>
      <c r="U29" s="63">
        <v>52.528027684598456</v>
      </c>
      <c r="V29" s="63">
        <v>40.242330287602044</v>
      </c>
      <c r="W29" s="63">
        <v>63.753536225524321</v>
      </c>
      <c r="X29" s="63">
        <v>65.431913461153599</v>
      </c>
    </row>
    <row r="30" spans="2:24">
      <c r="B30" s="46" t="str">
        <f t="shared" si="3"/>
        <v>Huelen</v>
      </c>
      <c r="C30" s="192">
        <f t="shared" si="4"/>
        <v>1.5184231773925438</v>
      </c>
      <c r="D30" s="192">
        <f t="shared" si="5"/>
        <v>1.4214535553674663</v>
      </c>
      <c r="E30" s="192">
        <f t="shared" si="6"/>
        <v>1.7972658294086852</v>
      </c>
      <c r="F30" s="192">
        <f t="shared" si="7"/>
        <v>16.657848504657636</v>
      </c>
      <c r="G30" s="192">
        <f t="shared" si="8"/>
        <v>31.574102471585672</v>
      </c>
      <c r="H30" s="192">
        <f t="shared" si="9"/>
        <v>92.645392749244778</v>
      </c>
      <c r="I30" s="192">
        <f t="shared" si="10"/>
        <v>213.91767881241586</v>
      </c>
      <c r="J30" s="192">
        <f t="shared" si="11"/>
        <v>125.59999999999997</v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>
        <v>151.84231773925438</v>
      </c>
      <c r="P30" s="63">
        <v>142.14535553674662</v>
      </c>
      <c r="Q30" s="63">
        <v>179.72658294086852</v>
      </c>
      <c r="R30" s="63">
        <v>1665.7848504657636</v>
      </c>
      <c r="S30" s="63">
        <v>3157.410247158567</v>
      </c>
      <c r="T30" s="63">
        <v>9264.5392749244784</v>
      </c>
      <c r="U30" s="63">
        <v>21391.767881241587</v>
      </c>
      <c r="V30" s="63">
        <v>12559.999999999996</v>
      </c>
      <c r="W30" s="63"/>
      <c r="X30" s="63"/>
    </row>
    <row r="31" spans="2:24">
      <c r="B31" s="46" t="str">
        <f t="shared" si="3"/>
        <v>ISE - Las Américas</v>
      </c>
      <c r="C31" s="192">
        <f t="shared" si="4"/>
        <v>6.4529402709937581E-2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6.452940270993758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0.44863208974232582</v>
      </c>
      <c r="D33" s="192">
        <f t="shared" si="5"/>
        <v>0.59864128074500988</v>
      </c>
      <c r="E33" s="192">
        <f t="shared" si="6"/>
        <v>0.62957144493518979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44.863208974232585</v>
      </c>
      <c r="P33" s="63">
        <v>59.864128074500989</v>
      </c>
      <c r="Q33" s="63">
        <v>62.957144493518982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0.43914559336246006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43.914559336246008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0.69138561936088794</v>
      </c>
      <c r="D35" s="192">
        <f t="shared" si="5"/>
        <v>0.15239462833681308</v>
      </c>
      <c r="E35" s="192">
        <f t="shared" si="6"/>
        <v>7.0681060603507317E-2</v>
      </c>
      <c r="F35" s="192">
        <f t="shared" si="7"/>
        <v>0.16539644382369503</v>
      </c>
      <c r="G35" s="192">
        <f t="shared" si="8"/>
        <v>0.32198517796258763</v>
      </c>
      <c r="H35" s="192">
        <f t="shared" si="9"/>
        <v>0.34004132129941061</v>
      </c>
      <c r="I35" s="192">
        <f t="shared" si="10"/>
        <v>0.19819357658501902</v>
      </c>
      <c r="J35" s="192">
        <f t="shared" si="11"/>
        <v>0.248909792883795</v>
      </c>
      <c r="K35" s="192">
        <f t="shared" si="12"/>
        <v>0.26832848586884922</v>
      </c>
      <c r="L35" s="192">
        <f t="shared" si="13"/>
        <v>0.43038327706083296</v>
      </c>
      <c r="N35" s="46" t="str">
        <f>'3.6'!N36</f>
        <v>Mapfre Vida</v>
      </c>
      <c r="O35" s="63">
        <v>69.138561936088792</v>
      </c>
      <c r="P35" s="63">
        <v>15.239462833681308</v>
      </c>
      <c r="Q35" s="63">
        <v>7.0681060603507317</v>
      </c>
      <c r="R35" s="63">
        <v>16.539644382369502</v>
      </c>
      <c r="S35" s="63">
        <v>32.198517796258763</v>
      </c>
      <c r="T35" s="63">
        <v>34.004132129941063</v>
      </c>
      <c r="U35" s="63">
        <v>19.8193576585019</v>
      </c>
      <c r="V35" s="63">
        <v>24.890979288379501</v>
      </c>
      <c r="W35" s="63">
        <v>26.832848586884921</v>
      </c>
      <c r="X35" s="63">
        <v>43.038327706083294</v>
      </c>
    </row>
    <row r="36" spans="2:24">
      <c r="B36" s="46" t="str">
        <f t="shared" si="3"/>
        <v>Metlife (La Interamerica + Metlife)</v>
      </c>
      <c r="C36" s="192">
        <f t="shared" si="4"/>
        <v>0.58557790581899127</v>
      </c>
      <c r="D36" s="192">
        <f t="shared" si="5"/>
        <v>0.49467707456680898</v>
      </c>
      <c r="E36" s="192">
        <f t="shared" si="6"/>
        <v>0.42230420158605808</v>
      </c>
      <c r="F36" s="192">
        <f t="shared" si="7"/>
        <v>0.39829965949262358</v>
      </c>
      <c r="G36" s="192">
        <f t="shared" si="8"/>
        <v>0.4045241221178546</v>
      </c>
      <c r="H36" s="192">
        <f t="shared" si="9"/>
        <v>0.40829376639862153</v>
      </c>
      <c r="I36" s="192">
        <f t="shared" si="10"/>
        <v>0.4436660929308921</v>
      </c>
      <c r="J36" s="192">
        <f t="shared" si="11"/>
        <v>0.39992822398485245</v>
      </c>
      <c r="K36" s="192">
        <f t="shared" si="12"/>
        <v>0.36927340184731461</v>
      </c>
      <c r="L36" s="192">
        <f t="shared" si="13"/>
        <v>0.34792060786172319</v>
      </c>
      <c r="N36" s="46" t="str">
        <f>'3.6'!N37</f>
        <v>Metlife (La Interamerica + Metlife)</v>
      </c>
      <c r="O36" s="63">
        <v>58.557790581899127</v>
      </c>
      <c r="P36" s="63">
        <v>49.467707456680898</v>
      </c>
      <c r="Q36" s="63">
        <v>42.23042015860581</v>
      </c>
      <c r="R36" s="63">
        <v>39.829965949262359</v>
      </c>
      <c r="S36" s="63">
        <v>40.452412211785457</v>
      </c>
      <c r="T36" s="63">
        <v>40.829376639862154</v>
      </c>
      <c r="U36" s="63">
        <v>44.366609293089212</v>
      </c>
      <c r="V36" s="63">
        <v>39.992822398485245</v>
      </c>
      <c r="W36" s="63">
        <v>36.927340184731463</v>
      </c>
      <c r="X36" s="63">
        <v>34.792060786172321</v>
      </c>
    </row>
    <row r="37" spans="2:24">
      <c r="B37" s="46" t="str">
        <f t="shared" si="3"/>
        <v>Metlife</v>
      </c>
      <c r="C37" s="192">
        <f t="shared" si="4"/>
        <v>0.2320182033249284</v>
      </c>
      <c r="D37" s="192">
        <f t="shared" si="5"/>
        <v>0.31819603867820029</v>
      </c>
      <c r="E37" s="192">
        <f t="shared" si="6"/>
        <v>0.34701245947740572</v>
      </c>
      <c r="F37" s="192">
        <f t="shared" si="7"/>
        <v>0.39905897282592379</v>
      </c>
      <c r="G37" s="192">
        <f t="shared" si="8"/>
        <v>0.49476798433218522</v>
      </c>
      <c r="H37" s="192">
        <f t="shared" si="9"/>
        <v>0.63548009733341992</v>
      </c>
      <c r="I37" s="192">
        <f t="shared" si="10"/>
        <v>0.60324137086028584</v>
      </c>
      <c r="J37" s="192">
        <f t="shared" si="11"/>
        <v>0.53496970439491365</v>
      </c>
      <c r="K37" s="192">
        <f t="shared" si="12"/>
        <v>0.52138926665111751</v>
      </c>
      <c r="L37" s="192" t="str">
        <f t="shared" si="13"/>
        <v/>
      </c>
      <c r="N37" s="46" t="str">
        <f>'3.6'!N38</f>
        <v>Metlife</v>
      </c>
      <c r="O37" s="63">
        <v>23.20182033249284</v>
      </c>
      <c r="P37" s="63">
        <v>31.819603867820028</v>
      </c>
      <c r="Q37" s="63">
        <v>34.701245947740574</v>
      </c>
      <c r="R37" s="63">
        <v>39.905897282592377</v>
      </c>
      <c r="S37" s="63">
        <v>49.476798433218519</v>
      </c>
      <c r="T37" s="63">
        <v>63.548009733341992</v>
      </c>
      <c r="U37" s="63">
        <v>60.324137086028585</v>
      </c>
      <c r="V37" s="63">
        <v>53.496970439491363</v>
      </c>
      <c r="W37" s="63">
        <v>52.138926665111754</v>
      </c>
      <c r="X37" s="63"/>
    </row>
    <row r="38" spans="2:24">
      <c r="B38" s="46" t="str">
        <f t="shared" si="3"/>
        <v>Mutual de Carabineros</v>
      </c>
      <c r="C38" s="192">
        <f t="shared" si="4"/>
        <v>0.94237871190039746</v>
      </c>
      <c r="D38" s="192">
        <f t="shared" si="5"/>
        <v>1.0127360276004154</v>
      </c>
      <c r="E38" s="192">
        <f t="shared" si="6"/>
        <v>0.86616693287943958</v>
      </c>
      <c r="F38" s="192">
        <f t="shared" si="7"/>
        <v>1.083815855435146</v>
      </c>
      <c r="G38" s="192">
        <f t="shared" si="8"/>
        <v>1.2384519517025063</v>
      </c>
      <c r="H38" s="192">
        <f t="shared" si="9"/>
        <v>1.1513776606763375</v>
      </c>
      <c r="I38" s="192">
        <f t="shared" si="10"/>
        <v>1.0459072347049394</v>
      </c>
      <c r="J38" s="192">
        <f t="shared" si="11"/>
        <v>0.86500838141751901</v>
      </c>
      <c r="K38" s="192">
        <f t="shared" si="12"/>
        <v>0.83098097085030431</v>
      </c>
      <c r="L38" s="192">
        <f t="shared" si="13"/>
        <v>0.69094795111129548</v>
      </c>
      <c r="N38" s="46" t="str">
        <f>'3.6'!N39</f>
        <v>Mutual de Carabineros</v>
      </c>
      <c r="O38" s="63">
        <v>94.237871190039741</v>
      </c>
      <c r="P38" s="63">
        <v>101.27360276004154</v>
      </c>
      <c r="Q38" s="63">
        <v>86.61669328794396</v>
      </c>
      <c r="R38" s="63">
        <v>108.3815855435146</v>
      </c>
      <c r="S38" s="63">
        <v>123.84519517025063</v>
      </c>
      <c r="T38" s="63">
        <v>115.13776606763375</v>
      </c>
      <c r="U38" s="63">
        <v>104.59072347049394</v>
      </c>
      <c r="V38" s="63">
        <v>86.500838141751899</v>
      </c>
      <c r="W38" s="63">
        <v>83.098097085030432</v>
      </c>
      <c r="X38" s="63">
        <v>69.094795111129542</v>
      </c>
    </row>
    <row r="39" spans="2:24">
      <c r="B39" s="46" t="str">
        <f t="shared" si="3"/>
        <v>Mutual de Ej. y Av.</v>
      </c>
      <c r="C39" s="192">
        <f t="shared" si="4"/>
        <v>0.78867254098919304</v>
      </c>
      <c r="D39" s="192">
        <f t="shared" si="5"/>
        <v>0.86892302360751339</v>
      </c>
      <c r="E39" s="192">
        <f t="shared" si="6"/>
        <v>0.84299080546832361</v>
      </c>
      <c r="F39" s="192">
        <f t="shared" si="7"/>
        <v>0.74910465537147386</v>
      </c>
      <c r="G39" s="192">
        <f t="shared" si="8"/>
        <v>0.75963239610979238</v>
      </c>
      <c r="H39" s="192">
        <f t="shared" si="9"/>
        <v>0.77509037994823682</v>
      </c>
      <c r="I39" s="192">
        <f t="shared" si="10"/>
        <v>0.71456834177023798</v>
      </c>
      <c r="J39" s="192">
        <f t="shared" si="11"/>
        <v>0.96846900007282655</v>
      </c>
      <c r="K39" s="192">
        <f t="shared" si="12"/>
        <v>0.79850054651980107</v>
      </c>
      <c r="L39" s="192">
        <f t="shared" si="13"/>
        <v>0.63031734829482888</v>
      </c>
      <c r="N39" s="46" t="str">
        <f>'3.6'!N40</f>
        <v>Mutual de Ej. y Av.</v>
      </c>
      <c r="O39" s="63">
        <v>78.867254098919304</v>
      </c>
      <c r="P39" s="63">
        <v>86.892302360751344</v>
      </c>
      <c r="Q39" s="63">
        <v>84.299080546832357</v>
      </c>
      <c r="R39" s="63">
        <v>74.910465537147388</v>
      </c>
      <c r="S39" s="63">
        <v>75.963239610979244</v>
      </c>
      <c r="T39" s="63">
        <v>77.509037994823686</v>
      </c>
      <c r="U39" s="63">
        <v>71.456834177023794</v>
      </c>
      <c r="V39" s="63">
        <v>96.846900007282656</v>
      </c>
      <c r="W39" s="63">
        <v>79.850054651980102</v>
      </c>
      <c r="X39" s="63">
        <v>63.031734829482886</v>
      </c>
    </row>
    <row r="40" spans="2:24">
      <c r="B40" s="46" t="str">
        <f t="shared" si="3"/>
        <v>Mutual de Seguros</v>
      </c>
      <c r="C40" s="192">
        <f t="shared" si="4"/>
        <v>0.10893054156767507</v>
      </c>
      <c r="D40" s="192">
        <f t="shared" si="5"/>
        <v>0.12125188802212306</v>
      </c>
      <c r="E40" s="192">
        <f t="shared" si="6"/>
        <v>0.1398707999317754</v>
      </c>
      <c r="F40" s="192">
        <f t="shared" si="7"/>
        <v>0.14928100342651671</v>
      </c>
      <c r="G40" s="192">
        <f t="shared" si="8"/>
        <v>0.18569087285743968</v>
      </c>
      <c r="H40" s="192">
        <f t="shared" si="9"/>
        <v>0.22664312211645182</v>
      </c>
      <c r="I40" s="192">
        <f t="shared" si="10"/>
        <v>0.24763669379766612</v>
      </c>
      <c r="J40" s="192">
        <f t="shared" si="11"/>
        <v>0.27802749019063039</v>
      </c>
      <c r="K40" s="192">
        <f t="shared" si="12"/>
        <v>0.30889578045450067</v>
      </c>
      <c r="L40" s="192">
        <f t="shared" si="13"/>
        <v>0.40362739568430944</v>
      </c>
      <c r="N40" s="46" t="str">
        <f>'3.6'!N41</f>
        <v>Mutual de Seguros</v>
      </c>
      <c r="O40" s="63">
        <v>10.893054156767507</v>
      </c>
      <c r="P40" s="63">
        <v>12.125188802212305</v>
      </c>
      <c r="Q40" s="63">
        <v>13.98707999317754</v>
      </c>
      <c r="R40" s="63">
        <v>14.928100342651671</v>
      </c>
      <c r="S40" s="63">
        <v>18.569087285743969</v>
      </c>
      <c r="T40" s="63">
        <v>22.664312211645182</v>
      </c>
      <c r="U40" s="63">
        <v>24.763669379766611</v>
      </c>
      <c r="V40" s="63">
        <v>27.80274901906304</v>
      </c>
      <c r="W40" s="63">
        <v>30.889578045450065</v>
      </c>
      <c r="X40" s="63">
        <v>40.362739568430946</v>
      </c>
    </row>
    <row r="41" spans="2:24">
      <c r="B41" s="46" t="str">
        <f t="shared" si="3"/>
        <v>Ohio National</v>
      </c>
      <c r="C41" s="192">
        <f t="shared" si="4"/>
        <v>0.2152290414703745</v>
      </c>
      <c r="D41" s="192">
        <f t="shared" si="5"/>
        <v>0.37011129648055596</v>
      </c>
      <c r="E41" s="192">
        <f t="shared" si="6"/>
        <v>0.53614824375403392</v>
      </c>
      <c r="F41" s="192">
        <f t="shared" si="7"/>
        <v>0.19291313339764943</v>
      </c>
      <c r="G41" s="192">
        <f t="shared" si="8"/>
        <v>0.29480516960873188</v>
      </c>
      <c r="H41" s="192">
        <f t="shared" si="9"/>
        <v>0.29073258413520708</v>
      </c>
      <c r="I41" s="192">
        <f t="shared" si="10"/>
        <v>0.18165231046196109</v>
      </c>
      <c r="J41" s="192">
        <f t="shared" si="11"/>
        <v>0.20061295577318064</v>
      </c>
      <c r="K41" s="192">
        <f t="shared" si="12"/>
        <v>0.21597233129760171</v>
      </c>
      <c r="L41" s="192">
        <f t="shared" si="13"/>
        <v>0.14808732861584409</v>
      </c>
      <c r="N41" s="46" t="str">
        <f>'3.6'!N42</f>
        <v>Ohio National</v>
      </c>
      <c r="O41" s="63">
        <v>21.522904147037451</v>
      </c>
      <c r="P41" s="63">
        <v>37.011129648055594</v>
      </c>
      <c r="Q41" s="63">
        <v>53.614824375403394</v>
      </c>
      <c r="R41" s="63">
        <v>19.291313339764944</v>
      </c>
      <c r="S41" s="63">
        <v>29.480516960873189</v>
      </c>
      <c r="T41" s="63">
        <v>29.073258413520708</v>
      </c>
      <c r="U41" s="63">
        <v>18.165231046196109</v>
      </c>
      <c r="V41" s="63">
        <v>20.061295577318063</v>
      </c>
      <c r="W41" s="63">
        <v>21.59723312976017</v>
      </c>
      <c r="X41" s="63">
        <v>14.808732861584408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5.3192055337859763E-2</v>
      </c>
      <c r="E42" s="192">
        <f t="shared" si="6"/>
        <v>9.2028820913061929E-2</v>
      </c>
      <c r="F42" s="192">
        <f t="shared" si="7"/>
        <v>9.8125156166551708E-2</v>
      </c>
      <c r="G42" s="192">
        <f t="shared" si="8"/>
        <v>0.20525940401142473</v>
      </c>
      <c r="H42" s="192">
        <f t="shared" si="9"/>
        <v>0.24738923813602492</v>
      </c>
      <c r="I42" s="192">
        <f t="shared" si="10"/>
        <v>0.24386630632792944</v>
      </c>
      <c r="J42" s="192">
        <f t="shared" si="11"/>
        <v>0.23407039466816287</v>
      </c>
      <c r="K42" s="192">
        <f t="shared" si="12"/>
        <v>0.25955436919299874</v>
      </c>
      <c r="L42" s="192">
        <f t="shared" si="13"/>
        <v>0.29860129556010395</v>
      </c>
      <c r="N42" s="46" t="str">
        <f>'3.6'!N43</f>
        <v>Penta Vida</v>
      </c>
      <c r="O42" s="63"/>
      <c r="P42" s="63">
        <v>5.3192055337859765</v>
      </c>
      <c r="Q42" s="63">
        <v>9.2028820913061935</v>
      </c>
      <c r="R42" s="63">
        <v>9.8125156166551708</v>
      </c>
      <c r="S42" s="63">
        <v>20.525940401142474</v>
      </c>
      <c r="T42" s="63">
        <v>24.738923813602494</v>
      </c>
      <c r="U42" s="63">
        <v>24.386630632792944</v>
      </c>
      <c r="V42" s="63">
        <v>23.407039466816286</v>
      </c>
      <c r="W42" s="63">
        <v>25.955436919299874</v>
      </c>
      <c r="X42" s="63">
        <v>29.860129556010396</v>
      </c>
    </row>
    <row r="43" spans="2:24">
      <c r="B43" s="46" t="str">
        <f t="shared" si="3"/>
        <v>Principal</v>
      </c>
      <c r="C43" s="192">
        <f t="shared" si="4"/>
        <v>0.53266409931599545</v>
      </c>
      <c r="D43" s="192">
        <f t="shared" si="5"/>
        <v>0.48863047945858518</v>
      </c>
      <c r="E43" s="192">
        <f t="shared" si="6"/>
        <v>0.55347699971697795</v>
      </c>
      <c r="F43" s="192">
        <f t="shared" si="7"/>
        <v>0.34222774734378092</v>
      </c>
      <c r="G43" s="192">
        <f t="shared" si="8"/>
        <v>0.71759358244593852</v>
      </c>
      <c r="H43" s="192">
        <f t="shared" si="9"/>
        <v>0.65292230537956342</v>
      </c>
      <c r="I43" s="192">
        <f t="shared" si="10"/>
        <v>0.58811660482757144</v>
      </c>
      <c r="J43" s="192">
        <f t="shared" si="11"/>
        <v>0.54186643488485253</v>
      </c>
      <c r="K43" s="192">
        <f t="shared" si="12"/>
        <v>0.58340112753632456</v>
      </c>
      <c r="L43" s="192">
        <f t="shared" si="13"/>
        <v>0.64076096631885082</v>
      </c>
      <c r="N43" s="46" t="str">
        <f>'3.6'!N44</f>
        <v>Principal</v>
      </c>
      <c r="O43" s="63">
        <v>53.266409931599547</v>
      </c>
      <c r="P43" s="63">
        <v>48.863047945858519</v>
      </c>
      <c r="Q43" s="63">
        <v>55.347699971697793</v>
      </c>
      <c r="R43" s="63">
        <v>34.222774734378092</v>
      </c>
      <c r="S43" s="63">
        <v>71.759358244593855</v>
      </c>
      <c r="T43" s="63">
        <v>65.292230537956343</v>
      </c>
      <c r="U43" s="63">
        <v>58.811660482757148</v>
      </c>
      <c r="V43" s="63">
        <v>54.186643488485252</v>
      </c>
      <c r="W43" s="63">
        <v>58.340112753632454</v>
      </c>
      <c r="X43" s="63">
        <v>64.076096631885079</v>
      </c>
    </row>
    <row r="44" spans="2:24">
      <c r="B44" s="46" t="str">
        <f t="shared" si="3"/>
        <v>Renta Nacional</v>
      </c>
      <c r="C44" s="192">
        <f t="shared" si="4"/>
        <v>0.40617935736416766</v>
      </c>
      <c r="D44" s="192">
        <f t="shared" si="5"/>
        <v>0.42796115342003643</v>
      </c>
      <c r="E44" s="192">
        <f t="shared" si="6"/>
        <v>0.41812279678425684</v>
      </c>
      <c r="F44" s="192">
        <f t="shared" si="7"/>
        <v>0.41980874316939887</v>
      </c>
      <c r="G44" s="192">
        <f t="shared" si="8"/>
        <v>0.6407553396278306</v>
      </c>
      <c r="H44" s="192">
        <f t="shared" si="9"/>
        <v>1.088473639050437</v>
      </c>
      <c r="I44" s="192">
        <f t="shared" si="10"/>
        <v>2.3986577684463066</v>
      </c>
      <c r="J44" s="192">
        <f t="shared" si="11"/>
        <v>0.97799289877403406</v>
      </c>
      <c r="K44" s="192">
        <f t="shared" si="12"/>
        <v>0.44374999999999931</v>
      </c>
      <c r="L44" s="192">
        <f t="shared" si="13"/>
        <v>1.3423333748081776</v>
      </c>
      <c r="N44" s="46" t="str">
        <f>'3.6'!N45</f>
        <v>Renta Nacional</v>
      </c>
      <c r="O44" s="63">
        <v>40.617935736416769</v>
      </c>
      <c r="P44" s="63">
        <v>42.796115342003645</v>
      </c>
      <c r="Q44" s="63">
        <v>41.812279678425682</v>
      </c>
      <c r="R44" s="63">
        <v>41.980874316939889</v>
      </c>
      <c r="S44" s="63">
        <v>64.075533962783055</v>
      </c>
      <c r="T44" s="63">
        <v>108.84736390504371</v>
      </c>
      <c r="U44" s="63">
        <v>239.86577684463066</v>
      </c>
      <c r="V44" s="63">
        <v>97.79928987740341</v>
      </c>
      <c r="W44" s="63">
        <v>44.374999999999929</v>
      </c>
      <c r="X44" s="63">
        <v>134.23333748081777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0.19371449935347851</v>
      </c>
      <c r="D46" s="192">
        <f t="shared" si="5"/>
        <v>0.14406649713830175</v>
      </c>
      <c r="E46" s="192">
        <f t="shared" si="6"/>
        <v>0.20803407127192092</v>
      </c>
      <c r="F46" s="192">
        <f t="shared" si="7"/>
        <v>0.24312878061307708</v>
      </c>
      <c r="G46" s="192">
        <f t="shared" si="8"/>
        <v>0.12569160204297838</v>
      </c>
      <c r="H46" s="192">
        <f t="shared" si="9"/>
        <v>0.27821662744492093</v>
      </c>
      <c r="I46" s="192">
        <f t="shared" si="10"/>
        <v>0.20218869035077333</v>
      </c>
      <c r="J46" s="192">
        <f t="shared" si="11"/>
        <v>0.16521207446868938</v>
      </c>
      <c r="K46" s="192">
        <f t="shared" si="12"/>
        <v>0.28086236934278852</v>
      </c>
      <c r="L46" s="192">
        <f t="shared" si="13"/>
        <v>0.43022820485448887</v>
      </c>
      <c r="N46" s="46" t="str">
        <f>'3.6'!N47</f>
        <v>Santander</v>
      </c>
      <c r="O46" s="63">
        <v>19.371449935347851</v>
      </c>
      <c r="P46" s="63">
        <v>14.406649713830175</v>
      </c>
      <c r="Q46" s="63">
        <v>20.803407127192092</v>
      </c>
      <c r="R46" s="63">
        <v>24.312878061307707</v>
      </c>
      <c r="S46" s="63">
        <v>12.569160204297839</v>
      </c>
      <c r="T46" s="63">
        <v>27.821662744492095</v>
      </c>
      <c r="U46" s="63">
        <v>20.218869035077333</v>
      </c>
      <c r="V46" s="63">
        <v>16.521207446868939</v>
      </c>
      <c r="W46" s="63">
        <v>28.086236934278851</v>
      </c>
      <c r="X46" s="63">
        <v>43.022820485448889</v>
      </c>
    </row>
    <row r="47" spans="2:24">
      <c r="B47" s="46" t="str">
        <f t="shared" si="3"/>
        <v>Security Rentas</v>
      </c>
      <c r="C47" s="192">
        <f t="shared" si="4"/>
        <v>1.1934617284257159</v>
      </c>
      <c r="D47" s="192">
        <f t="shared" si="5"/>
        <v>1.3035572962777624</v>
      </c>
      <c r="E47" s="192">
        <f t="shared" si="6"/>
        <v>1.1548190296743748</v>
      </c>
      <c r="F47" s="192">
        <f t="shared" si="7"/>
        <v>1.278053136366424</v>
      </c>
      <c r="G47" s="192">
        <f t="shared" si="8"/>
        <v>20.092908697860686</v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>
        <v>119.34617284257159</v>
      </c>
      <c r="P47" s="63">
        <v>130.35572962777624</v>
      </c>
      <c r="Q47" s="63">
        <v>115.48190296743748</v>
      </c>
      <c r="R47" s="63">
        <v>127.80531363664241</v>
      </c>
      <c r="S47" s="63">
        <v>2009.2908697860687</v>
      </c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0.19995439032291842</v>
      </c>
      <c r="D48" s="192">
        <f t="shared" si="5"/>
        <v>0.16627757494945589</v>
      </c>
      <c r="E48" s="192">
        <f t="shared" si="6"/>
        <v>0.18998998712727341</v>
      </c>
      <c r="F48" s="192">
        <f t="shared" si="7"/>
        <v>0.25379088174807368</v>
      </c>
      <c r="G48" s="192">
        <f t="shared" si="8"/>
        <v>0.26663333034721504</v>
      </c>
      <c r="H48" s="192">
        <f t="shared" si="9"/>
        <v>0.34635876711096392</v>
      </c>
      <c r="I48" s="192">
        <f t="shared" si="10"/>
        <v>0.32906522399855798</v>
      </c>
      <c r="J48" s="192">
        <f t="shared" si="11"/>
        <v>0.38426943801711849</v>
      </c>
      <c r="K48" s="192">
        <f t="shared" si="12"/>
        <v>0.39407826662546069</v>
      </c>
      <c r="L48" s="192">
        <f t="shared" si="13"/>
        <v>0.3593076694304515</v>
      </c>
      <c r="N48" s="46" t="str">
        <f>'3.6'!N49</f>
        <v>Security Vida</v>
      </c>
      <c r="O48" s="63">
        <v>19.995439032291841</v>
      </c>
      <c r="P48" s="63">
        <v>16.627757494945588</v>
      </c>
      <c r="Q48" s="63">
        <v>18.998998712727342</v>
      </c>
      <c r="R48" s="63">
        <v>25.379088174807368</v>
      </c>
      <c r="S48" s="63">
        <v>26.663333034721504</v>
      </c>
      <c r="T48" s="63">
        <v>34.635876711096394</v>
      </c>
      <c r="U48" s="63">
        <v>32.906522399855795</v>
      </c>
      <c r="V48" s="63">
        <v>38.42694380171185</v>
      </c>
      <c r="W48" s="63">
        <v>39.407826662546071</v>
      </c>
      <c r="X48" s="63">
        <v>35.93076694304515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>
        <f t="shared" si="9"/>
        <v>0.60753729970443193</v>
      </c>
      <c r="I49" s="192">
        <f t="shared" si="10"/>
        <v>0.65299818323045278</v>
      </c>
      <c r="J49" s="192">
        <f t="shared" si="11"/>
        <v>0.71999961995315143</v>
      </c>
      <c r="K49" s="192">
        <f t="shared" si="12"/>
        <v>0.62448320562088167</v>
      </c>
      <c r="L49" s="192">
        <f t="shared" si="13"/>
        <v>0.6776158062439509</v>
      </c>
      <c r="N49" s="46" t="str">
        <f>'3.6'!N50</f>
        <v>Seguros CLC</v>
      </c>
      <c r="O49" s="63"/>
      <c r="P49" s="63"/>
      <c r="Q49" s="63"/>
      <c r="R49" s="63"/>
      <c r="S49" s="63"/>
      <c r="T49" s="63">
        <v>60.753729970443196</v>
      </c>
      <c r="U49" s="63">
        <v>65.299818323045272</v>
      </c>
      <c r="V49" s="63">
        <v>71.999961995315147</v>
      </c>
      <c r="W49" s="63">
        <v>62.448320562088163</v>
      </c>
      <c r="X49" s="63">
        <v>67.761580624395094</v>
      </c>
    </row>
    <row r="50" spans="2:24">
      <c r="B50" s="46" t="str">
        <f t="shared" si="3"/>
        <v>Seguros de Vida Cámara</v>
      </c>
      <c r="C50" s="192">
        <f t="shared" si="4"/>
        <v>0.43125256920825256</v>
      </c>
      <c r="D50" s="192">
        <f t="shared" si="5"/>
        <v>0.2555147713063432</v>
      </c>
      <c r="E50" s="192">
        <f t="shared" si="6"/>
        <v>0.17670233423232895</v>
      </c>
      <c r="F50" s="192">
        <f t="shared" si="7"/>
        <v>0.7169852505534936</v>
      </c>
      <c r="G50" s="192">
        <f t="shared" si="8"/>
        <v>1.2413425468904273</v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43.125256920825258</v>
      </c>
      <c r="P50" s="63">
        <v>25.551477130634321</v>
      </c>
      <c r="Q50" s="63">
        <v>17.670233423232894</v>
      </c>
      <c r="R50" s="63">
        <v>71.698525055349364</v>
      </c>
      <c r="S50" s="63">
        <v>124.13425468904273</v>
      </c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0.34967722793641665</v>
      </c>
      <c r="D51" s="192">
        <f t="shared" si="5"/>
        <v>0.32772038829511357</v>
      </c>
      <c r="E51" s="192">
        <f t="shared" si="6"/>
        <v>0.38206154033441153</v>
      </c>
      <c r="F51" s="192">
        <f t="shared" si="7"/>
        <v>0.45637057266276843</v>
      </c>
      <c r="G51" s="192">
        <f t="shared" si="8"/>
        <v>0.46886609359512765</v>
      </c>
      <c r="H51" s="192">
        <f t="shared" si="9"/>
        <v>0.4908784526262126</v>
      </c>
      <c r="I51" s="192">
        <f t="shared" si="10"/>
        <v>0.38262950502163051</v>
      </c>
      <c r="J51" s="192">
        <f t="shared" si="11"/>
        <v>0.46290210382167551</v>
      </c>
      <c r="K51" s="192">
        <f t="shared" si="12"/>
        <v>0.46001698557003279</v>
      </c>
      <c r="L51" s="192">
        <f t="shared" si="13"/>
        <v>0.26024725579516622</v>
      </c>
      <c r="N51" s="46" t="str">
        <f>'3.6'!N52</f>
        <v>Sura</v>
      </c>
      <c r="O51" s="63">
        <v>34.967722793641663</v>
      </c>
      <c r="P51" s="63">
        <v>32.772038829511359</v>
      </c>
      <c r="Q51" s="63">
        <v>38.206154033441152</v>
      </c>
      <c r="R51" s="63">
        <v>45.637057266276841</v>
      </c>
      <c r="S51" s="63">
        <v>46.886609359512768</v>
      </c>
      <c r="T51" s="63">
        <v>49.087845262621258</v>
      </c>
      <c r="U51" s="63">
        <v>38.262950502163051</v>
      </c>
      <c r="V51" s="63">
        <v>46.290210382167551</v>
      </c>
      <c r="W51" s="63">
        <v>46.00169855700328</v>
      </c>
      <c r="X51" s="63">
        <v>26.024725579516623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0.415693152373592</v>
      </c>
      <c r="D53" s="196">
        <f t="shared" si="14"/>
        <v>0.36371949990586777</v>
      </c>
      <c r="E53" s="196">
        <f t="shared" si="14"/>
        <v>0.39391326351452649</v>
      </c>
      <c r="F53" s="196">
        <f t="shared" si="14"/>
        <v>0.40518617823682773</v>
      </c>
      <c r="G53" s="196">
        <f t="shared" si="14"/>
        <v>0.44150948540512741</v>
      </c>
      <c r="H53" s="196">
        <f t="shared" si="14"/>
        <v>0.45082939837171393</v>
      </c>
      <c r="I53" s="196">
        <f t="shared" si="14"/>
        <v>0.44388811353612978</v>
      </c>
      <c r="J53" s="196">
        <f t="shared" si="14"/>
        <v>0.42099943654235256</v>
      </c>
      <c r="K53" s="196">
        <f t="shared" si="14"/>
        <v>0.46957351571986161</v>
      </c>
      <c r="L53" s="196">
        <f t="shared" si="14"/>
        <v>0.40143469205217641</v>
      </c>
      <c r="N53" s="51" t="s">
        <v>29</v>
      </c>
      <c r="O53" s="64">
        <v>41.569315237359199</v>
      </c>
      <c r="P53" s="64">
        <v>36.371949990586778</v>
      </c>
      <c r="Q53" s="64">
        <v>39.391326351452648</v>
      </c>
      <c r="R53" s="64">
        <v>40.518617823682774</v>
      </c>
      <c r="S53" s="64">
        <v>44.150948540512744</v>
      </c>
      <c r="T53" s="64">
        <v>45.082939837171395</v>
      </c>
      <c r="U53" s="64">
        <v>44.388811353612979</v>
      </c>
      <c r="V53" s="64">
        <v>42.099943654235254</v>
      </c>
      <c r="W53" s="64">
        <v>46.957351571986159</v>
      </c>
      <c r="X53" s="64">
        <v>40.143469205217642</v>
      </c>
    </row>
    <row r="55" spans="2:24">
      <c r="B55" s="14" t="str">
        <f>'3.8.2'!B24</f>
        <v>Siniestralida Retenida = Costo de Siniestros / Prima Retenida Neta</v>
      </c>
    </row>
    <row r="56" spans="2:24">
      <c r="B56" s="14" t="s">
        <v>712</v>
      </c>
    </row>
  </sheetData>
  <mergeCells count="2">
    <mergeCell ref="B14:L14"/>
    <mergeCell ref="N14:X14"/>
  </mergeCells>
  <conditionalFormatting sqref="C16:L53">
    <cfRule type="cellIs" dxfId="1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>
  <sheetPr codeName="Hoja174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289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>
        <f t="shared" si="2"/>
        <v>0.24639421086621663</v>
      </c>
      <c r="H16" s="192">
        <f t="shared" si="2"/>
        <v>0.17025275261973971</v>
      </c>
      <c r="I16" s="192">
        <f t="shared" si="2"/>
        <v>0.3259823126825287</v>
      </c>
      <c r="J16" s="192">
        <f t="shared" si="2"/>
        <v>0.40141380298279467</v>
      </c>
      <c r="K16" s="192">
        <f t="shared" si="2"/>
        <v>0.34073885843588481</v>
      </c>
      <c r="L16" s="192">
        <f t="shared" si="2"/>
        <v>0.43334751166894636</v>
      </c>
      <c r="N16" s="46" t="str">
        <f>'3.6'!N17</f>
        <v>ACE Seguros de Vida</v>
      </c>
      <c r="O16" s="40"/>
      <c r="P16" s="40"/>
      <c r="Q16" s="40"/>
      <c r="R16" s="40"/>
      <c r="S16" s="40">
        <v>24.639421086621663</v>
      </c>
      <c r="T16" s="40">
        <v>17.02527526197397</v>
      </c>
      <c r="U16" s="40">
        <v>32.598231268252867</v>
      </c>
      <c r="V16" s="40">
        <v>40.141380298279465</v>
      </c>
      <c r="W16" s="40">
        <v>34.073885843588478</v>
      </c>
      <c r="X16" s="40">
        <v>43.334751166894634</v>
      </c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3.2305109740983093E-2</v>
      </c>
      <c r="D17" s="192">
        <f t="shared" ref="D17:D52" si="5">IF(OR(P17="",P17=0),"",P17/100)</f>
        <v>7.3348508637544857E-2</v>
      </c>
      <c r="E17" s="192">
        <f t="shared" ref="E17:E52" si="6">IF(OR(Q17="",Q17=0),"",Q17/100)</f>
        <v>9.1960709867848808E-2</v>
      </c>
      <c r="F17" s="192">
        <f t="shared" ref="F17:F52" si="7">IF(OR(R17="",R17=0),"",R17/100)</f>
        <v>8.0191333902891251E-2</v>
      </c>
      <c r="G17" s="192">
        <f t="shared" ref="G17:G52" si="8">IF(OR(S17="",S17=0),"",S17/100)</f>
        <v>6.1423043787040631E-2</v>
      </c>
      <c r="H17" s="192">
        <f t="shared" ref="H17:H52" si="9">IF(OR(T17="",T17=0),"",T17/100)</f>
        <v>7.2781495497446572E-2</v>
      </c>
      <c r="I17" s="192">
        <f t="shared" ref="I17:I52" si="10">IF(OR(U17="",U17=0),"",U17/100)</f>
        <v>7.9085131640891718E-2</v>
      </c>
      <c r="J17" s="192">
        <f t="shared" ref="J17:J52" si="11">IF(OR(V17="",V17=0),"",V17/100)</f>
        <v>0.11327762761036819</v>
      </c>
      <c r="K17" s="192">
        <f t="shared" ref="K17:K52" si="12">IF(OR(W17="",W17=0),"",W17/100)</f>
        <v>0.13150656528282728</v>
      </c>
      <c r="L17" s="192">
        <f t="shared" ref="L17:L52" si="13">IF(OR(X17="",X17=0),"",X17/100)</f>
        <v>0.14166149398047964</v>
      </c>
      <c r="N17" s="46" t="str">
        <f>'3.6'!N18</f>
        <v>BanChile</v>
      </c>
      <c r="O17" s="40">
        <v>3.2305109740983093</v>
      </c>
      <c r="P17" s="40">
        <v>7.334850863754486</v>
      </c>
      <c r="Q17" s="40">
        <v>9.1960709867848802</v>
      </c>
      <c r="R17" s="40">
        <v>8.0191333902891255</v>
      </c>
      <c r="S17" s="40">
        <v>6.142304378704063</v>
      </c>
      <c r="T17" s="40">
        <v>7.2781495497446569</v>
      </c>
      <c r="U17" s="40">
        <v>7.9085131640891717</v>
      </c>
      <c r="V17" s="40">
        <v>11.327762761036819</v>
      </c>
      <c r="W17" s="40">
        <v>13.150656528282727</v>
      </c>
      <c r="X17" s="40">
        <v>14.166149398047963</v>
      </c>
    </row>
    <row r="18" spans="2:24" s="16" customFormat="1">
      <c r="B18" s="46" t="str">
        <f t="shared" si="3"/>
        <v>BBVA Seguros de Vida</v>
      </c>
      <c r="C18" s="192">
        <f t="shared" si="4"/>
        <v>8.4635843455296247E-2</v>
      </c>
      <c r="D18" s="192">
        <f t="shared" si="5"/>
        <v>9.2710708296433075E-2</v>
      </c>
      <c r="E18" s="192">
        <f t="shared" si="6"/>
        <v>0.28547367876942209</v>
      </c>
      <c r="F18" s="192">
        <f t="shared" si="7"/>
        <v>0.26376900901965544</v>
      </c>
      <c r="G18" s="192">
        <f t="shared" si="8"/>
        <v>0.1064407576488637</v>
      </c>
      <c r="H18" s="192">
        <f t="shared" si="9"/>
        <v>0.28796065246117741</v>
      </c>
      <c r="I18" s="192">
        <f t="shared" si="10"/>
        <v>0.19240493994317462</v>
      </c>
      <c r="J18" s="192">
        <f t="shared" si="11"/>
        <v>0.24463231418729994</v>
      </c>
      <c r="K18" s="192">
        <f t="shared" si="12"/>
        <v>0.18968981919883734</v>
      </c>
      <c r="L18" s="192">
        <f t="shared" si="13"/>
        <v>0.12261993037314489</v>
      </c>
      <c r="N18" s="46" t="str">
        <f>'3.6'!N19</f>
        <v>BBVA Seguros de Vida</v>
      </c>
      <c r="O18" s="40">
        <v>8.4635843455296254</v>
      </c>
      <c r="P18" s="40">
        <v>9.2710708296433069</v>
      </c>
      <c r="Q18" s="40">
        <v>28.547367876942211</v>
      </c>
      <c r="R18" s="40">
        <v>26.376900901965545</v>
      </c>
      <c r="S18" s="40">
        <v>10.64407576488637</v>
      </c>
      <c r="T18" s="40">
        <v>28.796065246117742</v>
      </c>
      <c r="U18" s="40">
        <v>19.240493994317461</v>
      </c>
      <c r="V18" s="40">
        <v>24.463231418729993</v>
      </c>
      <c r="W18" s="40">
        <v>18.968981919883735</v>
      </c>
      <c r="X18" s="40">
        <v>12.26199303731449</v>
      </c>
    </row>
    <row r="19" spans="2:24" s="16" customFormat="1">
      <c r="B19" s="46" t="str">
        <f t="shared" si="3"/>
        <v>BCI Vida</v>
      </c>
      <c r="C19" s="192">
        <f t="shared" si="4"/>
        <v>0.79517049154234554</v>
      </c>
      <c r="D19" s="192">
        <f t="shared" si="5"/>
        <v>0.85497665898366593</v>
      </c>
      <c r="E19" s="192">
        <f t="shared" si="6"/>
        <v>0.63484550182248378</v>
      </c>
      <c r="F19" s="192">
        <f t="shared" si="7"/>
        <v>0.34461662798951198</v>
      </c>
      <c r="G19" s="192">
        <f t="shared" si="8"/>
        <v>0.66204090288046802</v>
      </c>
      <c r="H19" s="192">
        <f t="shared" si="9"/>
        <v>0.47932263579006718</v>
      </c>
      <c r="I19" s="192">
        <f t="shared" si="10"/>
        <v>0.6310438419511033</v>
      </c>
      <c r="J19" s="192">
        <f t="shared" si="11"/>
        <v>0.80757824418710755</v>
      </c>
      <c r="K19" s="192">
        <f t="shared" si="12"/>
        <v>0.85097535604472807</v>
      </c>
      <c r="L19" s="192">
        <f t="shared" si="13"/>
        <v>0.84587868224730522</v>
      </c>
      <c r="N19" s="46" t="str">
        <f>'3.6'!N20</f>
        <v>BCI Vida</v>
      </c>
      <c r="O19" s="40">
        <v>79.517049154234556</v>
      </c>
      <c r="P19" s="40">
        <v>85.497665898366591</v>
      </c>
      <c r="Q19" s="40">
        <v>63.484550182248377</v>
      </c>
      <c r="R19" s="40">
        <v>34.461662798951195</v>
      </c>
      <c r="S19" s="40">
        <v>66.2040902880468</v>
      </c>
      <c r="T19" s="40">
        <v>47.932263579006715</v>
      </c>
      <c r="U19" s="40">
        <v>63.104384195110327</v>
      </c>
      <c r="V19" s="40">
        <v>80.757824418710754</v>
      </c>
      <c r="W19" s="40">
        <v>85.09753560447281</v>
      </c>
      <c r="X19" s="40">
        <v>84.587868224730528</v>
      </c>
    </row>
    <row r="20" spans="2:24" s="16" customFormat="1">
      <c r="B20" s="46" t="str">
        <f t="shared" si="3"/>
        <v>BICE Vida</v>
      </c>
      <c r="C20" s="192">
        <f t="shared" si="4"/>
        <v>0.67518368084447711</v>
      </c>
      <c r="D20" s="192">
        <f t="shared" si="5"/>
        <v>0.79562264096752466</v>
      </c>
      <c r="E20" s="192">
        <f t="shared" si="6"/>
        <v>0.77819215648252171</v>
      </c>
      <c r="F20" s="192">
        <f t="shared" si="7"/>
        <v>0.74597270115034864</v>
      </c>
      <c r="G20" s="192">
        <f t="shared" si="8"/>
        <v>0.6125135502720418</v>
      </c>
      <c r="H20" s="192">
        <f t="shared" si="9"/>
        <v>0.76462534111001801</v>
      </c>
      <c r="I20" s="192">
        <f t="shared" si="10"/>
        <v>0.55058304190436869</v>
      </c>
      <c r="J20" s="192">
        <f t="shared" si="11"/>
        <v>0.66482822122255991</v>
      </c>
      <c r="K20" s="192">
        <f t="shared" si="12"/>
        <v>0.66842084978207028</v>
      </c>
      <c r="L20" s="192">
        <f t="shared" si="13"/>
        <v>0.66932598009652233</v>
      </c>
      <c r="N20" s="46" t="str">
        <f>'3.6'!N21</f>
        <v>BICE Vida</v>
      </c>
      <c r="O20" s="40">
        <v>67.518368084447715</v>
      </c>
      <c r="P20" s="40">
        <v>79.562264096752472</v>
      </c>
      <c r="Q20" s="40">
        <v>77.819215648252168</v>
      </c>
      <c r="R20" s="40">
        <v>74.59727011503486</v>
      </c>
      <c r="S20" s="40">
        <v>61.251355027204177</v>
      </c>
      <c r="T20" s="40">
        <v>76.462534111001801</v>
      </c>
      <c r="U20" s="40">
        <v>55.058304190436871</v>
      </c>
      <c r="V20" s="40">
        <v>66.482822122255996</v>
      </c>
      <c r="W20" s="40">
        <v>66.842084978207026</v>
      </c>
      <c r="X20" s="40">
        <v>66.932598009652239</v>
      </c>
    </row>
    <row r="21" spans="2:24" s="16" customFormat="1">
      <c r="B21" s="46" t="str">
        <f t="shared" si="3"/>
        <v>Cardif</v>
      </c>
      <c r="C21" s="192">
        <f t="shared" si="4"/>
        <v>0.42932990113562275</v>
      </c>
      <c r="D21" s="192">
        <f t="shared" si="5"/>
        <v>0.27603920904116169</v>
      </c>
      <c r="E21" s="192">
        <f t="shared" si="6"/>
        <v>0.1973299918971792</v>
      </c>
      <c r="F21" s="192">
        <f t="shared" si="7"/>
        <v>0.14145769785454687</v>
      </c>
      <c r="G21" s="192">
        <f t="shared" si="8"/>
        <v>0.14856800565635503</v>
      </c>
      <c r="H21" s="192">
        <f t="shared" si="9"/>
        <v>9.2877592878866724E-2</v>
      </c>
      <c r="I21" s="192">
        <f t="shared" si="10"/>
        <v>0.11073559182622046</v>
      </c>
      <c r="J21" s="192">
        <f t="shared" si="11"/>
        <v>0.18122725056261013</v>
      </c>
      <c r="K21" s="192">
        <f t="shared" si="12"/>
        <v>0.18254470564986594</v>
      </c>
      <c r="L21" s="192">
        <f t="shared" si="13"/>
        <v>9.5805948109870129E-2</v>
      </c>
      <c r="N21" s="46" t="str">
        <f>'3.6'!N22</f>
        <v>Cardif</v>
      </c>
      <c r="O21" s="40">
        <v>42.932990113562276</v>
      </c>
      <c r="P21" s="40">
        <v>27.603920904116169</v>
      </c>
      <c r="Q21" s="40">
        <v>19.732999189717919</v>
      </c>
      <c r="R21" s="40">
        <v>14.145769785454688</v>
      </c>
      <c r="S21" s="40">
        <v>14.856800565635503</v>
      </c>
      <c r="T21" s="40">
        <v>9.2877592878866722</v>
      </c>
      <c r="U21" s="40">
        <v>11.073559182622047</v>
      </c>
      <c r="V21" s="40">
        <v>18.122725056261014</v>
      </c>
      <c r="W21" s="40">
        <v>18.254470564986594</v>
      </c>
      <c r="X21" s="40">
        <v>9.5805948109870123</v>
      </c>
    </row>
    <row r="22" spans="2:24">
      <c r="B22" s="46" t="str">
        <f t="shared" si="3"/>
        <v>Chilena</v>
      </c>
      <c r="C22" s="192">
        <f t="shared" si="4"/>
        <v>0.85982254256161184</v>
      </c>
      <c r="D22" s="192">
        <f t="shared" si="5"/>
        <v>0.91104947011005555</v>
      </c>
      <c r="E22" s="192">
        <f t="shared" si="6"/>
        <v>0.84625365877783576</v>
      </c>
      <c r="F22" s="192">
        <f t="shared" si="7"/>
        <v>0.84478069569796221</v>
      </c>
      <c r="G22" s="192">
        <f t="shared" si="8"/>
        <v>0.83662064932237068</v>
      </c>
      <c r="H22" s="192">
        <f t="shared" si="9"/>
        <v>0.80627909816676191</v>
      </c>
      <c r="I22" s="192">
        <f t="shared" si="10"/>
        <v>0.791393333602883</v>
      </c>
      <c r="J22" s="192">
        <f t="shared" si="11"/>
        <v>0.79355011844269696</v>
      </c>
      <c r="K22" s="192">
        <f t="shared" si="12"/>
        <v>0.84257686672396215</v>
      </c>
      <c r="L22" s="192">
        <f t="shared" si="13"/>
        <v>0.77944520805095541</v>
      </c>
      <c r="N22" s="46" t="str">
        <f>'3.6'!N23</f>
        <v>Chilena</v>
      </c>
      <c r="O22" s="63">
        <v>85.982254256161184</v>
      </c>
      <c r="P22" s="63">
        <v>91.104947011005549</v>
      </c>
      <c r="Q22" s="63">
        <v>84.62536587778358</v>
      </c>
      <c r="R22" s="63">
        <v>84.478069569796219</v>
      </c>
      <c r="S22" s="63">
        <v>83.662064932237072</v>
      </c>
      <c r="T22" s="63">
        <v>80.627909816676194</v>
      </c>
      <c r="U22" s="63">
        <v>79.139333360288305</v>
      </c>
      <c r="V22" s="63">
        <v>79.355011844269697</v>
      </c>
      <c r="W22" s="63">
        <v>84.257686672396218</v>
      </c>
      <c r="X22" s="63">
        <v>77.944520805095536</v>
      </c>
    </row>
    <row r="23" spans="2:24">
      <c r="B23" s="46" t="str">
        <f t="shared" si="3"/>
        <v>Cigna</v>
      </c>
      <c r="C23" s="192">
        <f t="shared" si="4"/>
        <v>0.41439128939823933</v>
      </c>
      <c r="D23" s="192">
        <f t="shared" si="5"/>
        <v>0.44812029708858053</v>
      </c>
      <c r="E23" s="192">
        <f t="shared" si="6"/>
        <v>0.53724082222692982</v>
      </c>
      <c r="F23" s="192">
        <f t="shared" si="7"/>
        <v>0.52237713147432874</v>
      </c>
      <c r="G23" s="192">
        <f t="shared" si="8"/>
        <v>0.52882351734652733</v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>
        <v>41.439128939823931</v>
      </c>
      <c r="P23" s="63">
        <v>44.812029708858056</v>
      </c>
      <c r="Q23" s="63">
        <v>53.724082222692985</v>
      </c>
      <c r="R23" s="63">
        <v>52.237713147432871</v>
      </c>
      <c r="S23" s="63">
        <v>52.88235173465273</v>
      </c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0.66526820038658951</v>
      </c>
      <c r="D25" s="192">
        <f t="shared" si="5"/>
        <v>0.7108877340925297</v>
      </c>
      <c r="E25" s="192">
        <f t="shared" si="6"/>
        <v>0.59491215544744513</v>
      </c>
      <c r="F25" s="192">
        <f t="shared" si="7"/>
        <v>0.5049709409497154</v>
      </c>
      <c r="G25" s="192">
        <f t="shared" si="8"/>
        <v>0.42526153706130965</v>
      </c>
      <c r="H25" s="192">
        <f t="shared" si="9"/>
        <v>0.75731880113760819</v>
      </c>
      <c r="I25" s="192">
        <f t="shared" si="10"/>
        <v>0.89007048118418441</v>
      </c>
      <c r="J25" s="192">
        <f t="shared" si="11"/>
        <v>0.80237114205386317</v>
      </c>
      <c r="K25" s="192">
        <f t="shared" si="12"/>
        <v>0.78895517536492055</v>
      </c>
      <c r="L25" s="192">
        <f t="shared" si="13"/>
        <v>0.68658331940202555</v>
      </c>
      <c r="N25" s="46" t="str">
        <f>'3.6'!N26</f>
        <v>Consorcio Nacional</v>
      </c>
      <c r="O25" s="63">
        <v>66.526820038658954</v>
      </c>
      <c r="P25" s="63">
        <v>71.088773409252966</v>
      </c>
      <c r="Q25" s="63">
        <v>59.491215544744513</v>
      </c>
      <c r="R25" s="63">
        <v>50.497094094971537</v>
      </c>
      <c r="S25" s="63">
        <v>42.526153706130962</v>
      </c>
      <c r="T25" s="63">
        <v>75.731880113760823</v>
      </c>
      <c r="U25" s="63">
        <v>89.007048118418439</v>
      </c>
      <c r="V25" s="63">
        <v>80.23711420538632</v>
      </c>
      <c r="W25" s="63">
        <v>78.895517536492051</v>
      </c>
      <c r="X25" s="63">
        <v>68.658331940202558</v>
      </c>
    </row>
    <row r="26" spans="2:24">
      <c r="B26" s="46" t="str">
        <f t="shared" si="3"/>
        <v>CorpVida</v>
      </c>
      <c r="C26" s="192">
        <f t="shared" si="4"/>
        <v>0.46219667110337498</v>
      </c>
      <c r="D26" s="192">
        <f t="shared" si="5"/>
        <v>0.52008113992423766</v>
      </c>
      <c r="E26" s="192">
        <f t="shared" si="6"/>
        <v>0.58010244254856314</v>
      </c>
      <c r="F26" s="192">
        <f t="shared" si="7"/>
        <v>0.39015835720841785</v>
      </c>
      <c r="G26" s="192">
        <f t="shared" si="8"/>
        <v>0.40268377966457014</v>
      </c>
      <c r="H26" s="192">
        <f t="shared" si="9"/>
        <v>0.3550298810259625</v>
      </c>
      <c r="I26" s="192">
        <f t="shared" si="10"/>
        <v>0.44621063516296267</v>
      </c>
      <c r="J26" s="192">
        <f t="shared" si="11"/>
        <v>0.71663636600298741</v>
      </c>
      <c r="K26" s="192">
        <f t="shared" si="12"/>
        <v>0.79022896560214495</v>
      </c>
      <c r="L26" s="192">
        <f t="shared" si="13"/>
        <v>0.74356863343431168</v>
      </c>
      <c r="N26" s="46" t="str">
        <f>'3.6'!N27</f>
        <v>CorpVida</v>
      </c>
      <c r="O26" s="63">
        <v>46.219667110337497</v>
      </c>
      <c r="P26" s="63">
        <v>52.008113992423766</v>
      </c>
      <c r="Q26" s="63">
        <v>58.01024425485631</v>
      </c>
      <c r="R26" s="63">
        <v>39.015835720841785</v>
      </c>
      <c r="S26" s="63">
        <v>40.268377966457017</v>
      </c>
      <c r="T26" s="63">
        <v>35.502988102596248</v>
      </c>
      <c r="U26" s="63">
        <v>44.621063516296267</v>
      </c>
      <c r="V26" s="63">
        <v>71.663636600298744</v>
      </c>
      <c r="W26" s="63">
        <v>79.022896560214491</v>
      </c>
      <c r="X26" s="63">
        <v>74.356863343431172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>
        <f t="shared" si="4"/>
        <v>0.63450242062535145</v>
      </c>
      <c r="D28" s="192">
        <f t="shared" si="5"/>
        <v>0.51839086555816527</v>
      </c>
      <c r="E28" s="192">
        <f t="shared" si="6"/>
        <v>0.69709783302657291</v>
      </c>
      <c r="F28" s="192">
        <f t="shared" si="7"/>
        <v>0.69083250385502804</v>
      </c>
      <c r="G28" s="192">
        <f t="shared" si="8"/>
        <v>0.66607810415259483</v>
      </c>
      <c r="H28" s="192">
        <f t="shared" si="9"/>
        <v>0.57719035566003896</v>
      </c>
      <c r="I28" s="192">
        <f t="shared" si="10"/>
        <v>0.46244708114887678</v>
      </c>
      <c r="J28" s="192">
        <f t="shared" si="11"/>
        <v>0.82196900162734687</v>
      </c>
      <c r="K28" s="192">
        <f t="shared" si="12"/>
        <v>0.96312465508326073</v>
      </c>
      <c r="L28" s="192">
        <f t="shared" si="13"/>
        <v>0.81781856681010057</v>
      </c>
      <c r="N28" s="46" t="str">
        <f>'3.6'!N29</f>
        <v>Cruz del Sur</v>
      </c>
      <c r="O28" s="63">
        <v>63.450242062535146</v>
      </c>
      <c r="P28" s="63">
        <v>51.839086555816529</v>
      </c>
      <c r="Q28" s="63">
        <v>69.709783302657286</v>
      </c>
      <c r="R28" s="63">
        <v>69.083250385502808</v>
      </c>
      <c r="S28" s="63">
        <v>66.607810415259479</v>
      </c>
      <c r="T28" s="63">
        <v>57.719035566003896</v>
      </c>
      <c r="U28" s="63">
        <v>46.244708114887679</v>
      </c>
      <c r="V28" s="63">
        <v>82.196900162734693</v>
      </c>
      <c r="W28" s="63">
        <v>96.312465508326071</v>
      </c>
      <c r="X28" s="63">
        <v>81.781856681010055</v>
      </c>
    </row>
    <row r="29" spans="2:24">
      <c r="B29" s="46" t="str">
        <f t="shared" si="3"/>
        <v>EuroAmérica</v>
      </c>
      <c r="C29" s="192">
        <f t="shared" si="4"/>
        <v>0.72849698374866823</v>
      </c>
      <c r="D29" s="192">
        <f t="shared" si="5"/>
        <v>0.72663182496784684</v>
      </c>
      <c r="E29" s="192">
        <f t="shared" si="6"/>
        <v>0.81385706800753477</v>
      </c>
      <c r="F29" s="192">
        <f t="shared" si="7"/>
        <v>0.73921437280764313</v>
      </c>
      <c r="G29" s="192">
        <f t="shared" si="8"/>
        <v>0.72986339458898752</v>
      </c>
      <c r="H29" s="192">
        <f t="shared" si="9"/>
        <v>0.68508789786678359</v>
      </c>
      <c r="I29" s="192">
        <f t="shared" si="10"/>
        <v>0.74406600626648556</v>
      </c>
      <c r="J29" s="192">
        <f t="shared" si="11"/>
        <v>0.8052601617598133</v>
      </c>
      <c r="K29" s="192">
        <f t="shared" si="12"/>
        <v>0.84526781560084596</v>
      </c>
      <c r="L29" s="192">
        <f t="shared" si="13"/>
        <v>0.76814900511826922</v>
      </c>
      <c r="N29" s="46" t="str">
        <f>'3.6'!N30</f>
        <v>EuroAmérica</v>
      </c>
      <c r="O29" s="63">
        <v>72.849698374866819</v>
      </c>
      <c r="P29" s="63">
        <v>72.663182496784685</v>
      </c>
      <c r="Q29" s="63">
        <v>81.385706800753482</v>
      </c>
      <c r="R29" s="63">
        <v>73.921437280764309</v>
      </c>
      <c r="S29" s="63">
        <v>72.986339458898755</v>
      </c>
      <c r="T29" s="63">
        <v>68.508789786678363</v>
      </c>
      <c r="U29" s="63">
        <v>74.406600626648554</v>
      </c>
      <c r="V29" s="63">
        <v>80.526016175981326</v>
      </c>
      <c r="W29" s="63">
        <v>84.526781560084601</v>
      </c>
      <c r="X29" s="63">
        <v>76.81490051182692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0.79197770371967624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79.197770371967621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>
        <f t="shared" si="10"/>
        <v>2.3197337925498163E-2</v>
      </c>
      <c r="J32" s="192">
        <f t="shared" si="11"/>
        <v>1.8113836609222063E-2</v>
      </c>
      <c r="K32" s="192">
        <f t="shared" si="12"/>
        <v>2.9725605032818389E-2</v>
      </c>
      <c r="L32" s="192">
        <f t="shared" si="13"/>
        <v>3.9695472020453017E-2</v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>
        <v>2.3197337925498163</v>
      </c>
      <c r="V32" s="63">
        <v>1.8113836609222063</v>
      </c>
      <c r="W32" s="63">
        <v>2.972560503281839</v>
      </c>
      <c r="X32" s="63">
        <v>3.9695472020453018</v>
      </c>
    </row>
    <row r="33" spans="2:24">
      <c r="B33" s="46" t="str">
        <f t="shared" si="3"/>
        <v>La Construcción</v>
      </c>
      <c r="C33" s="192">
        <f t="shared" si="4"/>
        <v>0.67759571330347668</v>
      </c>
      <c r="D33" s="192">
        <f t="shared" si="5"/>
        <v>0.60762569726437454</v>
      </c>
      <c r="E33" s="192">
        <f t="shared" si="6"/>
        <v>0.7242434712661775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67.759571330347669</v>
      </c>
      <c r="P33" s="63">
        <v>60.762569726437455</v>
      </c>
      <c r="Q33" s="63">
        <v>72.424347126617747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0.56645840050082619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56.645840050082619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0.40297608592005235</v>
      </c>
      <c r="D35" s="192">
        <f t="shared" si="5"/>
        <v>0.74398077377059324</v>
      </c>
      <c r="E35" s="192">
        <f t="shared" si="6"/>
        <v>0.52203735809563434</v>
      </c>
      <c r="F35" s="192">
        <f t="shared" si="7"/>
        <v>0.23336684040704878</v>
      </c>
      <c r="G35" s="192">
        <f t="shared" si="8"/>
        <v>0.64158220891577333</v>
      </c>
      <c r="H35" s="192">
        <f t="shared" si="9"/>
        <v>0.59408309089663103</v>
      </c>
      <c r="I35" s="192">
        <f t="shared" si="10"/>
        <v>0.56251461294140093</v>
      </c>
      <c r="J35" s="192">
        <f t="shared" si="11"/>
        <v>0.29400638962353881</v>
      </c>
      <c r="K35" s="192">
        <f t="shared" si="12"/>
        <v>0.59361608771649488</v>
      </c>
      <c r="L35" s="192">
        <f t="shared" si="13"/>
        <v>0.65108877197490345</v>
      </c>
      <c r="N35" s="46" t="str">
        <f>'3.6'!N36</f>
        <v>Mapfre Vida</v>
      </c>
      <c r="O35" s="63">
        <v>40.297608592005233</v>
      </c>
      <c r="P35" s="63">
        <v>74.398077377059323</v>
      </c>
      <c r="Q35" s="63">
        <v>52.203735809563433</v>
      </c>
      <c r="R35" s="63">
        <v>23.336684040704878</v>
      </c>
      <c r="S35" s="63">
        <v>64.158220891577329</v>
      </c>
      <c r="T35" s="63">
        <v>59.408309089663106</v>
      </c>
      <c r="U35" s="63">
        <v>56.251461294140093</v>
      </c>
      <c r="V35" s="63">
        <v>29.400638962353881</v>
      </c>
      <c r="W35" s="63">
        <v>59.361608771649486</v>
      </c>
      <c r="X35" s="63">
        <v>65.108877197490344</v>
      </c>
    </row>
    <row r="36" spans="2:24">
      <c r="B36" s="46" t="str">
        <f t="shared" si="3"/>
        <v>Metlife (La Interamerica + Metlife)</v>
      </c>
      <c r="C36" s="192">
        <f t="shared" si="4"/>
        <v>0.6341288181186292</v>
      </c>
      <c r="D36" s="192">
        <f t="shared" si="5"/>
        <v>0.5818914560918832</v>
      </c>
      <c r="E36" s="192">
        <f t="shared" si="6"/>
        <v>0.66827866829723037</v>
      </c>
      <c r="F36" s="192">
        <f t="shared" si="7"/>
        <v>0.70528237200951327</v>
      </c>
      <c r="G36" s="192">
        <f t="shared" si="8"/>
        <v>0.62029402475549644</v>
      </c>
      <c r="H36" s="192">
        <f t="shared" si="9"/>
        <v>0.61206727885960599</v>
      </c>
      <c r="I36" s="192">
        <f t="shared" si="10"/>
        <v>0.61641169159865894</v>
      </c>
      <c r="J36" s="192">
        <f t="shared" si="11"/>
        <v>0.67192304361276767</v>
      </c>
      <c r="K36" s="192">
        <f t="shared" si="12"/>
        <v>0.58448004903531114</v>
      </c>
      <c r="L36" s="192">
        <f t="shared" si="13"/>
        <v>0.58732344867878927</v>
      </c>
      <c r="N36" s="46" t="str">
        <f>'3.6'!N37</f>
        <v>Metlife (La Interamerica + Metlife)</v>
      </c>
      <c r="O36" s="63">
        <v>63.412881811862917</v>
      </c>
      <c r="P36" s="63">
        <v>58.189145609188323</v>
      </c>
      <c r="Q36" s="63">
        <v>66.827866829723035</v>
      </c>
      <c r="R36" s="63">
        <v>70.528237200951324</v>
      </c>
      <c r="S36" s="63">
        <v>62.029402475549645</v>
      </c>
      <c r="T36" s="63">
        <v>61.206727885960596</v>
      </c>
      <c r="U36" s="63">
        <v>61.641169159865896</v>
      </c>
      <c r="V36" s="63">
        <v>67.192304361276769</v>
      </c>
      <c r="W36" s="63">
        <v>58.448004903531114</v>
      </c>
      <c r="X36" s="63">
        <v>58.732344867878929</v>
      </c>
    </row>
    <row r="37" spans="2:24">
      <c r="B37" s="46" t="str">
        <f t="shared" si="3"/>
        <v>Metlife</v>
      </c>
      <c r="C37" s="192">
        <f t="shared" si="4"/>
        <v>0.67027696877232112</v>
      </c>
      <c r="D37" s="192">
        <f t="shared" si="5"/>
        <v>0.69417219021847232</v>
      </c>
      <c r="E37" s="192">
        <f t="shared" si="6"/>
        <v>0.77682330605386918</v>
      </c>
      <c r="F37" s="192">
        <f t="shared" si="7"/>
        <v>0.66199535187109293</v>
      </c>
      <c r="G37" s="192">
        <f t="shared" si="8"/>
        <v>0.66543132031147612</v>
      </c>
      <c r="H37" s="192">
        <f t="shared" si="9"/>
        <v>0.66756082104961001</v>
      </c>
      <c r="I37" s="192">
        <f t="shared" si="10"/>
        <v>0.71413435373115641</v>
      </c>
      <c r="J37" s="192">
        <f t="shared" si="11"/>
        <v>0.82288204115209906</v>
      </c>
      <c r="K37" s="192">
        <f t="shared" si="12"/>
        <v>0.81964175532525285</v>
      </c>
      <c r="L37" s="192" t="str">
        <f t="shared" si="13"/>
        <v/>
      </c>
      <c r="N37" s="46" t="str">
        <f>'3.6'!N38</f>
        <v>Metlife</v>
      </c>
      <c r="O37" s="63">
        <v>67.027696877232117</v>
      </c>
      <c r="P37" s="63">
        <v>69.417219021847231</v>
      </c>
      <c r="Q37" s="63">
        <v>77.682330605386923</v>
      </c>
      <c r="R37" s="63">
        <v>66.199535187109291</v>
      </c>
      <c r="S37" s="63">
        <v>66.543132031147607</v>
      </c>
      <c r="T37" s="63">
        <v>66.756082104960996</v>
      </c>
      <c r="U37" s="63">
        <v>71.413435373115647</v>
      </c>
      <c r="V37" s="63">
        <v>82.288204115209908</v>
      </c>
      <c r="W37" s="63">
        <v>81.964175532525289</v>
      </c>
      <c r="X37" s="63"/>
    </row>
    <row r="38" spans="2:24">
      <c r="B38" s="46" t="str">
        <f t="shared" si="3"/>
        <v>Mutual de Carabineros</v>
      </c>
      <c r="C38" s="192">
        <f t="shared" si="4"/>
        <v>0.34165045454829079</v>
      </c>
      <c r="D38" s="192">
        <f t="shared" si="5"/>
        <v>0.3609737511144242</v>
      </c>
      <c r="E38" s="192">
        <f t="shared" si="6"/>
        <v>0.37837044557234056</v>
      </c>
      <c r="F38" s="192">
        <f t="shared" si="7"/>
        <v>0.43223194942697979</v>
      </c>
      <c r="G38" s="192">
        <f t="shared" si="8"/>
        <v>0.40754413679507978</v>
      </c>
      <c r="H38" s="192">
        <f t="shared" si="9"/>
        <v>0.61141749618432484</v>
      </c>
      <c r="I38" s="192">
        <f t="shared" si="10"/>
        <v>0.68669708513604122</v>
      </c>
      <c r="J38" s="192">
        <f t="shared" si="11"/>
        <v>0.61011905585273618</v>
      </c>
      <c r="K38" s="192">
        <f t="shared" si="12"/>
        <v>0.6338221014374481</v>
      </c>
      <c r="L38" s="192">
        <f t="shared" si="13"/>
        <v>0.6747566844731534</v>
      </c>
      <c r="N38" s="46" t="str">
        <f>'3.6'!N39</f>
        <v>Mutual de Carabineros</v>
      </c>
      <c r="O38" s="63">
        <v>34.165045454829077</v>
      </c>
      <c r="P38" s="63">
        <v>36.097375111442418</v>
      </c>
      <c r="Q38" s="63">
        <v>37.837044557234059</v>
      </c>
      <c r="R38" s="63">
        <v>43.22319494269798</v>
      </c>
      <c r="S38" s="63">
        <v>40.754413679507977</v>
      </c>
      <c r="T38" s="63">
        <v>61.141749618432485</v>
      </c>
      <c r="U38" s="63">
        <v>68.669708513604121</v>
      </c>
      <c r="V38" s="63">
        <v>61.011905585273617</v>
      </c>
      <c r="W38" s="63">
        <v>63.382210143744814</v>
      </c>
      <c r="X38" s="63">
        <v>67.475668447315343</v>
      </c>
    </row>
    <row r="39" spans="2:24">
      <c r="B39" s="46" t="str">
        <f t="shared" si="3"/>
        <v>Mutual de Ej. y Av.</v>
      </c>
      <c r="C39" s="192">
        <f t="shared" si="4"/>
        <v>0.49824614611987139</v>
      </c>
      <c r="D39" s="192">
        <f t="shared" si="5"/>
        <v>0.64842205425806643</v>
      </c>
      <c r="E39" s="192">
        <f t="shared" si="6"/>
        <v>0.65491565812808483</v>
      </c>
      <c r="F39" s="192">
        <f t="shared" si="7"/>
        <v>0.85067326728501558</v>
      </c>
      <c r="G39" s="192">
        <f t="shared" si="8"/>
        <v>0.74706327697694586</v>
      </c>
      <c r="H39" s="192">
        <f t="shared" si="9"/>
        <v>0.6496287210165238</v>
      </c>
      <c r="I39" s="192">
        <f t="shared" si="10"/>
        <v>0.70954863124372347</v>
      </c>
      <c r="J39" s="192">
        <f t="shared" si="11"/>
        <v>0.67753876005892377</v>
      </c>
      <c r="K39" s="192">
        <f t="shared" si="12"/>
        <v>0.67934434690940904</v>
      </c>
      <c r="L39" s="192">
        <f t="shared" si="13"/>
        <v>0.56788926722744348</v>
      </c>
      <c r="N39" s="46" t="str">
        <f>'3.6'!N40</f>
        <v>Mutual de Ej. y Av.</v>
      </c>
      <c r="O39" s="63">
        <v>49.824614611987137</v>
      </c>
      <c r="P39" s="63">
        <v>64.84220542580664</v>
      </c>
      <c r="Q39" s="63">
        <v>65.491565812808489</v>
      </c>
      <c r="R39" s="63">
        <v>85.067326728501556</v>
      </c>
      <c r="S39" s="63">
        <v>74.70632769769459</v>
      </c>
      <c r="T39" s="63">
        <v>64.96287210165238</v>
      </c>
      <c r="U39" s="63">
        <v>70.954863124372352</v>
      </c>
      <c r="V39" s="63">
        <v>67.75387600589238</v>
      </c>
      <c r="W39" s="63">
        <v>67.934434690940904</v>
      </c>
      <c r="X39" s="63">
        <v>56.78892672274435</v>
      </c>
    </row>
    <row r="40" spans="2:24">
      <c r="B40" s="46" t="str">
        <f t="shared" si="3"/>
        <v>Mutual de Seguros</v>
      </c>
      <c r="C40" s="192">
        <f t="shared" si="4"/>
        <v>0.60159194469759469</v>
      </c>
      <c r="D40" s="192">
        <f t="shared" si="5"/>
        <v>0.61182553713607946</v>
      </c>
      <c r="E40" s="192">
        <f t="shared" si="6"/>
        <v>0.65546354138304086</v>
      </c>
      <c r="F40" s="192">
        <f t="shared" si="7"/>
        <v>0.64293325488781161</v>
      </c>
      <c r="G40" s="192">
        <f t="shared" si="8"/>
        <v>0.68451126480453728</v>
      </c>
      <c r="H40" s="192">
        <f t="shared" si="9"/>
        <v>0.7414380501249197</v>
      </c>
      <c r="I40" s="192">
        <f t="shared" si="10"/>
        <v>0.74742652839069934</v>
      </c>
      <c r="J40" s="192">
        <f t="shared" si="11"/>
        <v>0.74187779925273334</v>
      </c>
      <c r="K40" s="192">
        <f t="shared" si="12"/>
        <v>0.78257834022704598</v>
      </c>
      <c r="L40" s="192">
        <f t="shared" si="13"/>
        <v>0.61364753922670567</v>
      </c>
      <c r="N40" s="46" t="str">
        <f>'3.6'!N41</f>
        <v>Mutual de Seguros</v>
      </c>
      <c r="O40" s="63">
        <v>60.15919446975947</v>
      </c>
      <c r="P40" s="63">
        <v>61.182553713607945</v>
      </c>
      <c r="Q40" s="63">
        <v>65.546354138304082</v>
      </c>
      <c r="R40" s="63">
        <v>64.293325488781164</v>
      </c>
      <c r="S40" s="63">
        <v>68.451126480453723</v>
      </c>
      <c r="T40" s="63">
        <v>74.143805012491967</v>
      </c>
      <c r="U40" s="63">
        <v>74.742652839069933</v>
      </c>
      <c r="V40" s="63">
        <v>74.187779925273333</v>
      </c>
      <c r="W40" s="63">
        <v>78.2578340227046</v>
      </c>
      <c r="X40" s="63">
        <v>61.364753922670566</v>
      </c>
    </row>
    <row r="41" spans="2:24">
      <c r="B41" s="46" t="str">
        <f t="shared" si="3"/>
        <v>Ohio National</v>
      </c>
      <c r="C41" s="192">
        <f t="shared" si="4"/>
        <v>0.29016773357643544</v>
      </c>
      <c r="D41" s="192">
        <f t="shared" si="5"/>
        <v>0.27966713936161913</v>
      </c>
      <c r="E41" s="192">
        <f t="shared" si="6"/>
        <v>0.29648503143969962</v>
      </c>
      <c r="F41" s="192">
        <f t="shared" si="7"/>
        <v>0.18265262982392383</v>
      </c>
      <c r="G41" s="192">
        <f t="shared" si="8"/>
        <v>0.39409445761763812</v>
      </c>
      <c r="H41" s="192">
        <f t="shared" si="9"/>
        <v>2.9916354269024389E-2</v>
      </c>
      <c r="I41" s="192">
        <f t="shared" si="10"/>
        <v>0.15125202800051185</v>
      </c>
      <c r="J41" s="192">
        <f t="shared" si="11"/>
        <v>9.503846677607905E-2</v>
      </c>
      <c r="K41" s="192">
        <f t="shared" si="12"/>
        <v>8.9421308582203818E-2</v>
      </c>
      <c r="L41" s="192">
        <f t="shared" si="13"/>
        <v>8.6537161400820392E-2</v>
      </c>
      <c r="N41" s="46" t="str">
        <f>'3.6'!N42</f>
        <v>Ohio National</v>
      </c>
      <c r="O41" s="63">
        <v>29.016773357643544</v>
      </c>
      <c r="P41" s="63">
        <v>27.966713936161913</v>
      </c>
      <c r="Q41" s="63">
        <v>29.648503143969961</v>
      </c>
      <c r="R41" s="63">
        <v>18.265262982392382</v>
      </c>
      <c r="S41" s="63">
        <v>39.409445761763813</v>
      </c>
      <c r="T41" s="63">
        <v>2.9916354269024388</v>
      </c>
      <c r="U41" s="63">
        <v>15.125202800051184</v>
      </c>
      <c r="V41" s="63">
        <v>9.5038466776079051</v>
      </c>
      <c r="W41" s="63">
        <v>8.9421308582203824</v>
      </c>
      <c r="X41" s="63">
        <v>8.6537161400820395</v>
      </c>
    </row>
    <row r="42" spans="2:24">
      <c r="B42" s="46" t="str">
        <f t="shared" si="3"/>
        <v>Penta Vida</v>
      </c>
      <c r="C42" s="192">
        <f t="shared" si="4"/>
        <v>0.83822502416384392</v>
      </c>
      <c r="D42" s="192">
        <f t="shared" si="5"/>
        <v>1.1025202901884834</v>
      </c>
      <c r="E42" s="192">
        <f t="shared" si="6"/>
        <v>0.82071394269249098</v>
      </c>
      <c r="F42" s="192">
        <f t="shared" si="7"/>
        <v>1.3092523409829644</v>
      </c>
      <c r="G42" s="192">
        <f t="shared" si="8"/>
        <v>0.46543001686340557</v>
      </c>
      <c r="H42" s="192">
        <f t="shared" si="9"/>
        <v>0.55532518337408143</v>
      </c>
      <c r="I42" s="192">
        <f t="shared" si="10"/>
        <v>3.8449287798180829</v>
      </c>
      <c r="J42" s="192">
        <f t="shared" si="11"/>
        <v>3.84772531484596</v>
      </c>
      <c r="K42" s="192">
        <f t="shared" si="12"/>
        <v>4.2867230697488328</v>
      </c>
      <c r="L42" s="192">
        <f t="shared" si="13"/>
        <v>1.7984939632325017</v>
      </c>
      <c r="N42" s="46" t="str">
        <f>'3.6'!N43</f>
        <v>Penta Vida</v>
      </c>
      <c r="O42" s="63">
        <v>83.822502416384395</v>
      </c>
      <c r="P42" s="63">
        <v>110.25202901884835</v>
      </c>
      <c r="Q42" s="63">
        <v>82.071394269249097</v>
      </c>
      <c r="R42" s="63">
        <v>130.92523409829644</v>
      </c>
      <c r="S42" s="63">
        <v>46.54300168634056</v>
      </c>
      <c r="T42" s="63">
        <v>55.532518337408142</v>
      </c>
      <c r="U42" s="63">
        <v>384.49287798180831</v>
      </c>
      <c r="V42" s="63">
        <v>384.77253148459602</v>
      </c>
      <c r="W42" s="63">
        <v>428.67230697488327</v>
      </c>
      <c r="X42" s="63">
        <v>179.84939632325018</v>
      </c>
    </row>
    <row r="43" spans="2:24">
      <c r="B43" s="46" t="str">
        <f t="shared" si="3"/>
        <v>Principal</v>
      </c>
      <c r="C43" s="192">
        <f t="shared" si="4"/>
        <v>0.89190861455648862</v>
      </c>
      <c r="D43" s="192">
        <f t="shared" si="5"/>
        <v>0.75376432453084063</v>
      </c>
      <c r="E43" s="192">
        <f t="shared" si="6"/>
        <v>0.80210208582060205</v>
      </c>
      <c r="F43" s="192">
        <f t="shared" si="7"/>
        <v>2.7714081961766301</v>
      </c>
      <c r="G43" s="192" t="str">
        <f t="shared" si="8"/>
        <v/>
      </c>
      <c r="H43" s="192">
        <f t="shared" si="9"/>
        <v>7.4162582876910044</v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>
        <v>89.190861455648857</v>
      </c>
      <c r="P43" s="63">
        <v>75.376432453084064</v>
      </c>
      <c r="Q43" s="63">
        <v>80.210208582060204</v>
      </c>
      <c r="R43" s="63">
        <v>277.140819617663</v>
      </c>
      <c r="S43" s="63"/>
      <c r="T43" s="63">
        <v>741.62582876910039</v>
      </c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0.32784191064399482</v>
      </c>
      <c r="D44" s="192">
        <f t="shared" si="5"/>
        <v>1.083617715266123</v>
      </c>
      <c r="E44" s="192">
        <f t="shared" si="6"/>
        <v>-6.9144964439371339</v>
      </c>
      <c r="F44" s="192">
        <f t="shared" si="7"/>
        <v>0.45365899839060797</v>
      </c>
      <c r="G44" s="192">
        <f t="shared" si="8"/>
        <v>26.998862149399802</v>
      </c>
      <c r="H44" s="192">
        <f t="shared" si="9"/>
        <v>0.13571214882101729</v>
      </c>
      <c r="I44" s="192">
        <f t="shared" si="10"/>
        <v>4.6419131529263717</v>
      </c>
      <c r="J44" s="192">
        <f t="shared" si="11"/>
        <v>7.5052800993901068</v>
      </c>
      <c r="K44" s="192">
        <f t="shared" si="12"/>
        <v>1.0504280643140549</v>
      </c>
      <c r="L44" s="192">
        <f t="shared" si="13"/>
        <v>1.6179573337500945</v>
      </c>
      <c r="N44" s="46" t="str">
        <f>'3.6'!N45</f>
        <v>Renta Nacional</v>
      </c>
      <c r="O44" s="63">
        <v>32.784191064399479</v>
      </c>
      <c r="P44" s="63">
        <v>108.3617715266123</v>
      </c>
      <c r="Q44" s="63">
        <v>-691.44964439371336</v>
      </c>
      <c r="R44" s="63">
        <v>45.365899839060795</v>
      </c>
      <c r="S44" s="63">
        <v>2699.8862149399802</v>
      </c>
      <c r="T44" s="63">
        <v>13.571214882101728</v>
      </c>
      <c r="U44" s="63">
        <v>464.19131529263717</v>
      </c>
      <c r="V44" s="63">
        <v>750.52800993901064</v>
      </c>
      <c r="W44" s="63">
        <v>105.0428064314055</v>
      </c>
      <c r="X44" s="63">
        <v>161.79573337500946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3.0452260458364841E-2</v>
      </c>
      <c r="D46" s="192">
        <f t="shared" si="5"/>
        <v>6.2547613704433708E-2</v>
      </c>
      <c r="E46" s="192">
        <f t="shared" si="6"/>
        <v>4.5642803751214267E-2</v>
      </c>
      <c r="F46" s="192">
        <f t="shared" si="7"/>
        <v>8.2498508656696681E-2</v>
      </c>
      <c r="G46" s="192">
        <f t="shared" si="8"/>
        <v>3.5240739600054749E-2</v>
      </c>
      <c r="H46" s="192">
        <f t="shared" si="9"/>
        <v>0.14725482863786554</v>
      </c>
      <c r="I46" s="192">
        <f t="shared" si="10"/>
        <v>0.13771781580296596</v>
      </c>
      <c r="J46" s="192">
        <f t="shared" si="11"/>
        <v>0.19474478428569761</v>
      </c>
      <c r="K46" s="192">
        <f t="shared" si="12"/>
        <v>0.17881906876714149</v>
      </c>
      <c r="L46" s="192">
        <f t="shared" si="13"/>
        <v>0.23076042534964952</v>
      </c>
      <c r="N46" s="46" t="str">
        <f>'3.6'!N47</f>
        <v>Santander</v>
      </c>
      <c r="O46" s="63">
        <v>3.0452260458364839</v>
      </c>
      <c r="P46" s="63">
        <v>6.2547613704433704</v>
      </c>
      <c r="Q46" s="63">
        <v>4.5642803751214265</v>
      </c>
      <c r="R46" s="63">
        <v>8.2498508656696679</v>
      </c>
      <c r="S46" s="63">
        <v>3.5240739600054747</v>
      </c>
      <c r="T46" s="63">
        <v>14.725482863786555</v>
      </c>
      <c r="U46" s="63">
        <v>13.771781580296597</v>
      </c>
      <c r="V46" s="63">
        <v>19.474478428569761</v>
      </c>
      <c r="W46" s="63">
        <v>17.881906876714147</v>
      </c>
      <c r="X46" s="63">
        <v>23.076042534964952</v>
      </c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0.62459396288283964</v>
      </c>
      <c r="D48" s="192">
        <f t="shared" si="5"/>
        <v>0.72939148069629478</v>
      </c>
      <c r="E48" s="192">
        <f t="shared" si="6"/>
        <v>0.61883949735541011</v>
      </c>
      <c r="F48" s="192">
        <f t="shared" si="7"/>
        <v>0.56060372955057569</v>
      </c>
      <c r="G48" s="192">
        <f t="shared" si="8"/>
        <v>0.59343275391049877</v>
      </c>
      <c r="H48" s="192">
        <f t="shared" si="9"/>
        <v>0.68142737288235733</v>
      </c>
      <c r="I48" s="192">
        <f t="shared" si="10"/>
        <v>0.74243555672506378</v>
      </c>
      <c r="J48" s="192">
        <f t="shared" si="11"/>
        <v>0.85284387412744589</v>
      </c>
      <c r="K48" s="192">
        <f t="shared" si="12"/>
        <v>0.84156647549404584</v>
      </c>
      <c r="L48" s="192">
        <f t="shared" si="13"/>
        <v>0.68898989072980943</v>
      </c>
      <c r="N48" s="46" t="str">
        <f>'3.6'!N49</f>
        <v>Security Vida</v>
      </c>
      <c r="O48" s="63">
        <v>62.459396288283962</v>
      </c>
      <c r="P48" s="63">
        <v>72.939148069629482</v>
      </c>
      <c r="Q48" s="63">
        <v>61.883949735541009</v>
      </c>
      <c r="R48" s="63">
        <v>56.060372955057566</v>
      </c>
      <c r="S48" s="63">
        <v>59.343275391049879</v>
      </c>
      <c r="T48" s="63">
        <v>68.142737288235736</v>
      </c>
      <c r="U48" s="63">
        <v>74.243555672506375</v>
      </c>
      <c r="V48" s="63">
        <v>85.284387412744593</v>
      </c>
      <c r="W48" s="63">
        <v>84.156647549404582</v>
      </c>
      <c r="X48" s="63">
        <v>68.898989072980939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>
        <f t="shared" si="12"/>
        <v>0.13915653135365674</v>
      </c>
      <c r="L49" s="192">
        <f t="shared" si="13"/>
        <v>9.0684879529501161E-2</v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>
        <v>13.915653135365675</v>
      </c>
      <c r="X49" s="63">
        <v>9.0684879529501163</v>
      </c>
    </row>
    <row r="50" spans="2:24">
      <c r="B50" s="46" t="str">
        <f t="shared" si="3"/>
        <v>Seguros de Vida Cámara</v>
      </c>
      <c r="C50" s="192">
        <f t="shared" si="4"/>
        <v>0.42645440602283236</v>
      </c>
      <c r="D50" s="192">
        <f t="shared" si="5"/>
        <v>0.54834000733874755</v>
      </c>
      <c r="E50" s="192">
        <f t="shared" si="6"/>
        <v>0.72890991912138714</v>
      </c>
      <c r="F50" s="192">
        <f t="shared" si="7"/>
        <v>0.54448824547446328</v>
      </c>
      <c r="G50" s="192">
        <f t="shared" si="8"/>
        <v>5.3661779597587245</v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42.645440602283237</v>
      </c>
      <c r="P50" s="63">
        <v>54.834000733874753</v>
      </c>
      <c r="Q50" s="63">
        <v>72.890991912138716</v>
      </c>
      <c r="R50" s="63">
        <v>54.448824547446328</v>
      </c>
      <c r="S50" s="63">
        <v>536.61779597587247</v>
      </c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0.83436785755880183</v>
      </c>
      <c r="D51" s="192">
        <f t="shared" si="5"/>
        <v>0.79449689231207321</v>
      </c>
      <c r="E51" s="192">
        <f t="shared" si="6"/>
        <v>0.67872830611069412</v>
      </c>
      <c r="F51" s="192">
        <f t="shared" si="7"/>
        <v>0.70038182815271555</v>
      </c>
      <c r="G51" s="192">
        <f t="shared" si="8"/>
        <v>0.75980690720769173</v>
      </c>
      <c r="H51" s="192">
        <f t="shared" si="9"/>
        <v>0.7134837366786273</v>
      </c>
      <c r="I51" s="192">
        <f t="shared" si="10"/>
        <v>0.73352547173295501</v>
      </c>
      <c r="J51" s="192">
        <f t="shared" si="11"/>
        <v>0.96716225557933866</v>
      </c>
      <c r="K51" s="192">
        <f t="shared" si="12"/>
        <v>0.90307728514498065</v>
      </c>
      <c r="L51" s="192">
        <f t="shared" si="13"/>
        <v>0.87815392343093801</v>
      </c>
      <c r="N51" s="46" t="str">
        <f>'3.6'!N52</f>
        <v>Sura</v>
      </c>
      <c r="O51" s="63">
        <v>83.43678575588018</v>
      </c>
      <c r="P51" s="63">
        <v>79.449689231207316</v>
      </c>
      <c r="Q51" s="63">
        <v>67.872830611069418</v>
      </c>
      <c r="R51" s="63">
        <v>70.038182815271554</v>
      </c>
      <c r="S51" s="63">
        <v>75.980690720769175</v>
      </c>
      <c r="T51" s="63">
        <v>71.348373667862731</v>
      </c>
      <c r="U51" s="63">
        <v>73.352547173295505</v>
      </c>
      <c r="V51" s="63">
        <v>96.716225557933868</v>
      </c>
      <c r="W51" s="63">
        <v>90.307728514498066</v>
      </c>
      <c r="X51" s="63">
        <v>87.815392343093805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0.62300154312546541</v>
      </c>
      <c r="D53" s="196">
        <f t="shared" si="14"/>
        <v>0.60292419257763674</v>
      </c>
      <c r="E53" s="196">
        <f t="shared" si="14"/>
        <v>0.57243467658119485</v>
      </c>
      <c r="F53" s="196">
        <f t="shared" si="14"/>
        <v>0.55401407253096835</v>
      </c>
      <c r="G53" s="196">
        <f t="shared" si="14"/>
        <v>0.55072599738947081</v>
      </c>
      <c r="H53" s="196">
        <f t="shared" si="14"/>
        <v>0.55707232494105063</v>
      </c>
      <c r="I53" s="196">
        <f t="shared" si="14"/>
        <v>0.55402989427034732</v>
      </c>
      <c r="J53" s="196">
        <f t="shared" si="14"/>
        <v>0.64442667307683688</v>
      </c>
      <c r="K53" s="196">
        <f t="shared" si="14"/>
        <v>0.64202759176540458</v>
      </c>
      <c r="L53" s="196">
        <f t="shared" si="14"/>
        <v>0.5779829377749538</v>
      </c>
      <c r="N53" s="51" t="s">
        <v>29</v>
      </c>
      <c r="O53" s="64">
        <v>62.300154312546539</v>
      </c>
      <c r="P53" s="64">
        <v>60.292419257763676</v>
      </c>
      <c r="Q53" s="64">
        <v>57.243467658119485</v>
      </c>
      <c r="R53" s="64">
        <v>55.401407253096835</v>
      </c>
      <c r="S53" s="64">
        <v>55.072599738947083</v>
      </c>
      <c r="T53" s="64">
        <v>55.707232494105064</v>
      </c>
      <c r="U53" s="64">
        <v>55.402989427034733</v>
      </c>
      <c r="V53" s="64">
        <v>64.442667307683692</v>
      </c>
      <c r="W53" s="64">
        <v>64.202759176540454</v>
      </c>
      <c r="X53" s="64">
        <v>57.798293777495381</v>
      </c>
    </row>
    <row r="55" spans="2:24">
      <c r="B55" s="14" t="str">
        <f>'3.8.2'!B24</f>
        <v>Siniestralida Retenida = Costo de Siniestros / Prima Retenida Neta</v>
      </c>
    </row>
    <row r="56" spans="2:24">
      <c r="B56" s="14" t="s">
        <v>713</v>
      </c>
    </row>
  </sheetData>
  <mergeCells count="2">
    <mergeCell ref="B14:L14"/>
    <mergeCell ref="N14:X14"/>
  </mergeCells>
  <conditionalFormatting sqref="C16:L53">
    <cfRule type="cellIs" dxfId="1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>
  <sheetPr codeName="Hoja175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290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>
        <f t="shared" si="2"/>
        <v>7.3380285098865036E-3</v>
      </c>
      <c r="H16" s="192">
        <f t="shared" si="2"/>
        <v>0.40323576462353961</v>
      </c>
      <c r="I16" s="192">
        <f t="shared" si="2"/>
        <v>0.22562230216322934</v>
      </c>
      <c r="J16" s="192">
        <f t="shared" si="2"/>
        <v>0.25985692455360437</v>
      </c>
      <c r="K16" s="192">
        <f t="shared" si="2"/>
        <v>0.1950290207151108</v>
      </c>
      <c r="L16" s="192">
        <f t="shared" si="2"/>
        <v>0.31189376267803615</v>
      </c>
      <c r="N16" s="46" t="str">
        <f>'3.6'!N17</f>
        <v>ACE Seguros de Vida</v>
      </c>
      <c r="O16" s="40"/>
      <c r="P16" s="40"/>
      <c r="Q16" s="40"/>
      <c r="R16" s="40"/>
      <c r="S16" s="40">
        <v>0.73380285098865039</v>
      </c>
      <c r="T16" s="40">
        <v>40.323576462353962</v>
      </c>
      <c r="U16" s="40">
        <v>22.562230216322934</v>
      </c>
      <c r="V16" s="40">
        <v>25.985692455360436</v>
      </c>
      <c r="W16" s="40">
        <v>19.50290207151108</v>
      </c>
      <c r="X16" s="40">
        <v>31.189376267803613</v>
      </c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0.30226011255447555</v>
      </c>
      <c r="D17" s="192">
        <f t="shared" ref="D17:D52" si="5">IF(OR(P17="",P17=0),"",P17/100)</f>
        <v>0.37537946488531609</v>
      </c>
      <c r="E17" s="192">
        <f t="shared" ref="E17:E52" si="6">IF(OR(Q17="",Q17=0),"",Q17/100)</f>
        <v>0.37933052894391234</v>
      </c>
      <c r="F17" s="192">
        <f t="shared" ref="F17:F52" si="7">IF(OR(R17="",R17=0),"",R17/100)</f>
        <v>0.20423488382678631</v>
      </c>
      <c r="G17" s="192">
        <f t="shared" ref="G17:G52" si="8">IF(OR(S17="",S17=0),"",S17/100)</f>
        <v>0.14804583459137721</v>
      </c>
      <c r="H17" s="192">
        <f t="shared" ref="H17:H52" si="9">IF(OR(T17="",T17=0),"",T17/100)</f>
        <v>0.16162306888188308</v>
      </c>
      <c r="I17" s="192">
        <f t="shared" ref="I17:I52" si="10">IF(OR(U17="",U17=0),"",U17/100)</f>
        <v>0.13769142235729143</v>
      </c>
      <c r="J17" s="192">
        <f t="shared" ref="J17:J52" si="11">IF(OR(V17="",V17=0),"",V17/100)</f>
        <v>0.16569314324988857</v>
      </c>
      <c r="K17" s="192">
        <f t="shared" ref="K17:K52" si="12">IF(OR(W17="",W17=0),"",W17/100)</f>
        <v>0.20412672615416441</v>
      </c>
      <c r="L17" s="192">
        <f t="shared" ref="L17:L52" si="13">IF(OR(X17="",X17=0),"",X17/100)</f>
        <v>0.17965472475195071</v>
      </c>
      <c r="N17" s="46" t="str">
        <f>'3.6'!N18</f>
        <v>BanChile</v>
      </c>
      <c r="O17" s="40">
        <v>30.226011255447556</v>
      </c>
      <c r="P17" s="40">
        <v>37.53794648853161</v>
      </c>
      <c r="Q17" s="40">
        <v>37.933052894391231</v>
      </c>
      <c r="R17" s="40">
        <v>20.423488382678631</v>
      </c>
      <c r="S17" s="40">
        <v>14.804583459137721</v>
      </c>
      <c r="T17" s="40">
        <v>16.162306888188308</v>
      </c>
      <c r="U17" s="40">
        <v>13.769142235729143</v>
      </c>
      <c r="V17" s="40">
        <v>16.569314324988856</v>
      </c>
      <c r="W17" s="40">
        <v>20.41267261541644</v>
      </c>
      <c r="X17" s="40">
        <v>17.965472475195071</v>
      </c>
    </row>
    <row r="18" spans="2:24" s="16" customFormat="1">
      <c r="B18" s="46" t="str">
        <f t="shared" si="3"/>
        <v>BBVA Seguros de Vida</v>
      </c>
      <c r="C18" s="192">
        <f t="shared" si="4"/>
        <v>0.1459250666034273</v>
      </c>
      <c r="D18" s="192">
        <f t="shared" si="5"/>
        <v>0.21430702561987922</v>
      </c>
      <c r="E18" s="192">
        <f t="shared" si="6"/>
        <v>0.16282012416138333</v>
      </c>
      <c r="F18" s="192">
        <f t="shared" si="7"/>
        <v>0.17710577414247683</v>
      </c>
      <c r="G18" s="192">
        <f t="shared" si="8"/>
        <v>0.13166449581213555</v>
      </c>
      <c r="H18" s="192">
        <f t="shared" si="9"/>
        <v>0.15084070837052008</v>
      </c>
      <c r="I18" s="192">
        <f t="shared" si="10"/>
        <v>0.1474822842813022</v>
      </c>
      <c r="J18" s="192">
        <f t="shared" si="11"/>
        <v>0.11275868085206107</v>
      </c>
      <c r="K18" s="192">
        <f t="shared" si="12"/>
        <v>0.14555684279608747</v>
      </c>
      <c r="L18" s="192">
        <f t="shared" si="13"/>
        <v>0.16524548939857767</v>
      </c>
      <c r="N18" s="46" t="str">
        <f>'3.6'!N19</f>
        <v>BBVA Seguros de Vida</v>
      </c>
      <c r="O18" s="40">
        <v>14.59250666034273</v>
      </c>
      <c r="P18" s="40">
        <v>21.430702561987921</v>
      </c>
      <c r="Q18" s="40">
        <v>16.282012416138333</v>
      </c>
      <c r="R18" s="40">
        <v>17.710577414247684</v>
      </c>
      <c r="S18" s="40">
        <v>13.166449581213554</v>
      </c>
      <c r="T18" s="40">
        <v>15.084070837052007</v>
      </c>
      <c r="U18" s="40">
        <v>14.74822842813022</v>
      </c>
      <c r="V18" s="40">
        <v>11.275868085206108</v>
      </c>
      <c r="W18" s="40">
        <v>14.555684279608746</v>
      </c>
      <c r="X18" s="40">
        <v>16.524548939857766</v>
      </c>
    </row>
    <row r="19" spans="2:24" s="16" customFormat="1">
      <c r="B19" s="46" t="str">
        <f t="shared" si="3"/>
        <v>BCI Vida</v>
      </c>
      <c r="C19" s="192">
        <f t="shared" si="4"/>
        <v>0.18396332530039244</v>
      </c>
      <c r="D19" s="192">
        <f t="shared" si="5"/>
        <v>0.17825637464509858</v>
      </c>
      <c r="E19" s="192">
        <f t="shared" si="6"/>
        <v>0.17582651911059441</v>
      </c>
      <c r="F19" s="192">
        <f t="shared" si="7"/>
        <v>0.19171064725596834</v>
      </c>
      <c r="G19" s="192">
        <f t="shared" si="8"/>
        <v>0.12602144611388555</v>
      </c>
      <c r="H19" s="192">
        <f t="shared" si="9"/>
        <v>0.19425412901897265</v>
      </c>
      <c r="I19" s="192">
        <f t="shared" si="10"/>
        <v>0.13431181477191623</v>
      </c>
      <c r="J19" s="192">
        <f t="shared" si="11"/>
        <v>0.15335022494566572</v>
      </c>
      <c r="K19" s="192">
        <f t="shared" si="12"/>
        <v>0.15416907610781092</v>
      </c>
      <c r="L19" s="192">
        <f t="shared" si="13"/>
        <v>0.15152885417916212</v>
      </c>
      <c r="N19" s="46" t="str">
        <f>'3.6'!N20</f>
        <v>BCI Vida</v>
      </c>
      <c r="O19" s="40">
        <v>18.396332530039246</v>
      </c>
      <c r="P19" s="40">
        <v>17.825637464509857</v>
      </c>
      <c r="Q19" s="40">
        <v>17.58265191105944</v>
      </c>
      <c r="R19" s="40">
        <v>19.171064725596835</v>
      </c>
      <c r="S19" s="40">
        <v>12.602144611388555</v>
      </c>
      <c r="T19" s="40">
        <v>19.425412901897264</v>
      </c>
      <c r="U19" s="40">
        <v>13.431181477191622</v>
      </c>
      <c r="V19" s="40">
        <v>15.335022494566571</v>
      </c>
      <c r="W19" s="40">
        <v>15.416907610781092</v>
      </c>
      <c r="X19" s="40">
        <v>15.152885417916211</v>
      </c>
    </row>
    <row r="20" spans="2:24" s="16" customFormat="1">
      <c r="B20" s="46" t="str">
        <f t="shared" si="3"/>
        <v>BICE Vida</v>
      </c>
      <c r="C20" s="192">
        <f t="shared" si="4"/>
        <v>0.48341585533471909</v>
      </c>
      <c r="D20" s="192">
        <f t="shared" si="5"/>
        <v>0.23515261491259809</v>
      </c>
      <c r="E20" s="192">
        <f t="shared" si="6"/>
        <v>0.26643157149655144</v>
      </c>
      <c r="F20" s="192">
        <f t="shared" si="7"/>
        <v>0.37571852088357682</v>
      </c>
      <c r="G20" s="192">
        <f t="shared" si="8"/>
        <v>0.50647294171564927</v>
      </c>
      <c r="H20" s="192">
        <f t="shared" si="9"/>
        <v>0.53899936122402059</v>
      </c>
      <c r="I20" s="192">
        <f t="shared" si="10"/>
        <v>0.42149450241590602</v>
      </c>
      <c r="J20" s="192">
        <f t="shared" si="11"/>
        <v>0.41487330856407845</v>
      </c>
      <c r="K20" s="192">
        <f t="shared" si="12"/>
        <v>0.4365039321648968</v>
      </c>
      <c r="L20" s="192">
        <f t="shared" si="13"/>
        <v>0.44557221877827702</v>
      </c>
      <c r="N20" s="46" t="str">
        <f>'3.6'!N21</f>
        <v>BICE Vida</v>
      </c>
      <c r="O20" s="40">
        <v>48.341585533471907</v>
      </c>
      <c r="P20" s="40">
        <v>23.51526149125981</v>
      </c>
      <c r="Q20" s="40">
        <v>26.643157149655146</v>
      </c>
      <c r="R20" s="40">
        <v>37.57185208835768</v>
      </c>
      <c r="S20" s="40">
        <v>50.64729417156493</v>
      </c>
      <c r="T20" s="40">
        <v>53.89993612240206</v>
      </c>
      <c r="U20" s="40">
        <v>42.1494502415906</v>
      </c>
      <c r="V20" s="40">
        <v>41.487330856407844</v>
      </c>
      <c r="W20" s="40">
        <v>43.650393216489682</v>
      </c>
      <c r="X20" s="40">
        <v>44.5572218778277</v>
      </c>
    </row>
    <row r="21" spans="2:24" s="16" customFormat="1">
      <c r="B21" s="46" t="str">
        <f t="shared" si="3"/>
        <v>Cardif</v>
      </c>
      <c r="C21" s="192">
        <f t="shared" si="4"/>
        <v>0.12014351020610632</v>
      </c>
      <c r="D21" s="192">
        <f t="shared" si="5"/>
        <v>9.2487465079144654E-2</v>
      </c>
      <c r="E21" s="192">
        <f t="shared" si="6"/>
        <v>9.3696971457320297E-2</v>
      </c>
      <c r="F21" s="192">
        <f t="shared" si="7"/>
        <v>0.1200104526474416</v>
      </c>
      <c r="G21" s="192">
        <f t="shared" si="8"/>
        <v>8.0158987170804094E-2</v>
      </c>
      <c r="H21" s="192">
        <f t="shared" si="9"/>
        <v>7.7119521623294288E-2</v>
      </c>
      <c r="I21" s="192">
        <f t="shared" si="10"/>
        <v>0.13505952511309285</v>
      </c>
      <c r="J21" s="192">
        <f t="shared" si="11"/>
        <v>0.12962512744041702</v>
      </c>
      <c r="K21" s="192">
        <f t="shared" si="12"/>
        <v>0.13728821205529693</v>
      </c>
      <c r="L21" s="192">
        <f t="shared" si="13"/>
        <v>0.11135913635169628</v>
      </c>
      <c r="N21" s="46" t="str">
        <f>'3.6'!N22</f>
        <v>Cardif</v>
      </c>
      <c r="O21" s="40">
        <v>12.014351020610633</v>
      </c>
      <c r="P21" s="40">
        <v>9.2487465079144648</v>
      </c>
      <c r="Q21" s="40">
        <v>9.3696971457320295</v>
      </c>
      <c r="R21" s="40">
        <v>12.00104526474416</v>
      </c>
      <c r="S21" s="40">
        <v>8.0158987170804092</v>
      </c>
      <c r="T21" s="40">
        <v>7.7119521623294292</v>
      </c>
      <c r="U21" s="40">
        <v>13.505952511309285</v>
      </c>
      <c r="V21" s="40">
        <v>12.962512744041701</v>
      </c>
      <c r="W21" s="40">
        <v>13.728821205529693</v>
      </c>
      <c r="X21" s="40">
        <v>11.135913635169628</v>
      </c>
    </row>
    <row r="22" spans="2:24">
      <c r="B22" s="46" t="str">
        <f t="shared" si="3"/>
        <v>Chilena</v>
      </c>
      <c r="C22" s="192">
        <f t="shared" si="4"/>
        <v>0.38484216020860113</v>
      </c>
      <c r="D22" s="192">
        <f t="shared" si="5"/>
        <v>0.3674025503767438</v>
      </c>
      <c r="E22" s="192">
        <f t="shared" si="6"/>
        <v>0.57768675473132292</v>
      </c>
      <c r="F22" s="192">
        <f t="shared" si="7"/>
        <v>0.41894032172733553</v>
      </c>
      <c r="G22" s="192">
        <f t="shared" si="8"/>
        <v>0.34466667538596307</v>
      </c>
      <c r="H22" s="192">
        <f t="shared" si="9"/>
        <v>9.0754822132261645E-2</v>
      </c>
      <c r="I22" s="192">
        <f t="shared" si="10"/>
        <v>0.25463609415088595</v>
      </c>
      <c r="J22" s="192">
        <f t="shared" si="11"/>
        <v>0.40015198489968928</v>
      </c>
      <c r="K22" s="192">
        <f t="shared" si="12"/>
        <v>0.44459589559235591</v>
      </c>
      <c r="L22" s="192">
        <f t="shared" si="13"/>
        <v>9.3411259794328599E-2</v>
      </c>
      <c r="N22" s="46" t="str">
        <f>'3.6'!N23</f>
        <v>Chilena</v>
      </c>
      <c r="O22" s="63">
        <v>38.48421602086011</v>
      </c>
      <c r="P22" s="63">
        <v>36.74025503767438</v>
      </c>
      <c r="Q22" s="63">
        <v>57.768675473132291</v>
      </c>
      <c r="R22" s="63">
        <v>41.894032172733553</v>
      </c>
      <c r="S22" s="63">
        <v>34.466667538596305</v>
      </c>
      <c r="T22" s="63">
        <v>9.0754822132261648</v>
      </c>
      <c r="U22" s="63">
        <v>25.463609415088595</v>
      </c>
      <c r="V22" s="63">
        <v>40.015198489968931</v>
      </c>
      <c r="W22" s="63">
        <v>44.459589559235589</v>
      </c>
      <c r="X22" s="63">
        <v>9.34112597943286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>
        <f t="shared" si="8"/>
        <v>0.13893655041206251</v>
      </c>
      <c r="H24" s="192">
        <f t="shared" si="9"/>
        <v>0.48009921630166036</v>
      </c>
      <c r="I24" s="192">
        <f t="shared" si="10"/>
        <v>0.34296074556043055</v>
      </c>
      <c r="J24" s="192">
        <f t="shared" si="11"/>
        <v>0.32168941105110427</v>
      </c>
      <c r="K24" s="192">
        <f t="shared" si="12"/>
        <v>0.25742720315474077</v>
      </c>
      <c r="L24" s="192">
        <f t="shared" si="13"/>
        <v>1.0268124746861071</v>
      </c>
      <c r="N24" s="46" t="str">
        <f>'3.6'!N25</f>
        <v>CN Life</v>
      </c>
      <c r="O24" s="63"/>
      <c r="P24" s="63"/>
      <c r="Q24" s="63"/>
      <c r="R24" s="63"/>
      <c r="S24" s="63">
        <v>13.893655041206252</v>
      </c>
      <c r="T24" s="63">
        <v>48.009921630166033</v>
      </c>
      <c r="U24" s="63">
        <v>34.296074556043052</v>
      </c>
      <c r="V24" s="63">
        <v>32.168941105110427</v>
      </c>
      <c r="W24" s="63">
        <v>25.742720315474077</v>
      </c>
      <c r="X24" s="63">
        <v>102.68124746861072</v>
      </c>
    </row>
    <row r="25" spans="2:24">
      <c r="B25" s="46" t="str">
        <f t="shared" si="3"/>
        <v>Consorcio Nacional</v>
      </c>
      <c r="C25" s="192">
        <f t="shared" si="4"/>
        <v>0.6496266554461233</v>
      </c>
      <c r="D25" s="192">
        <f t="shared" si="5"/>
        <v>0.64575286669395138</v>
      </c>
      <c r="E25" s="192">
        <f t="shared" si="6"/>
        <v>0.59329123815483553</v>
      </c>
      <c r="F25" s="192">
        <f t="shared" si="7"/>
        <v>0.51928037508334823</v>
      </c>
      <c r="G25" s="192">
        <f t="shared" si="8"/>
        <v>0.61167991486754481</v>
      </c>
      <c r="H25" s="192">
        <f t="shared" si="9"/>
        <v>0.5504520635804343</v>
      </c>
      <c r="I25" s="192">
        <f t="shared" si="10"/>
        <v>0.63380510502291221</v>
      </c>
      <c r="J25" s="192">
        <f t="shared" si="11"/>
        <v>0.3351768193791046</v>
      </c>
      <c r="K25" s="192">
        <f t="shared" si="12"/>
        <v>0.47386544669891906</v>
      </c>
      <c r="L25" s="192">
        <f t="shared" si="13"/>
        <v>0.34174307073911953</v>
      </c>
      <c r="N25" s="46" t="str">
        <f>'3.6'!N26</f>
        <v>Consorcio Nacional</v>
      </c>
      <c r="O25" s="63">
        <v>64.962665544612335</v>
      </c>
      <c r="P25" s="63">
        <v>64.57528666939514</v>
      </c>
      <c r="Q25" s="63">
        <v>59.329123815483555</v>
      </c>
      <c r="R25" s="63">
        <v>51.928037508334825</v>
      </c>
      <c r="S25" s="63">
        <v>61.167991486754481</v>
      </c>
      <c r="T25" s="63">
        <v>55.04520635804343</v>
      </c>
      <c r="U25" s="63">
        <v>63.380510502291223</v>
      </c>
      <c r="V25" s="63">
        <v>33.51768193791046</v>
      </c>
      <c r="W25" s="63">
        <v>47.386544669891904</v>
      </c>
      <c r="X25" s="63">
        <v>34.174307073911955</v>
      </c>
    </row>
    <row r="26" spans="2:24">
      <c r="B26" s="46" t="str">
        <f t="shared" si="3"/>
        <v>CorpVida</v>
      </c>
      <c r="C26" s="192">
        <f t="shared" si="4"/>
        <v>0.87975168732558884</v>
      </c>
      <c r="D26" s="192">
        <f t="shared" si="5"/>
        <v>0.29506746308667042</v>
      </c>
      <c r="E26" s="192">
        <f t="shared" si="6"/>
        <v>1.9782377389858667</v>
      </c>
      <c r="F26" s="192">
        <f t="shared" si="7"/>
        <v>-3.2195179031125658</v>
      </c>
      <c r="G26" s="192">
        <f t="shared" si="8"/>
        <v>1.8790627548876615</v>
      </c>
      <c r="H26" s="192">
        <f t="shared" si="9"/>
        <v>0.58433028679483134</v>
      </c>
      <c r="I26" s="192">
        <f t="shared" si="10"/>
        <v>0.10297981770608296</v>
      </c>
      <c r="J26" s="192">
        <f t="shared" si="11"/>
        <v>0.18934090790410318</v>
      </c>
      <c r="K26" s="192">
        <f t="shared" si="12"/>
        <v>5.6682023721107679E-2</v>
      </c>
      <c r="L26" s="192">
        <f t="shared" si="13"/>
        <v>0.14875371216710395</v>
      </c>
      <c r="N26" s="46" t="str">
        <f>'3.6'!N27</f>
        <v>CorpVida</v>
      </c>
      <c r="O26" s="63">
        <v>87.975168732558885</v>
      </c>
      <c r="P26" s="63">
        <v>29.506746308667044</v>
      </c>
      <c r="Q26" s="63">
        <v>197.82377389858667</v>
      </c>
      <c r="R26" s="63">
        <v>-321.95179031125656</v>
      </c>
      <c r="S26" s="63">
        <v>187.90627548876614</v>
      </c>
      <c r="T26" s="63">
        <v>58.433028679483137</v>
      </c>
      <c r="U26" s="63">
        <v>10.297981770608295</v>
      </c>
      <c r="V26" s="63">
        <v>18.93409079041032</v>
      </c>
      <c r="W26" s="63">
        <v>5.6682023721107679</v>
      </c>
      <c r="X26" s="63">
        <v>14.875371216710395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>
        <f t="shared" si="4"/>
        <v>0.25913286285232845</v>
      </c>
      <c r="D28" s="192">
        <f t="shared" si="5"/>
        <v>0.1584376512306491</v>
      </c>
      <c r="E28" s="192">
        <f t="shared" si="6"/>
        <v>0.10560441821980952</v>
      </c>
      <c r="F28" s="192">
        <f t="shared" si="7"/>
        <v>0.14581003440570575</v>
      </c>
      <c r="G28" s="192">
        <f t="shared" si="8"/>
        <v>0.23728128452536679</v>
      </c>
      <c r="H28" s="192">
        <f t="shared" si="9"/>
        <v>0.26538950029805153</v>
      </c>
      <c r="I28" s="192">
        <f t="shared" si="10"/>
        <v>0.20335165644094502</v>
      </c>
      <c r="J28" s="192">
        <f t="shared" si="11"/>
        <v>0.22525484203767041</v>
      </c>
      <c r="K28" s="192">
        <f t="shared" si="12"/>
        <v>0.6123535257616759</v>
      </c>
      <c r="L28" s="192">
        <f t="shared" si="13"/>
        <v>0.48511655712604529</v>
      </c>
      <c r="N28" s="46" t="str">
        <f>'3.6'!N29</f>
        <v>Cruz del Sur</v>
      </c>
      <c r="O28" s="63">
        <v>25.913286285232846</v>
      </c>
      <c r="P28" s="63">
        <v>15.843765123064909</v>
      </c>
      <c r="Q28" s="63">
        <v>10.560441821980952</v>
      </c>
      <c r="R28" s="63">
        <v>14.581003440570575</v>
      </c>
      <c r="S28" s="63">
        <v>23.72812845253668</v>
      </c>
      <c r="T28" s="63">
        <v>26.538950029805154</v>
      </c>
      <c r="U28" s="63">
        <v>20.335165644094502</v>
      </c>
      <c r="V28" s="63">
        <v>22.525484203767039</v>
      </c>
      <c r="W28" s="63">
        <v>61.235352576167593</v>
      </c>
      <c r="X28" s="63">
        <v>48.511655712604529</v>
      </c>
    </row>
    <row r="29" spans="2:24">
      <c r="B29" s="46" t="str">
        <f t="shared" si="3"/>
        <v>EuroAmérica</v>
      </c>
      <c r="C29" s="192">
        <f t="shared" si="4"/>
        <v>0.5296340973059912</v>
      </c>
      <c r="D29" s="192">
        <f t="shared" si="5"/>
        <v>0.45077758314055322</v>
      </c>
      <c r="E29" s="192">
        <f t="shared" si="6"/>
        <v>-0.20717744065260088</v>
      </c>
      <c r="F29" s="192">
        <f t="shared" si="7"/>
        <v>5.6201420066849944E-2</v>
      </c>
      <c r="G29" s="192">
        <f t="shared" si="8"/>
        <v>0.37177999873796741</v>
      </c>
      <c r="H29" s="192">
        <f t="shared" si="9"/>
        <v>0.25101114660597551</v>
      </c>
      <c r="I29" s="192">
        <f t="shared" si="10"/>
        <v>0.58379408260098253</v>
      </c>
      <c r="J29" s="192">
        <f t="shared" si="11"/>
        <v>1.6912772985497062</v>
      </c>
      <c r="K29" s="192">
        <f t="shared" si="12"/>
        <v>2.1776788279230099</v>
      </c>
      <c r="L29" s="192">
        <f t="shared" si="13"/>
        <v>1.0378471591940461</v>
      </c>
      <c r="N29" s="46" t="str">
        <f>'3.6'!N30</f>
        <v>EuroAmérica</v>
      </c>
      <c r="O29" s="63">
        <v>52.963409730599118</v>
      </c>
      <c r="P29" s="63">
        <v>45.077758314055323</v>
      </c>
      <c r="Q29" s="63">
        <v>-20.717744065260089</v>
      </c>
      <c r="R29" s="63">
        <v>5.6201420066849943</v>
      </c>
      <c r="S29" s="63">
        <v>37.177999873796743</v>
      </c>
      <c r="T29" s="63">
        <v>25.101114660597553</v>
      </c>
      <c r="U29" s="63">
        <v>58.379408260098252</v>
      </c>
      <c r="V29" s="63">
        <v>169.12772985497062</v>
      </c>
      <c r="W29" s="63">
        <v>217.76788279230098</v>
      </c>
      <c r="X29" s="63">
        <v>103.78471591940462</v>
      </c>
    </row>
    <row r="30" spans="2:24">
      <c r="B30" s="46" t="str">
        <f t="shared" si="3"/>
        <v>Huelen</v>
      </c>
      <c r="C30" s="192">
        <f t="shared" si="4"/>
        <v>0.32159725120220872</v>
      </c>
      <c r="D30" s="192">
        <f t="shared" si="5"/>
        <v>0.10912213074800664</v>
      </c>
      <c r="E30" s="192">
        <f t="shared" si="6"/>
        <v>0.4764127932965076</v>
      </c>
      <c r="F30" s="192">
        <f t="shared" si="7"/>
        <v>0.32142905685509482</v>
      </c>
      <c r="G30" s="192">
        <f t="shared" si="8"/>
        <v>0.58125201975901453</v>
      </c>
      <c r="H30" s="192">
        <f t="shared" si="9"/>
        <v>0.3894059557619105</v>
      </c>
      <c r="I30" s="192">
        <f t="shared" si="10"/>
        <v>0.35802970111336568</v>
      </c>
      <c r="J30" s="192">
        <f t="shared" si="11"/>
        <v>0.22315515299635577</v>
      </c>
      <c r="K30" s="192">
        <f t="shared" si="12"/>
        <v>0.28658358939967776</v>
      </c>
      <c r="L30" s="192">
        <f t="shared" si="13"/>
        <v>0.47955859219754304</v>
      </c>
      <c r="N30" s="46" t="str">
        <f>'3.6'!N31</f>
        <v>Huelen</v>
      </c>
      <c r="O30" s="63">
        <v>32.15972512022087</v>
      </c>
      <c r="P30" s="63">
        <v>10.912213074800665</v>
      </c>
      <c r="Q30" s="63">
        <v>47.641279329650757</v>
      </c>
      <c r="R30" s="63">
        <v>32.142905685509483</v>
      </c>
      <c r="S30" s="63">
        <v>58.125201975901454</v>
      </c>
      <c r="T30" s="63">
        <v>38.94059557619105</v>
      </c>
      <c r="U30" s="63">
        <v>35.80297011133657</v>
      </c>
      <c r="V30" s="63">
        <v>22.315515299635578</v>
      </c>
      <c r="W30" s="63">
        <v>28.658358939967776</v>
      </c>
      <c r="X30" s="63">
        <v>47.955859219754302</v>
      </c>
    </row>
    <row r="31" spans="2:24">
      <c r="B31" s="46" t="str">
        <f t="shared" si="3"/>
        <v>ISE - Las Américas</v>
      </c>
      <c r="C31" s="192">
        <f t="shared" si="4"/>
        <v>1.6552592592592539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165.52592592592538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>
        <f t="shared" si="10"/>
        <v>0.40939412484700155</v>
      </c>
      <c r="J32" s="192">
        <f t="shared" si="11"/>
        <v>0.29386569393666728</v>
      </c>
      <c r="K32" s="192">
        <f t="shared" si="12"/>
        <v>0.34570395479401811</v>
      </c>
      <c r="L32" s="192">
        <f t="shared" si="13"/>
        <v>5.8175569224689604E-2</v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>
        <v>40.939412484700156</v>
      </c>
      <c r="V32" s="63">
        <v>29.386569393666729</v>
      </c>
      <c r="W32" s="63">
        <v>34.57039547940181</v>
      </c>
      <c r="X32" s="63">
        <v>5.8175569224689605</v>
      </c>
    </row>
    <row r="33" spans="2:24">
      <c r="B33" s="46" t="str">
        <f t="shared" si="3"/>
        <v>La Construcción</v>
      </c>
      <c r="C33" s="192">
        <f t="shared" si="4"/>
        <v>0.19037298311852063</v>
      </c>
      <c r="D33" s="192">
        <f t="shared" si="5"/>
        <v>0.18483643212772974</v>
      </c>
      <c r="E33" s="192">
        <f t="shared" si="6"/>
        <v>0.23586759534286159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19.037298311852062</v>
      </c>
      <c r="P33" s="63">
        <v>18.483643212772975</v>
      </c>
      <c r="Q33" s="63">
        <v>23.586759534286159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0.24527486292314699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24.527486292314698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0.15148173521469829</v>
      </c>
      <c r="D35" s="192">
        <f t="shared" si="5"/>
        <v>0.28152430104031134</v>
      </c>
      <c r="E35" s="192">
        <f t="shared" si="6"/>
        <v>0.44432751710706014</v>
      </c>
      <c r="F35" s="192">
        <f t="shared" si="7"/>
        <v>1.2649473312540478</v>
      </c>
      <c r="G35" s="192">
        <f t="shared" si="8"/>
        <v>1.5339437211255782</v>
      </c>
      <c r="H35" s="192">
        <f t="shared" si="9"/>
        <v>0.54505948564508166</v>
      </c>
      <c r="I35" s="192">
        <f t="shared" si="10"/>
        <v>7.2463962274261759E-2</v>
      </c>
      <c r="J35" s="192">
        <f t="shared" si="11"/>
        <v>0.52811642500630585</v>
      </c>
      <c r="K35" s="192">
        <f t="shared" si="12"/>
        <v>0.31212502586028557</v>
      </c>
      <c r="L35" s="192">
        <f t="shared" si="13"/>
        <v>0.54459650047269936</v>
      </c>
      <c r="N35" s="46" t="str">
        <f>'3.6'!N36</f>
        <v>Mapfre Vida</v>
      </c>
      <c r="O35" s="63">
        <v>15.148173521469829</v>
      </c>
      <c r="P35" s="63">
        <v>28.152430104031133</v>
      </c>
      <c r="Q35" s="63">
        <v>44.432751710706015</v>
      </c>
      <c r="R35" s="63">
        <v>126.49473312540478</v>
      </c>
      <c r="S35" s="63">
        <v>153.39437211255782</v>
      </c>
      <c r="T35" s="63">
        <v>54.505948564508166</v>
      </c>
      <c r="U35" s="63">
        <v>7.2463962274261755</v>
      </c>
      <c r="V35" s="63">
        <v>52.811642500630583</v>
      </c>
      <c r="W35" s="63">
        <v>31.212502586028556</v>
      </c>
      <c r="X35" s="63">
        <v>54.459650047269939</v>
      </c>
    </row>
    <row r="36" spans="2:24">
      <c r="B36" s="46" t="str">
        <f t="shared" si="3"/>
        <v>Metlife (La Interamerica + Metlife)</v>
      </c>
      <c r="C36" s="192">
        <f t="shared" si="4"/>
        <v>0.22234661552479376</v>
      </c>
      <c r="D36" s="192">
        <f t="shared" si="5"/>
        <v>0.28361399886670441</v>
      </c>
      <c r="E36" s="192">
        <f t="shared" si="6"/>
        <v>0.15734079660235664</v>
      </c>
      <c r="F36" s="192">
        <f t="shared" si="7"/>
        <v>0.18040365276976086</v>
      </c>
      <c r="G36" s="192">
        <f t="shared" si="8"/>
        <v>0.27680027974126681</v>
      </c>
      <c r="H36" s="192">
        <f t="shared" si="9"/>
        <v>0.39016112512709517</v>
      </c>
      <c r="I36" s="192">
        <f t="shared" si="10"/>
        <v>0.44886780112788022</v>
      </c>
      <c r="J36" s="192">
        <f t="shared" si="11"/>
        <v>0.42824024789117282</v>
      </c>
      <c r="K36" s="192">
        <f t="shared" si="12"/>
        <v>-9.1484558184779019E-2</v>
      </c>
      <c r="L36" s="192">
        <f t="shared" si="13"/>
        <v>-0.67566727231203894</v>
      </c>
      <c r="N36" s="46" t="str">
        <f>'3.6'!N37</f>
        <v>Metlife (La Interamerica + Metlife)</v>
      </c>
      <c r="O36" s="63">
        <v>22.234661552479377</v>
      </c>
      <c r="P36" s="63">
        <v>28.361399886670441</v>
      </c>
      <c r="Q36" s="63">
        <v>15.734079660235665</v>
      </c>
      <c r="R36" s="63">
        <v>18.040365276976086</v>
      </c>
      <c r="S36" s="63">
        <v>27.680027974126681</v>
      </c>
      <c r="T36" s="63">
        <v>39.016112512709519</v>
      </c>
      <c r="U36" s="63">
        <v>44.886780112788024</v>
      </c>
      <c r="V36" s="63">
        <v>42.824024789117281</v>
      </c>
      <c r="W36" s="63">
        <v>-9.1484558184779026</v>
      </c>
      <c r="X36" s="63">
        <v>-67.566727231203899</v>
      </c>
    </row>
    <row r="37" spans="2:24">
      <c r="B37" s="46" t="str">
        <f t="shared" si="3"/>
        <v>Metlife</v>
      </c>
      <c r="C37" s="192" t="str">
        <f t="shared" si="4"/>
        <v/>
      </c>
      <c r="D37" s="192">
        <f t="shared" si="5"/>
        <v>5.6861183031268719E-2</v>
      </c>
      <c r="E37" s="192">
        <f t="shared" si="6"/>
        <v>0.23364226870930968</v>
      </c>
      <c r="F37" s="192">
        <f t="shared" si="7"/>
        <v>0.32688834623538571</v>
      </c>
      <c r="G37" s="192">
        <f t="shared" si="8"/>
        <v>0.29436771939248657</v>
      </c>
      <c r="H37" s="192">
        <f t="shared" si="9"/>
        <v>0.26950769503594141</v>
      </c>
      <c r="I37" s="192">
        <f t="shared" si="10"/>
        <v>0.31788768995383077</v>
      </c>
      <c r="J37" s="192">
        <f t="shared" si="11"/>
        <v>0.38864581905733259</v>
      </c>
      <c r="K37" s="192">
        <f t="shared" si="12"/>
        <v>0.40659756169565647</v>
      </c>
      <c r="L37" s="192" t="str">
        <f t="shared" si="13"/>
        <v/>
      </c>
      <c r="N37" s="46" t="str">
        <f>'3.6'!N38</f>
        <v>Metlife</v>
      </c>
      <c r="O37" s="63"/>
      <c r="P37" s="63">
        <v>5.6861183031268716</v>
      </c>
      <c r="Q37" s="63">
        <v>23.364226870930967</v>
      </c>
      <c r="R37" s="63">
        <v>32.688834623538568</v>
      </c>
      <c r="S37" s="63">
        <v>29.436771939248658</v>
      </c>
      <c r="T37" s="63">
        <v>26.950769503594142</v>
      </c>
      <c r="U37" s="63">
        <v>31.788768995383077</v>
      </c>
      <c r="V37" s="63">
        <v>38.86458190573326</v>
      </c>
      <c r="W37" s="63">
        <v>40.659756169565647</v>
      </c>
      <c r="X37" s="63"/>
    </row>
    <row r="38" spans="2:24">
      <c r="B38" s="46" t="str">
        <f t="shared" si="3"/>
        <v>Mutual de Carabineros</v>
      </c>
      <c r="C38" s="192">
        <f t="shared" si="4"/>
        <v>0.29802448760947448</v>
      </c>
      <c r="D38" s="192">
        <f t="shared" si="5"/>
        <v>0.24615733188326991</v>
      </c>
      <c r="E38" s="192">
        <f t="shared" si="6"/>
        <v>0.43323873505534166</v>
      </c>
      <c r="F38" s="192">
        <f t="shared" si="7"/>
        <v>0.2973642962748857</v>
      </c>
      <c r="G38" s="192">
        <f t="shared" si="8"/>
        <v>0.3808755379677301</v>
      </c>
      <c r="H38" s="192">
        <f t="shared" si="9"/>
        <v>0.39736204729962582</v>
      </c>
      <c r="I38" s="192">
        <f t="shared" si="10"/>
        <v>0.36897247498619018</v>
      </c>
      <c r="J38" s="192">
        <f t="shared" si="11"/>
        <v>0.28655053369257333</v>
      </c>
      <c r="K38" s="192">
        <f t="shared" si="12"/>
        <v>0.2874749387039166</v>
      </c>
      <c r="L38" s="192">
        <f t="shared" si="13"/>
        <v>0.27242026944053244</v>
      </c>
      <c r="N38" s="46" t="str">
        <f>'3.6'!N39</f>
        <v>Mutual de Carabineros</v>
      </c>
      <c r="O38" s="63">
        <v>29.802448760947449</v>
      </c>
      <c r="P38" s="63">
        <v>24.615733188326992</v>
      </c>
      <c r="Q38" s="63">
        <v>43.323873505534166</v>
      </c>
      <c r="R38" s="63">
        <v>29.736429627488569</v>
      </c>
      <c r="S38" s="63">
        <v>38.087553796773008</v>
      </c>
      <c r="T38" s="63">
        <v>39.73620472996258</v>
      </c>
      <c r="U38" s="63">
        <v>36.897247498619016</v>
      </c>
      <c r="V38" s="63">
        <v>28.655053369257331</v>
      </c>
      <c r="W38" s="63">
        <v>28.747493870391661</v>
      </c>
      <c r="X38" s="63">
        <v>27.242026944053244</v>
      </c>
    </row>
    <row r="39" spans="2:24">
      <c r="B39" s="46" t="str">
        <f t="shared" si="3"/>
        <v>Mutual de Ej. y Av.</v>
      </c>
      <c r="C39" s="192">
        <f t="shared" si="4"/>
        <v>0.10098649554640354</v>
      </c>
      <c r="D39" s="192">
        <f t="shared" si="5"/>
        <v>0.1801054579396407</v>
      </c>
      <c r="E39" s="192">
        <f t="shared" si="6"/>
        <v>0.11672198864055472</v>
      </c>
      <c r="F39" s="192">
        <f t="shared" si="7"/>
        <v>0.12770127391820096</v>
      </c>
      <c r="G39" s="192">
        <f t="shared" si="8"/>
        <v>0.15055908446637636</v>
      </c>
      <c r="H39" s="192">
        <f t="shared" si="9"/>
        <v>0.15309933054604241</v>
      </c>
      <c r="I39" s="192">
        <f t="shared" si="10"/>
        <v>0.1340604839597507</v>
      </c>
      <c r="J39" s="192">
        <f t="shared" si="11"/>
        <v>7.6163674885939794E-2</v>
      </c>
      <c r="K39" s="192">
        <f t="shared" si="12"/>
        <v>8.3786914642080892E-2</v>
      </c>
      <c r="L39" s="192">
        <f t="shared" si="13"/>
        <v>0.20622559987333816</v>
      </c>
      <c r="N39" s="46" t="str">
        <f>'3.6'!N40</f>
        <v>Mutual de Ej. y Av.</v>
      </c>
      <c r="O39" s="63">
        <v>10.098649554640355</v>
      </c>
      <c r="P39" s="63">
        <v>18.01054579396407</v>
      </c>
      <c r="Q39" s="63">
        <v>11.672198864055472</v>
      </c>
      <c r="R39" s="63">
        <v>12.770127391820097</v>
      </c>
      <c r="S39" s="63">
        <v>15.055908446637636</v>
      </c>
      <c r="T39" s="63">
        <v>15.30993305460424</v>
      </c>
      <c r="U39" s="63">
        <v>13.40604839597507</v>
      </c>
      <c r="V39" s="63">
        <v>7.6163674885939798</v>
      </c>
      <c r="W39" s="63">
        <v>8.3786914642080887</v>
      </c>
      <c r="X39" s="63">
        <v>20.622559987333815</v>
      </c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>
        <f t="shared" si="10"/>
        <v>8.3150984682713439E-2</v>
      </c>
      <c r="J40" s="192">
        <f t="shared" si="11"/>
        <v>9.6993210475266795E-2</v>
      </c>
      <c r="K40" s="192">
        <f t="shared" si="12"/>
        <v>0.16563786008230472</v>
      </c>
      <c r="L40" s="192">
        <f t="shared" si="13"/>
        <v>4.6642171871810502E-2</v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>
        <v>8.3150984682713442</v>
      </c>
      <c r="V40" s="63">
        <v>9.6993210475266789</v>
      </c>
      <c r="W40" s="63">
        <v>16.563786008230473</v>
      </c>
      <c r="X40" s="63">
        <v>4.6642171871810501</v>
      </c>
    </row>
    <row r="41" spans="2:24">
      <c r="B41" s="46" t="str">
        <f t="shared" si="3"/>
        <v>Ohio National</v>
      </c>
      <c r="C41" s="192">
        <f t="shared" si="4"/>
        <v>0.25610047660379581</v>
      </c>
      <c r="D41" s="192">
        <f t="shared" si="5"/>
        <v>0.27192954521837304</v>
      </c>
      <c r="E41" s="192">
        <f t="shared" si="6"/>
        <v>0.19619990504459078</v>
      </c>
      <c r="F41" s="192">
        <f t="shared" si="7"/>
        <v>0.16347062829092571</v>
      </c>
      <c r="G41" s="192">
        <f t="shared" si="8"/>
        <v>0.36152643957644159</v>
      </c>
      <c r="H41" s="192">
        <f t="shared" si="9"/>
        <v>0.37396943508247665</v>
      </c>
      <c r="I41" s="192">
        <f t="shared" si="10"/>
        <v>0.27125704366955605</v>
      </c>
      <c r="J41" s="192">
        <f t="shared" si="11"/>
        <v>0.23708601925111827</v>
      </c>
      <c r="K41" s="192">
        <f t="shared" si="12"/>
        <v>0.26148008808485695</v>
      </c>
      <c r="L41" s="192">
        <f t="shared" si="13"/>
        <v>0.16533583073889557</v>
      </c>
      <c r="N41" s="46" t="str">
        <f>'3.6'!N42</f>
        <v>Ohio National</v>
      </c>
      <c r="O41" s="63">
        <v>25.610047660379582</v>
      </c>
      <c r="P41" s="63">
        <v>27.192954521837304</v>
      </c>
      <c r="Q41" s="63">
        <v>19.619990504459079</v>
      </c>
      <c r="R41" s="63">
        <v>16.347062829092572</v>
      </c>
      <c r="S41" s="63">
        <v>36.152643957644159</v>
      </c>
      <c r="T41" s="63">
        <v>37.396943508247666</v>
      </c>
      <c r="U41" s="63">
        <v>27.125704366955606</v>
      </c>
      <c r="V41" s="63">
        <v>23.708601925111829</v>
      </c>
      <c r="W41" s="63">
        <v>26.148008808485695</v>
      </c>
      <c r="X41" s="63">
        <v>16.533583073889556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15.168309325246398</v>
      </c>
      <c r="E42" s="192">
        <f t="shared" si="6"/>
        <v>0.54259887205729984</v>
      </c>
      <c r="F42" s="192">
        <f t="shared" si="7"/>
        <v>0.31275677541860764</v>
      </c>
      <c r="G42" s="192">
        <f t="shared" si="8"/>
        <v>5.5828372335464164E-2</v>
      </c>
      <c r="H42" s="192">
        <f t="shared" si="9"/>
        <v>0.14262764693092175</v>
      </c>
      <c r="I42" s="192">
        <f t="shared" si="10"/>
        <v>0.22834129273746537</v>
      </c>
      <c r="J42" s="192">
        <f t="shared" si="11"/>
        <v>0.16556687152841124</v>
      </c>
      <c r="K42" s="192">
        <f t="shared" si="12"/>
        <v>0.12951031853522638</v>
      </c>
      <c r="L42" s="192">
        <f t="shared" si="13"/>
        <v>2.4032970796812995E-2</v>
      </c>
      <c r="N42" s="46" t="str">
        <f>'3.6'!N43</f>
        <v>Penta Vida</v>
      </c>
      <c r="O42" s="63"/>
      <c r="P42" s="63">
        <v>1516.8309325246398</v>
      </c>
      <c r="Q42" s="63">
        <v>54.259887205729981</v>
      </c>
      <c r="R42" s="63">
        <v>31.275677541860762</v>
      </c>
      <c r="S42" s="63">
        <v>5.5828372335464165</v>
      </c>
      <c r="T42" s="63">
        <v>14.262764693092175</v>
      </c>
      <c r="U42" s="63">
        <v>22.834129273746537</v>
      </c>
      <c r="V42" s="63">
        <v>16.556687152841125</v>
      </c>
      <c r="W42" s="63">
        <v>12.951031853522638</v>
      </c>
      <c r="X42" s="63">
        <v>2.4032970796812996</v>
      </c>
    </row>
    <row r="43" spans="2:24">
      <c r="B43" s="46" t="str">
        <f t="shared" si="3"/>
        <v>Principal</v>
      </c>
      <c r="C43" s="192">
        <f t="shared" si="4"/>
        <v>0.10489670739299341</v>
      </c>
      <c r="D43" s="192">
        <f t="shared" si="5"/>
        <v>0.13691548578552684</v>
      </c>
      <c r="E43" s="192">
        <f t="shared" si="6"/>
        <v>0.38444928027038844</v>
      </c>
      <c r="F43" s="192">
        <f t="shared" si="7"/>
        <v>-0.30425705983581097</v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>
        <v>10.48967073929934</v>
      </c>
      <c r="P43" s="63">
        <v>13.691548578552684</v>
      </c>
      <c r="Q43" s="63">
        <v>38.444928027038841</v>
      </c>
      <c r="R43" s="63">
        <v>-30.425705983581096</v>
      </c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-1.8279620548619904</v>
      </c>
      <c r="D44" s="192">
        <f t="shared" si="5"/>
        <v>0.80559973215032954</v>
      </c>
      <c r="E44" s="192">
        <f t="shared" si="6"/>
        <v>-1.3208744254299822</v>
      </c>
      <c r="F44" s="192">
        <f t="shared" si="7"/>
        <v>0.56187870497035886</v>
      </c>
      <c r="G44" s="192">
        <f t="shared" si="8"/>
        <v>0.66120497681165513</v>
      </c>
      <c r="H44" s="192">
        <f t="shared" si="9"/>
        <v>13.414116167050125</v>
      </c>
      <c r="I44" s="192">
        <f t="shared" si="10"/>
        <v>-2.2635091374989407</v>
      </c>
      <c r="J44" s="192">
        <f t="shared" si="11"/>
        <v>2.3850111449118958</v>
      </c>
      <c r="K44" s="192">
        <f t="shared" si="12"/>
        <v>0.90750570556709542</v>
      </c>
      <c r="L44" s="192">
        <f t="shared" si="13"/>
        <v>0.33686766876716201</v>
      </c>
      <c r="N44" s="46" t="str">
        <f>'3.6'!N45</f>
        <v>Renta Nacional</v>
      </c>
      <c r="O44" s="63">
        <v>-182.79620548619903</v>
      </c>
      <c r="P44" s="63">
        <v>80.559973215032954</v>
      </c>
      <c r="Q44" s="63">
        <v>-132.08744254299822</v>
      </c>
      <c r="R44" s="63">
        <v>56.187870497035888</v>
      </c>
      <c r="S44" s="63">
        <v>66.120497681165517</v>
      </c>
      <c r="T44" s="63">
        <v>1341.4116167050124</v>
      </c>
      <c r="U44" s="63">
        <v>-226.35091374989406</v>
      </c>
      <c r="V44" s="63">
        <v>238.50111449118958</v>
      </c>
      <c r="W44" s="63">
        <v>90.750570556709548</v>
      </c>
      <c r="X44" s="63">
        <v>33.686766876716199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0.29327157105460561</v>
      </c>
      <c r="D46" s="192">
        <f t="shared" si="5"/>
        <v>0.25115877919210056</v>
      </c>
      <c r="E46" s="192">
        <f t="shared" si="6"/>
        <v>0.20243877306205532</v>
      </c>
      <c r="F46" s="192">
        <f t="shared" si="7"/>
        <v>0.19716183008900948</v>
      </c>
      <c r="G46" s="192">
        <f t="shared" si="8"/>
        <v>0.16561599729494489</v>
      </c>
      <c r="H46" s="192">
        <f t="shared" si="9"/>
        <v>0.14348660585168671</v>
      </c>
      <c r="I46" s="192">
        <f t="shared" si="10"/>
        <v>0.10226373531687262</v>
      </c>
      <c r="J46" s="192">
        <f t="shared" si="11"/>
        <v>7.6379100658920604E-2</v>
      </c>
      <c r="K46" s="192">
        <f t="shared" si="12"/>
        <v>0.15546357067072225</v>
      </c>
      <c r="L46" s="192">
        <f t="shared" si="13"/>
        <v>0.17276862941890558</v>
      </c>
      <c r="N46" s="46" t="str">
        <f>'3.6'!N47</f>
        <v>Santander</v>
      </c>
      <c r="O46" s="63">
        <v>29.327157105460561</v>
      </c>
      <c r="P46" s="63">
        <v>25.115877919210057</v>
      </c>
      <c r="Q46" s="63">
        <v>20.243877306205533</v>
      </c>
      <c r="R46" s="63">
        <v>19.716183008900948</v>
      </c>
      <c r="S46" s="63">
        <v>16.561599729494489</v>
      </c>
      <c r="T46" s="63">
        <v>14.348660585168671</v>
      </c>
      <c r="U46" s="63">
        <v>10.226373531687262</v>
      </c>
      <c r="V46" s="63">
        <v>7.6379100658920605</v>
      </c>
      <c r="W46" s="63">
        <v>15.546357067072226</v>
      </c>
      <c r="X46" s="63">
        <v>17.27686294189056</v>
      </c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0.27912620193654486</v>
      </c>
      <c r="D48" s="192">
        <f t="shared" si="5"/>
        <v>8.4242576547243236E-2</v>
      </c>
      <c r="E48" s="192">
        <f t="shared" si="6"/>
        <v>9.5365314726879771E-2</v>
      </c>
      <c r="F48" s="192">
        <f t="shared" si="7"/>
        <v>0.13547164461000979</v>
      </c>
      <c r="G48" s="192">
        <f t="shared" si="8"/>
        <v>0.11910485992977234</v>
      </c>
      <c r="H48" s="192">
        <f t="shared" si="9"/>
        <v>0.12125890632547699</v>
      </c>
      <c r="I48" s="192">
        <f t="shared" si="10"/>
        <v>0.2405976611625707</v>
      </c>
      <c r="J48" s="192">
        <f t="shared" si="11"/>
        <v>0.20543524812113229</v>
      </c>
      <c r="K48" s="192">
        <f t="shared" si="12"/>
        <v>3.8035502917319636E-2</v>
      </c>
      <c r="L48" s="192">
        <f t="shared" si="13"/>
        <v>4.6909325307373538E-2</v>
      </c>
      <c r="N48" s="46" t="str">
        <f>'3.6'!N49</f>
        <v>Security Vida</v>
      </c>
      <c r="O48" s="63">
        <v>27.912620193654487</v>
      </c>
      <c r="P48" s="63">
        <v>8.4242576547243235</v>
      </c>
      <c r="Q48" s="63">
        <v>9.5365314726879777</v>
      </c>
      <c r="R48" s="63">
        <v>13.54716446100098</v>
      </c>
      <c r="S48" s="63">
        <v>11.910485992977234</v>
      </c>
      <c r="T48" s="63">
        <v>12.1258906325477</v>
      </c>
      <c r="U48" s="63">
        <v>24.05976611625707</v>
      </c>
      <c r="V48" s="63">
        <v>20.54352481211323</v>
      </c>
      <c r="W48" s="63">
        <v>3.8035502917319635</v>
      </c>
      <c r="X48" s="63">
        <v>4.6909325307373537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>
        <f t="shared" si="4"/>
        <v>2.2959280947841476</v>
      </c>
      <c r="D50" s="192">
        <f t="shared" si="5"/>
        <v>7.1959544879898969</v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229.59280947841475</v>
      </c>
      <c r="P50" s="63">
        <v>719.59544879898965</v>
      </c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0.16753023642518877</v>
      </c>
      <c r="D51" s="192">
        <f t="shared" si="5"/>
        <v>0.11183562076968975</v>
      </c>
      <c r="E51" s="192">
        <f t="shared" si="6"/>
        <v>0.12859383054027299</v>
      </c>
      <c r="F51" s="192">
        <f t="shared" si="7"/>
        <v>5.7671471788313021E-2</v>
      </c>
      <c r="G51" s="192">
        <f t="shared" si="8"/>
        <v>4.0038110715146305E-2</v>
      </c>
      <c r="H51" s="192">
        <f t="shared" si="9"/>
        <v>9.9245686180575041E-2</v>
      </c>
      <c r="I51" s="192">
        <f t="shared" si="10"/>
        <v>0.15958644405018826</v>
      </c>
      <c r="J51" s="192">
        <f t="shared" si="11"/>
        <v>0.26527460564702682</v>
      </c>
      <c r="K51" s="192">
        <f t="shared" si="12"/>
        <v>0.14882736411569555</v>
      </c>
      <c r="L51" s="192">
        <f t="shared" si="13"/>
        <v>0.25114761669140734</v>
      </c>
      <c r="N51" s="46" t="str">
        <f>'3.6'!N52</f>
        <v>Sura</v>
      </c>
      <c r="O51" s="63">
        <v>16.753023642518876</v>
      </c>
      <c r="P51" s="63">
        <v>11.183562076968975</v>
      </c>
      <c r="Q51" s="63">
        <v>12.859383054027299</v>
      </c>
      <c r="R51" s="63">
        <v>5.7671471788313022</v>
      </c>
      <c r="S51" s="63">
        <v>4.0038110715146304</v>
      </c>
      <c r="T51" s="63">
        <v>9.9245686180575046</v>
      </c>
      <c r="U51" s="63">
        <v>15.958644405018827</v>
      </c>
      <c r="V51" s="63">
        <v>26.527460564702682</v>
      </c>
      <c r="W51" s="63">
        <v>14.882736411569555</v>
      </c>
      <c r="X51" s="63">
        <v>25.114761669140734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0.26572561735164368</v>
      </c>
      <c r="D53" s="196">
        <f t="shared" si="14"/>
        <v>0.22855556669617458</v>
      </c>
      <c r="E53" s="196">
        <f t="shared" si="14"/>
        <v>0.21337547420421199</v>
      </c>
      <c r="F53" s="196">
        <f t="shared" si="14"/>
        <v>0.1958775746523031</v>
      </c>
      <c r="G53" s="196">
        <f t="shared" si="14"/>
        <v>0.18434005979349116</v>
      </c>
      <c r="H53" s="196">
        <f t="shared" si="14"/>
        <v>0.18914664500502665</v>
      </c>
      <c r="I53" s="196">
        <f t="shared" si="14"/>
        <v>0.18899493919872876</v>
      </c>
      <c r="J53" s="196">
        <f t="shared" si="14"/>
        <v>0.19072539422204648</v>
      </c>
      <c r="K53" s="196">
        <f t="shared" si="14"/>
        <v>0.2075807397469161</v>
      </c>
      <c r="L53" s="196">
        <f t="shared" si="14"/>
        <v>0.1728447592158239</v>
      </c>
      <c r="N53" s="51" t="s">
        <v>29</v>
      </c>
      <c r="O53" s="64">
        <v>26.572561735164367</v>
      </c>
      <c r="P53" s="64">
        <v>22.855556669617457</v>
      </c>
      <c r="Q53" s="64">
        <v>21.337547420421199</v>
      </c>
      <c r="R53" s="64">
        <v>19.587757465230311</v>
      </c>
      <c r="S53" s="64">
        <v>18.434005979349116</v>
      </c>
      <c r="T53" s="64">
        <v>18.914664500502663</v>
      </c>
      <c r="U53" s="64">
        <v>18.899493919872874</v>
      </c>
      <c r="V53" s="64">
        <v>19.072539422204649</v>
      </c>
      <c r="W53" s="64">
        <v>20.758073974691609</v>
      </c>
      <c r="X53" s="64">
        <v>17.284475921582391</v>
      </c>
    </row>
    <row r="55" spans="2:24">
      <c r="B55" s="14" t="str">
        <f>'3.8.2'!B24</f>
        <v>Siniestralida Retenida = Costo de Siniestros / Prima Retenida Neta</v>
      </c>
    </row>
    <row r="56" spans="2:24">
      <c r="B56" s="14" t="s">
        <v>282</v>
      </c>
    </row>
  </sheetData>
  <mergeCells count="2">
    <mergeCell ref="B14:L14"/>
    <mergeCell ref="N14:X14"/>
  </mergeCells>
  <conditionalFormatting sqref="C16:L53">
    <cfRule type="cellIs" dxfId="1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>
  <sheetPr codeName="Hoja176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291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 t="str">
        <f t="shared" ref="K17:K52" si="12">IF(OR(W17="",W17=0),"",W17/100)</f>
        <v/>
      </c>
      <c r="L17" s="192" t="str">
        <f t="shared" ref="L17:L52" si="13">IF(OR(X17="",X17=0),"",X17/100)</f>
        <v/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>
        <f t="shared" si="7"/>
        <v>1.101190551580014</v>
      </c>
      <c r="G18" s="192">
        <f t="shared" si="8"/>
        <v>1.1449130501300393</v>
      </c>
      <c r="H18" s="192">
        <f t="shared" si="9"/>
        <v>1.0355351414737839</v>
      </c>
      <c r="I18" s="192">
        <f t="shared" si="10"/>
        <v>1.1614300452744855</v>
      </c>
      <c r="J18" s="192">
        <f t="shared" si="11"/>
        <v>1.7969419643292557</v>
      </c>
      <c r="K18" s="192">
        <f t="shared" si="12"/>
        <v>1.7325275758584342</v>
      </c>
      <c r="L18" s="192">
        <f t="shared" si="13"/>
        <v>1.5639047038565794</v>
      </c>
      <c r="N18" s="46" t="str">
        <f>'3.6'!N19</f>
        <v>BBVA Seguros de Vida</v>
      </c>
      <c r="O18" s="40"/>
      <c r="P18" s="40"/>
      <c r="Q18" s="40"/>
      <c r="R18" s="40">
        <v>110.1190551580014</v>
      </c>
      <c r="S18" s="40">
        <v>114.49130501300392</v>
      </c>
      <c r="T18" s="40">
        <v>103.55351414737839</v>
      </c>
      <c r="U18" s="40">
        <v>116.14300452744854</v>
      </c>
      <c r="V18" s="40">
        <v>179.69419643292557</v>
      </c>
      <c r="W18" s="40">
        <v>173.25275758584343</v>
      </c>
      <c r="X18" s="40">
        <v>156.39047038565795</v>
      </c>
    </row>
    <row r="19" spans="2:24" s="16" customFormat="1">
      <c r="B19" s="46" t="str">
        <f t="shared" si="3"/>
        <v>BCI Vida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>
        <f t="shared" si="7"/>
        <v>1.2289861283668448</v>
      </c>
      <c r="G19" s="192">
        <f t="shared" si="8"/>
        <v>1.2076830063334667</v>
      </c>
      <c r="H19" s="192">
        <f t="shared" si="9"/>
        <v>1.1047250195528784</v>
      </c>
      <c r="I19" s="192">
        <f t="shared" si="10"/>
        <v>1.3417848008999784</v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/>
      <c r="Q19" s="40"/>
      <c r="R19" s="40">
        <v>122.89861283668448</v>
      </c>
      <c r="S19" s="40">
        <v>120.76830063334667</v>
      </c>
      <c r="T19" s="40">
        <v>110.47250195528784</v>
      </c>
      <c r="U19" s="40">
        <v>134.17848008999783</v>
      </c>
      <c r="V19" s="40"/>
      <c r="W19" s="40"/>
      <c r="X19" s="40"/>
    </row>
    <row r="20" spans="2:24" s="16" customFormat="1">
      <c r="B20" s="46" t="str">
        <f t="shared" si="3"/>
        <v>BICE Vida</v>
      </c>
      <c r="C20" s="192">
        <f t="shared" si="4"/>
        <v>1.3939074236726139</v>
      </c>
      <c r="D20" s="192">
        <f t="shared" si="5"/>
        <v>1.3135606507866491</v>
      </c>
      <c r="E20" s="192">
        <f t="shared" si="6"/>
        <v>1.4914363911379718</v>
      </c>
      <c r="F20" s="192">
        <f t="shared" si="7"/>
        <v>1.9847527094319579</v>
      </c>
      <c r="G20" s="192">
        <f t="shared" si="8"/>
        <v>1.9897859304071566</v>
      </c>
      <c r="H20" s="192">
        <f t="shared" si="9"/>
        <v>1.7906843379596691</v>
      </c>
      <c r="I20" s="192">
        <f t="shared" si="10"/>
        <v>2.0379059631309957</v>
      </c>
      <c r="J20" s="192">
        <f t="shared" si="11"/>
        <v>2.0777001118011222</v>
      </c>
      <c r="K20" s="192">
        <f t="shared" si="12"/>
        <v>1.812490989442723</v>
      </c>
      <c r="L20" s="192">
        <f t="shared" si="13"/>
        <v>1.5932063376775993</v>
      </c>
      <c r="N20" s="46" t="str">
        <f>'3.6'!N21</f>
        <v>BICE Vida</v>
      </c>
      <c r="O20" s="40">
        <v>139.3907423672614</v>
      </c>
      <c r="P20" s="40">
        <v>131.3560650786649</v>
      </c>
      <c r="Q20" s="40">
        <v>149.14363911379718</v>
      </c>
      <c r="R20" s="40">
        <v>198.4752709431958</v>
      </c>
      <c r="S20" s="40">
        <v>198.97859304071565</v>
      </c>
      <c r="T20" s="40">
        <v>179.06843379596691</v>
      </c>
      <c r="U20" s="40">
        <v>203.79059631309957</v>
      </c>
      <c r="V20" s="40">
        <v>207.77001118011222</v>
      </c>
      <c r="W20" s="40">
        <v>181.2490989442723</v>
      </c>
      <c r="X20" s="40">
        <v>159.32063376775994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>
        <f t="shared" si="4"/>
        <v>1.5766073885866809</v>
      </c>
      <c r="D22" s="192">
        <f t="shared" si="5"/>
        <v>1.6238424969373082</v>
      </c>
      <c r="E22" s="192">
        <f t="shared" si="6"/>
        <v>1.5051318324757497</v>
      </c>
      <c r="F22" s="192">
        <f t="shared" si="7"/>
        <v>1.6281281083420531</v>
      </c>
      <c r="G22" s="192">
        <f t="shared" si="8"/>
        <v>1.576715478581636</v>
      </c>
      <c r="H22" s="192">
        <f t="shared" si="9"/>
        <v>1.5112446901399172</v>
      </c>
      <c r="I22" s="192">
        <f t="shared" si="10"/>
        <v>1.6815339862310077</v>
      </c>
      <c r="J22" s="192">
        <f t="shared" si="11"/>
        <v>1.6411503864823684</v>
      </c>
      <c r="K22" s="192">
        <f t="shared" si="12"/>
        <v>1.4503937792516874</v>
      </c>
      <c r="L22" s="192">
        <f t="shared" si="13"/>
        <v>1.394987586736363</v>
      </c>
      <c r="N22" s="46" t="str">
        <f>'3.6'!N23</f>
        <v>Chilena</v>
      </c>
      <c r="O22" s="63">
        <v>157.66073885866808</v>
      </c>
      <c r="P22" s="63">
        <v>162.38424969373082</v>
      </c>
      <c r="Q22" s="63">
        <v>150.51318324757497</v>
      </c>
      <c r="R22" s="63">
        <v>162.81281083420532</v>
      </c>
      <c r="S22" s="63">
        <v>157.67154785816359</v>
      </c>
      <c r="T22" s="63">
        <v>151.12446901399173</v>
      </c>
      <c r="U22" s="63">
        <v>168.15339862310077</v>
      </c>
      <c r="V22" s="63">
        <v>164.11503864823683</v>
      </c>
      <c r="W22" s="63">
        <v>145.03937792516874</v>
      </c>
      <c r="X22" s="63">
        <v>139.4987586736363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>
        <f t="shared" si="4"/>
        <v>2.01011394680497</v>
      </c>
      <c r="D24" s="192">
        <f t="shared" si="5"/>
        <v>753.59707454620252</v>
      </c>
      <c r="E24" s="192">
        <f t="shared" si="6"/>
        <v>4777.4949152542422</v>
      </c>
      <c r="F24" s="192">
        <f t="shared" si="7"/>
        <v>2242.5408918577327</v>
      </c>
      <c r="G24" s="192">
        <f t="shared" si="8"/>
        <v>1291.8986125933811</v>
      </c>
      <c r="H24" s="192">
        <f t="shared" si="9"/>
        <v>268.98129504857428</v>
      </c>
      <c r="I24" s="192">
        <f t="shared" si="10"/>
        <v>120.71039562986265</v>
      </c>
      <c r="J24" s="192">
        <f t="shared" si="11"/>
        <v>165.8795379342244</v>
      </c>
      <c r="K24" s="192">
        <f t="shared" si="12"/>
        <v>794.99172923510105</v>
      </c>
      <c r="L24" s="192">
        <f t="shared" si="13"/>
        <v>1.5879576857894471</v>
      </c>
      <c r="N24" s="46" t="str">
        <f>'3.6'!N25</f>
        <v>CN Life</v>
      </c>
      <c r="O24" s="63">
        <v>201.01139468049701</v>
      </c>
      <c r="P24" s="63">
        <v>75359.707454620249</v>
      </c>
      <c r="Q24" s="63">
        <v>477749.49152542424</v>
      </c>
      <c r="R24" s="63">
        <v>224254.08918577328</v>
      </c>
      <c r="S24" s="63">
        <v>129189.86125933811</v>
      </c>
      <c r="T24" s="63">
        <v>26898.129504857428</v>
      </c>
      <c r="U24" s="63">
        <v>12071.039562986265</v>
      </c>
      <c r="V24" s="63">
        <v>16587.953793422439</v>
      </c>
      <c r="W24" s="63">
        <v>79499.172923510108</v>
      </c>
      <c r="X24" s="63">
        <v>158.79576857894472</v>
      </c>
    </row>
    <row r="25" spans="2:24">
      <c r="B25" s="46" t="str">
        <f t="shared" si="3"/>
        <v>Consorcio Nacional</v>
      </c>
      <c r="C25" s="192">
        <f t="shared" si="4"/>
        <v>1.8079956827208834</v>
      </c>
      <c r="D25" s="192">
        <f t="shared" si="5"/>
        <v>1.5977481011609975</v>
      </c>
      <c r="E25" s="192">
        <f t="shared" si="6"/>
        <v>1.6094364137406982</v>
      </c>
      <c r="F25" s="192">
        <f t="shared" si="7"/>
        <v>1.568032067747593</v>
      </c>
      <c r="G25" s="192">
        <f t="shared" si="8"/>
        <v>1.669571379134156</v>
      </c>
      <c r="H25" s="192">
        <f t="shared" si="9"/>
        <v>1.5417394302552359</v>
      </c>
      <c r="I25" s="192">
        <f t="shared" si="10"/>
        <v>1.6706213186364693</v>
      </c>
      <c r="J25" s="192">
        <f t="shared" si="11"/>
        <v>1.714308724593844</v>
      </c>
      <c r="K25" s="192">
        <f t="shared" si="12"/>
        <v>1.5494071364220836</v>
      </c>
      <c r="L25" s="192">
        <f t="shared" si="13"/>
        <v>1.500968885377431</v>
      </c>
      <c r="N25" s="46" t="str">
        <f>'3.6'!N26</f>
        <v>Consorcio Nacional</v>
      </c>
      <c r="O25" s="63">
        <v>180.79956827208835</v>
      </c>
      <c r="P25" s="63">
        <v>159.77481011609976</v>
      </c>
      <c r="Q25" s="63">
        <v>160.94364137406981</v>
      </c>
      <c r="R25" s="63">
        <v>156.8032067747593</v>
      </c>
      <c r="S25" s="63">
        <v>166.95713791341561</v>
      </c>
      <c r="T25" s="63">
        <v>154.17394302552358</v>
      </c>
      <c r="U25" s="63">
        <v>167.06213186364693</v>
      </c>
      <c r="V25" s="63">
        <v>171.4308724593844</v>
      </c>
      <c r="W25" s="63">
        <v>154.94071364220835</v>
      </c>
      <c r="X25" s="63">
        <v>150.0968885377431</v>
      </c>
    </row>
    <row r="26" spans="2:24">
      <c r="B26" s="46" t="str">
        <f t="shared" si="3"/>
        <v>CorpVida</v>
      </c>
      <c r="C26" s="192">
        <f t="shared" si="4"/>
        <v>1.7462862039345106</v>
      </c>
      <c r="D26" s="192">
        <f t="shared" si="5"/>
        <v>1.5607121397446533</v>
      </c>
      <c r="E26" s="192">
        <f t="shared" si="6"/>
        <v>1.5961921439606439</v>
      </c>
      <c r="F26" s="192">
        <f t="shared" si="7"/>
        <v>1.5787044308746814</v>
      </c>
      <c r="G26" s="192">
        <f t="shared" si="8"/>
        <v>1.6560119058527791</v>
      </c>
      <c r="H26" s="192">
        <f t="shared" si="9"/>
        <v>1.51872082709464</v>
      </c>
      <c r="I26" s="192">
        <f t="shared" si="10"/>
        <v>1.4620799300269203</v>
      </c>
      <c r="J26" s="192">
        <f t="shared" si="11"/>
        <v>1.539817342759658</v>
      </c>
      <c r="K26" s="192">
        <f t="shared" si="12"/>
        <v>1.3688296878257957</v>
      </c>
      <c r="L26" s="192">
        <f t="shared" si="13"/>
        <v>1.3430616377964182</v>
      </c>
      <c r="N26" s="46" t="str">
        <f>'3.6'!N27</f>
        <v>CorpVida</v>
      </c>
      <c r="O26" s="63">
        <v>174.62862039345106</v>
      </c>
      <c r="P26" s="63">
        <v>156.07121397446534</v>
      </c>
      <c r="Q26" s="63">
        <v>159.61921439606439</v>
      </c>
      <c r="R26" s="63">
        <v>157.87044308746815</v>
      </c>
      <c r="S26" s="63">
        <v>165.60119058527792</v>
      </c>
      <c r="T26" s="63">
        <v>151.872082709464</v>
      </c>
      <c r="U26" s="63">
        <v>146.20799300269204</v>
      </c>
      <c r="V26" s="63">
        <v>153.98173427596581</v>
      </c>
      <c r="W26" s="63">
        <v>136.88296878257958</v>
      </c>
      <c r="X26" s="63">
        <v>134.30616377964182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2.147867120837593</v>
      </c>
      <c r="K27" s="192">
        <f t="shared" si="12"/>
        <v>3.1526906718211007</v>
      </c>
      <c r="L27" s="192">
        <f t="shared" si="13"/>
        <v>2.8238276142856535</v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>
        <v>214.78671208375931</v>
      </c>
      <c r="W27" s="63">
        <v>315.26906718211006</v>
      </c>
      <c r="X27" s="63">
        <v>282.38276142856535</v>
      </c>
    </row>
    <row r="28" spans="2:24">
      <c r="B28" s="46" t="str">
        <f t="shared" si="3"/>
        <v>Cruz del Sur</v>
      </c>
      <c r="C28" s="192">
        <f t="shared" si="4"/>
        <v>1.5173022060472896</v>
      </c>
      <c r="D28" s="192">
        <f t="shared" si="5"/>
        <v>1.9016648141804742</v>
      </c>
      <c r="E28" s="192">
        <f t="shared" si="6"/>
        <v>1.8008322222632995</v>
      </c>
      <c r="F28" s="192">
        <f t="shared" si="7"/>
        <v>2.0388739730637289</v>
      </c>
      <c r="G28" s="192">
        <f t="shared" si="8"/>
        <v>1.4233013131430206</v>
      </c>
      <c r="H28" s="192">
        <f t="shared" si="9"/>
        <v>1.31875399184718</v>
      </c>
      <c r="I28" s="192">
        <f t="shared" si="10"/>
        <v>1.3351515139478345</v>
      </c>
      <c r="J28" s="192">
        <f t="shared" si="11"/>
        <v>1.4887553043966721</v>
      </c>
      <c r="K28" s="192">
        <f t="shared" si="12"/>
        <v>1.2486247444403196</v>
      </c>
      <c r="L28" s="192">
        <f t="shared" si="13"/>
        <v>1.2111090945131529</v>
      </c>
      <c r="N28" s="46" t="str">
        <f>'3.6'!N29</f>
        <v>Cruz del Sur</v>
      </c>
      <c r="O28" s="63">
        <v>151.73022060472897</v>
      </c>
      <c r="P28" s="63">
        <v>190.16648141804743</v>
      </c>
      <c r="Q28" s="63">
        <v>180.08322222632995</v>
      </c>
      <c r="R28" s="63">
        <v>203.88739730637289</v>
      </c>
      <c r="S28" s="63">
        <v>142.33013131430206</v>
      </c>
      <c r="T28" s="63">
        <v>131.87539918471799</v>
      </c>
      <c r="U28" s="63">
        <v>133.51515139478346</v>
      </c>
      <c r="V28" s="63">
        <v>148.87553043966722</v>
      </c>
      <c r="W28" s="63">
        <v>124.86247444403196</v>
      </c>
      <c r="X28" s="63">
        <v>121.11090945131528</v>
      </c>
    </row>
    <row r="29" spans="2:24">
      <c r="B29" s="46" t="str">
        <f t="shared" si="3"/>
        <v>EuroAmérica</v>
      </c>
      <c r="C29" s="192">
        <f t="shared" si="4"/>
        <v>1.3788454378078425</v>
      </c>
      <c r="D29" s="192">
        <f t="shared" si="5"/>
        <v>1.4824626558925182</v>
      </c>
      <c r="E29" s="192">
        <f t="shared" si="6"/>
        <v>1.6050902861191922</v>
      </c>
      <c r="F29" s="192">
        <f t="shared" si="7"/>
        <v>1.5912338709874789</v>
      </c>
      <c r="G29" s="192">
        <f t="shared" si="8"/>
        <v>1.512708662663272</v>
      </c>
      <c r="H29" s="192">
        <f t="shared" si="9"/>
        <v>1.4147450640217056</v>
      </c>
      <c r="I29" s="192">
        <f t="shared" si="10"/>
        <v>2.3883468365188496</v>
      </c>
      <c r="J29" s="192">
        <f t="shared" si="11"/>
        <v>1.7222235457033106</v>
      </c>
      <c r="K29" s="192">
        <f t="shared" si="12"/>
        <v>1.8136907334425358</v>
      </c>
      <c r="L29" s="192">
        <f t="shared" si="13"/>
        <v>1.6728728543932716</v>
      </c>
      <c r="N29" s="46" t="str">
        <f>'3.6'!N30</f>
        <v>EuroAmérica</v>
      </c>
      <c r="O29" s="63">
        <v>137.88454378078424</v>
      </c>
      <c r="P29" s="63">
        <v>148.24626558925183</v>
      </c>
      <c r="Q29" s="63">
        <v>160.50902861191923</v>
      </c>
      <c r="R29" s="63">
        <v>159.12338709874788</v>
      </c>
      <c r="S29" s="63">
        <v>151.2708662663272</v>
      </c>
      <c r="T29" s="63">
        <v>141.47450640217056</v>
      </c>
      <c r="U29" s="63">
        <v>238.83468365188497</v>
      </c>
      <c r="V29" s="63">
        <v>172.22235457033105</v>
      </c>
      <c r="W29" s="63">
        <v>181.36907334425359</v>
      </c>
      <c r="X29" s="63">
        <v>167.28728543932715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1.5258743033841407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152.58743033841407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1.571372247473005</v>
      </c>
      <c r="D33" s="192">
        <f t="shared" si="5"/>
        <v>1.6152411335115848</v>
      </c>
      <c r="E33" s="192">
        <f t="shared" si="6"/>
        <v>1.8249427416235076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157.13722474730051</v>
      </c>
      <c r="P33" s="63">
        <v>161.52411335115849</v>
      </c>
      <c r="Q33" s="63">
        <v>182.49427416235076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1.1490211917182569</v>
      </c>
      <c r="D35" s="192">
        <f t="shared" si="5"/>
        <v>1.1393893727960458</v>
      </c>
      <c r="E35" s="192">
        <f t="shared" si="6"/>
        <v>1.1822270463480946</v>
      </c>
      <c r="F35" s="192">
        <f t="shared" si="7"/>
        <v>1.143049097953081</v>
      </c>
      <c r="G35" s="192">
        <f t="shared" si="8"/>
        <v>1.1362219334533334</v>
      </c>
      <c r="H35" s="192">
        <f t="shared" si="9"/>
        <v>1.3849739406499366</v>
      </c>
      <c r="I35" s="192">
        <f t="shared" si="10"/>
        <v>5.7729965421420788</v>
      </c>
      <c r="J35" s="192">
        <f t="shared" si="11"/>
        <v>9718.8363636363683</v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>
        <v>114.90211917182569</v>
      </c>
      <c r="P35" s="63">
        <v>113.93893727960457</v>
      </c>
      <c r="Q35" s="63">
        <v>118.22270463480946</v>
      </c>
      <c r="R35" s="63">
        <v>114.30490979530809</v>
      </c>
      <c r="S35" s="63">
        <v>113.62219334533334</v>
      </c>
      <c r="T35" s="63">
        <v>138.49739406499367</v>
      </c>
      <c r="U35" s="63">
        <v>577.29965421420786</v>
      </c>
      <c r="V35" s="63">
        <v>971883.63636363682</v>
      </c>
      <c r="W35" s="63"/>
      <c r="X35" s="63"/>
    </row>
    <row r="36" spans="2:24">
      <c r="B36" s="46" t="str">
        <f t="shared" si="3"/>
        <v>Metlife (La Interamerica + Metlife)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>
        <f t="shared" si="10"/>
        <v>2.1034414311387035</v>
      </c>
      <c r="J36" s="192">
        <f t="shared" si="11"/>
        <v>1.4059383727637493</v>
      </c>
      <c r="K36" s="192">
        <f t="shared" si="12"/>
        <v>1.1803567663243648</v>
      </c>
      <c r="L36" s="192">
        <f t="shared" si="13"/>
        <v>1.3728699032541316</v>
      </c>
      <c r="N36" s="46" t="str">
        <f>'3.6'!N37</f>
        <v>Metlife (La Interamerica + Metlife)</v>
      </c>
      <c r="O36" s="63"/>
      <c r="P36" s="63"/>
      <c r="Q36" s="63"/>
      <c r="R36" s="63"/>
      <c r="S36" s="63"/>
      <c r="T36" s="63"/>
      <c r="U36" s="63">
        <v>210.34414311387036</v>
      </c>
      <c r="V36" s="63">
        <v>140.59383727637493</v>
      </c>
      <c r="W36" s="63">
        <v>118.03567663243648</v>
      </c>
      <c r="X36" s="63">
        <v>137.28699032541317</v>
      </c>
    </row>
    <row r="37" spans="2:24">
      <c r="B37" s="46" t="str">
        <f t="shared" si="3"/>
        <v>Metlife</v>
      </c>
      <c r="C37" s="192">
        <f t="shared" si="4"/>
        <v>1.3970210379334327</v>
      </c>
      <c r="D37" s="192">
        <f t="shared" si="5"/>
        <v>1.3798829583381262</v>
      </c>
      <c r="E37" s="192">
        <f t="shared" si="6"/>
        <v>1.4135225062975685</v>
      </c>
      <c r="F37" s="192">
        <f t="shared" si="7"/>
        <v>1.4011428603543861</v>
      </c>
      <c r="G37" s="192">
        <f t="shared" si="8"/>
        <v>1.5179964198164584</v>
      </c>
      <c r="H37" s="192">
        <f t="shared" si="9"/>
        <v>1.3989832888905926</v>
      </c>
      <c r="I37" s="192">
        <f t="shared" si="10"/>
        <v>1.3677253844987263</v>
      </c>
      <c r="J37" s="192">
        <f t="shared" si="11"/>
        <v>1.5675633815326437</v>
      </c>
      <c r="K37" s="192">
        <f t="shared" si="12"/>
        <v>1.3992517959564124</v>
      </c>
      <c r="L37" s="192" t="str">
        <f t="shared" si="13"/>
        <v/>
      </c>
      <c r="N37" s="46" t="str">
        <f>'3.6'!N38</f>
        <v>Metlife</v>
      </c>
      <c r="O37" s="63">
        <v>139.70210379334327</v>
      </c>
      <c r="P37" s="63">
        <v>137.98829583381263</v>
      </c>
      <c r="Q37" s="63">
        <v>141.35225062975684</v>
      </c>
      <c r="R37" s="63">
        <v>140.1142860354386</v>
      </c>
      <c r="S37" s="63">
        <v>151.79964198164583</v>
      </c>
      <c r="T37" s="63">
        <v>139.89832888905926</v>
      </c>
      <c r="U37" s="63">
        <v>136.77253844987263</v>
      </c>
      <c r="V37" s="63">
        <v>156.75633815326438</v>
      </c>
      <c r="W37" s="63">
        <v>139.92517959564123</v>
      </c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>
        <f t="shared" si="4"/>
        <v>1.3474713827216842</v>
      </c>
      <c r="D41" s="192">
        <f t="shared" si="5"/>
        <v>1.3478825287228922</v>
      </c>
      <c r="E41" s="192">
        <f t="shared" si="6"/>
        <v>1.3690410639346393</v>
      </c>
      <c r="F41" s="192">
        <f t="shared" si="7"/>
        <v>1.4637801118073555</v>
      </c>
      <c r="G41" s="192">
        <f t="shared" si="8"/>
        <v>1.529857775559508</v>
      </c>
      <c r="H41" s="192">
        <f t="shared" si="9"/>
        <v>1.5094785709662246</v>
      </c>
      <c r="I41" s="192">
        <f t="shared" si="10"/>
        <v>1.6263676170804588</v>
      </c>
      <c r="J41" s="192">
        <f t="shared" si="11"/>
        <v>1.8065292502563504</v>
      </c>
      <c r="K41" s="192">
        <f t="shared" si="12"/>
        <v>1.6992124354217106</v>
      </c>
      <c r="L41" s="192">
        <f t="shared" si="13"/>
        <v>1.5521631001198408</v>
      </c>
      <c r="N41" s="46" t="str">
        <f>'3.6'!N42</f>
        <v>Ohio National</v>
      </c>
      <c r="O41" s="63">
        <v>134.74713827216843</v>
      </c>
      <c r="P41" s="63">
        <v>134.78825287228921</v>
      </c>
      <c r="Q41" s="63">
        <v>136.90410639346393</v>
      </c>
      <c r="R41" s="63">
        <v>146.37801118073554</v>
      </c>
      <c r="S41" s="63">
        <v>152.98577755595079</v>
      </c>
      <c r="T41" s="63">
        <v>150.94785709662247</v>
      </c>
      <c r="U41" s="63">
        <v>162.6367617080459</v>
      </c>
      <c r="V41" s="63">
        <v>180.65292502563503</v>
      </c>
      <c r="W41" s="63">
        <v>169.92124354217106</v>
      </c>
      <c r="X41" s="63">
        <v>155.21631001198409</v>
      </c>
    </row>
    <row r="42" spans="2:24">
      <c r="B42" s="46" t="str">
        <f t="shared" si="3"/>
        <v>Penta Vida</v>
      </c>
      <c r="C42" s="192">
        <f t="shared" si="4"/>
        <v>1.3435299627574779</v>
      </c>
      <c r="D42" s="192">
        <f t="shared" si="5"/>
        <v>1.4065176640845072</v>
      </c>
      <c r="E42" s="192">
        <f t="shared" si="6"/>
        <v>1.4046968814073073</v>
      </c>
      <c r="F42" s="192">
        <f t="shared" si="7"/>
        <v>1.4915208970326046</v>
      </c>
      <c r="G42" s="192">
        <f t="shared" si="8"/>
        <v>1.4642670126380013</v>
      </c>
      <c r="H42" s="192">
        <f t="shared" si="9"/>
        <v>1.4110342331176198</v>
      </c>
      <c r="I42" s="192">
        <f t="shared" si="10"/>
        <v>1.6383446377991904</v>
      </c>
      <c r="J42" s="192">
        <f t="shared" si="11"/>
        <v>2.6147135665055816</v>
      </c>
      <c r="K42" s="192">
        <f t="shared" si="12"/>
        <v>1.4785205368407346</v>
      </c>
      <c r="L42" s="192">
        <f t="shared" si="13"/>
        <v>1.3148115505613054</v>
      </c>
      <c r="N42" s="46" t="str">
        <f>'3.6'!N43</f>
        <v>Penta Vida</v>
      </c>
      <c r="O42" s="63">
        <v>134.35299627574778</v>
      </c>
      <c r="P42" s="63">
        <v>140.65176640845073</v>
      </c>
      <c r="Q42" s="63">
        <v>140.46968814073074</v>
      </c>
      <c r="R42" s="63">
        <v>149.15208970326046</v>
      </c>
      <c r="S42" s="63">
        <v>146.42670126380014</v>
      </c>
      <c r="T42" s="63">
        <v>141.10342331176199</v>
      </c>
      <c r="U42" s="63">
        <v>163.83446377991905</v>
      </c>
      <c r="V42" s="63">
        <v>261.47135665055816</v>
      </c>
      <c r="W42" s="63">
        <v>147.85205368407347</v>
      </c>
      <c r="X42" s="63">
        <v>131.48115505613055</v>
      </c>
    </row>
    <row r="43" spans="2:24">
      <c r="B43" s="46" t="str">
        <f t="shared" si="3"/>
        <v>Principal</v>
      </c>
      <c r="C43" s="192">
        <f t="shared" si="4"/>
        <v>1.5297770371799302</v>
      </c>
      <c r="D43" s="192">
        <f t="shared" si="5"/>
        <v>1.3900370685319736</v>
      </c>
      <c r="E43" s="192">
        <f t="shared" si="6"/>
        <v>1.3579117551309836</v>
      </c>
      <c r="F43" s="192">
        <f t="shared" si="7"/>
        <v>1.3743312063365785</v>
      </c>
      <c r="G43" s="192">
        <f t="shared" si="8"/>
        <v>1.4435072540188387</v>
      </c>
      <c r="H43" s="192">
        <f t="shared" si="9"/>
        <v>1.4158924487925375</v>
      </c>
      <c r="I43" s="192">
        <f t="shared" si="10"/>
        <v>1.5599217698187129</v>
      </c>
      <c r="J43" s="192">
        <f t="shared" si="11"/>
        <v>1.5318038753714545</v>
      </c>
      <c r="K43" s="192">
        <f t="shared" si="12"/>
        <v>1.5165523371530258</v>
      </c>
      <c r="L43" s="192">
        <f t="shared" si="13"/>
        <v>1.5627058550913375</v>
      </c>
      <c r="N43" s="46" t="str">
        <f>'3.6'!N44</f>
        <v>Principal</v>
      </c>
      <c r="O43" s="63">
        <v>152.97770371799302</v>
      </c>
      <c r="P43" s="63">
        <v>139.00370685319737</v>
      </c>
      <c r="Q43" s="63">
        <v>135.79117551309835</v>
      </c>
      <c r="R43" s="63">
        <v>137.43312063365784</v>
      </c>
      <c r="S43" s="63">
        <v>144.35072540188386</v>
      </c>
      <c r="T43" s="63">
        <v>141.58924487925376</v>
      </c>
      <c r="U43" s="63">
        <v>155.9921769818713</v>
      </c>
      <c r="V43" s="63">
        <v>153.18038753714544</v>
      </c>
      <c r="W43" s="63">
        <v>151.65523371530259</v>
      </c>
      <c r="X43" s="63">
        <v>156.27058550913375</v>
      </c>
    </row>
    <row r="44" spans="2:24">
      <c r="B44" s="46" t="str">
        <f t="shared" si="3"/>
        <v>Renta Nacional</v>
      </c>
      <c r="C44" s="192">
        <f t="shared" si="4"/>
        <v>1.3737523810120102</v>
      </c>
      <c r="D44" s="192">
        <f t="shared" si="5"/>
        <v>1.5742405874104148</v>
      </c>
      <c r="E44" s="192">
        <f t="shared" si="6"/>
        <v>1.4647495851989722</v>
      </c>
      <c r="F44" s="192" t="str">
        <f t="shared" si="7"/>
        <v/>
      </c>
      <c r="G44" s="192">
        <f t="shared" si="8"/>
        <v>3123.3369810106269</v>
      </c>
      <c r="H44" s="192">
        <f t="shared" si="9"/>
        <v>84287.210526315699</v>
      </c>
      <c r="I44" s="192">
        <f t="shared" si="10"/>
        <v>1.9059722082374784</v>
      </c>
      <c r="J44" s="192">
        <f t="shared" si="11"/>
        <v>1.3508192368940606</v>
      </c>
      <c r="K44" s="192">
        <f t="shared" si="12"/>
        <v>1.3643432553939858</v>
      </c>
      <c r="L44" s="192">
        <f t="shared" si="13"/>
        <v>1.2894074744912805</v>
      </c>
      <c r="N44" s="46" t="str">
        <f>'3.6'!N45</f>
        <v>Renta Nacional</v>
      </c>
      <c r="O44" s="63">
        <v>137.37523810120103</v>
      </c>
      <c r="P44" s="63">
        <v>157.42405874104148</v>
      </c>
      <c r="Q44" s="63">
        <v>146.47495851989723</v>
      </c>
      <c r="R44" s="63"/>
      <c r="S44" s="63">
        <v>312333.69810106268</v>
      </c>
      <c r="T44" s="63">
        <v>8428721.05263157</v>
      </c>
      <c r="U44" s="63">
        <v>190.59722082374785</v>
      </c>
      <c r="V44" s="63">
        <v>135.08192368940607</v>
      </c>
      <c r="W44" s="63">
        <v>136.43432553939857</v>
      </c>
      <c r="X44" s="63">
        <v>128.94074744912805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>
        <f t="shared" si="4"/>
        <v>1.4334352327578646</v>
      </c>
      <c r="D47" s="192">
        <f t="shared" si="5"/>
        <v>1.355027988096043</v>
      </c>
      <c r="E47" s="192">
        <f t="shared" si="6"/>
        <v>1.3169715695105133</v>
      </c>
      <c r="F47" s="192">
        <f t="shared" si="7"/>
        <v>1.5683707405068217</v>
      </c>
      <c r="G47" s="192">
        <f t="shared" si="8"/>
        <v>90.01219145093313</v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>
        <v>143.34352327578645</v>
      </c>
      <c r="P47" s="63">
        <v>135.50279880960429</v>
      </c>
      <c r="Q47" s="63">
        <v>131.69715695105134</v>
      </c>
      <c r="R47" s="63">
        <v>156.83707405068216</v>
      </c>
      <c r="S47" s="63">
        <v>9001.2191450933133</v>
      </c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 t="str">
        <f t="shared" si="4"/>
        <v/>
      </c>
      <c r="D48" s="192" t="str">
        <f t="shared" si="5"/>
        <v/>
      </c>
      <c r="E48" s="192" t="str">
        <f t="shared" si="6"/>
        <v/>
      </c>
      <c r="F48" s="192" t="str">
        <f t="shared" si="7"/>
        <v/>
      </c>
      <c r="G48" s="192" t="str">
        <f t="shared" si="8"/>
        <v/>
      </c>
      <c r="H48" s="192">
        <f t="shared" si="9"/>
        <v>276.41784337257201</v>
      </c>
      <c r="I48" s="192">
        <f t="shared" si="10"/>
        <v>306.22358180704697</v>
      </c>
      <c r="J48" s="192">
        <f t="shared" si="11"/>
        <v>281.45526691652645</v>
      </c>
      <c r="K48" s="192">
        <f t="shared" si="12"/>
        <v>188.18357169673661</v>
      </c>
      <c r="L48" s="192">
        <f t="shared" si="13"/>
        <v>3.276051960525308</v>
      </c>
      <c r="N48" s="46" t="str">
        <f>'3.6'!N49</f>
        <v>Security Vida</v>
      </c>
      <c r="O48" s="63"/>
      <c r="P48" s="63"/>
      <c r="Q48" s="63"/>
      <c r="R48" s="63"/>
      <c r="S48" s="63"/>
      <c r="T48" s="63">
        <v>27641.784337257202</v>
      </c>
      <c r="U48" s="63">
        <v>30622.358180704698</v>
      </c>
      <c r="V48" s="63">
        <v>28145.526691652645</v>
      </c>
      <c r="W48" s="63">
        <v>18818.357169673662</v>
      </c>
      <c r="X48" s="63">
        <v>327.6051960525308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1.6434724796764903</v>
      </c>
      <c r="D51" s="192">
        <f t="shared" si="5"/>
        <v>1.7426608261583709</v>
      </c>
      <c r="E51" s="192">
        <f t="shared" si="6"/>
        <v>1.3724450250634819</v>
      </c>
      <c r="F51" s="192">
        <f t="shared" si="7"/>
        <v>1.3532508503632732</v>
      </c>
      <c r="G51" s="192">
        <f t="shared" si="8"/>
        <v>1.4581171316028125</v>
      </c>
      <c r="H51" s="192">
        <f t="shared" si="9"/>
        <v>1.4279292986241625</v>
      </c>
      <c r="I51" s="192">
        <f t="shared" si="10"/>
        <v>1.4072424420853848</v>
      </c>
      <c r="J51" s="192">
        <f t="shared" si="11"/>
        <v>1.9211708063270658</v>
      </c>
      <c r="K51" s="192" t="str">
        <f t="shared" si="12"/>
        <v/>
      </c>
      <c r="L51" s="192" t="str">
        <f t="shared" si="13"/>
        <v/>
      </c>
      <c r="N51" s="46" t="str">
        <f>'3.6'!N52</f>
        <v>Sura</v>
      </c>
      <c r="O51" s="63">
        <v>164.34724796764903</v>
      </c>
      <c r="P51" s="63">
        <v>174.26608261583709</v>
      </c>
      <c r="Q51" s="63">
        <v>137.2445025063482</v>
      </c>
      <c r="R51" s="63">
        <v>135.32508503632732</v>
      </c>
      <c r="S51" s="63">
        <v>145.81171316028124</v>
      </c>
      <c r="T51" s="63">
        <v>142.79292986241626</v>
      </c>
      <c r="U51" s="63">
        <v>140.72424420853849</v>
      </c>
      <c r="V51" s="63">
        <v>192.11708063270657</v>
      </c>
      <c r="W51" s="63"/>
      <c r="X51" s="63"/>
    </row>
    <row r="52" spans="2:24">
      <c r="B52" s="46" t="str">
        <f t="shared" si="3"/>
        <v>Vitalis</v>
      </c>
      <c r="C52" s="192">
        <f t="shared" si="4"/>
        <v>2.2164674111030318</v>
      </c>
      <c r="D52" s="192">
        <f t="shared" si="5"/>
        <v>207.94279100529118</v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>
        <v>221.64674111030317</v>
      </c>
      <c r="P52" s="63">
        <v>20794.279100529118</v>
      </c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1.5509467984378134</v>
      </c>
      <c r="D53" s="196">
        <f t="shared" si="14"/>
        <v>1.5086659959931332</v>
      </c>
      <c r="E53" s="196">
        <f t="shared" si="14"/>
        <v>1.4834551619700163</v>
      </c>
      <c r="F53" s="196">
        <f t="shared" si="14"/>
        <v>1.5264830145638384</v>
      </c>
      <c r="G53" s="196">
        <f t="shared" si="14"/>
        <v>1.6183093731783738</v>
      </c>
      <c r="H53" s="196">
        <f t="shared" si="14"/>
        <v>1.5044175951945824</v>
      </c>
      <c r="I53" s="196">
        <f t="shared" si="14"/>
        <v>1.5721151102170237</v>
      </c>
      <c r="J53" s="196">
        <f t="shared" si="14"/>
        <v>1.725776442189243</v>
      </c>
      <c r="K53" s="196">
        <f t="shared" si="14"/>
        <v>1.5583137671174694</v>
      </c>
      <c r="L53" s="196">
        <f t="shared" si="14"/>
        <v>1.4992296887030381</v>
      </c>
      <c r="N53" s="51" t="s">
        <v>29</v>
      </c>
      <c r="O53" s="64">
        <v>155.09467984378134</v>
      </c>
      <c r="P53" s="64">
        <v>150.86659959931333</v>
      </c>
      <c r="Q53" s="64">
        <v>148.34551619700161</v>
      </c>
      <c r="R53" s="64">
        <v>152.64830145638385</v>
      </c>
      <c r="S53" s="64">
        <v>161.83093731783737</v>
      </c>
      <c r="T53" s="64">
        <v>150.44175951945823</v>
      </c>
      <c r="U53" s="64">
        <v>157.21151102170236</v>
      </c>
      <c r="V53" s="64">
        <v>172.57764421892429</v>
      </c>
      <c r="W53" s="64">
        <v>155.83137671174694</v>
      </c>
      <c r="X53" s="64">
        <v>149.92296887030381</v>
      </c>
    </row>
    <row r="55" spans="2:24">
      <c r="B55" s="14" t="str">
        <f>'3.8.2'!B24</f>
        <v>Siniestralida Retenida = Costo de Siniestros / Prima Retenida Neta</v>
      </c>
    </row>
    <row r="56" spans="2:24">
      <c r="B56" s="14" t="s">
        <v>283</v>
      </c>
    </row>
  </sheetData>
  <mergeCells count="2">
    <mergeCell ref="B14:L14"/>
    <mergeCell ref="N14:X14"/>
  </mergeCells>
  <conditionalFormatting sqref="C16:L53">
    <cfRule type="cellIs" dxfId="1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>
  <sheetPr codeName="Hoja177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292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>
        <f t="shared" ref="K17:K52" si="12">IF(OR(W17="",W17=0),"",W17/100)</f>
        <v>0.86240048881271603</v>
      </c>
      <c r="L17" s="192">
        <f t="shared" ref="L17:L52" si="13">IF(OR(X17="",X17=0),"",X17/100)</f>
        <v>0.80078378577936415</v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>
        <v>86.240048881271605</v>
      </c>
      <c r="X17" s="40">
        <v>80.078378577936419</v>
      </c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>
        <f t="shared" si="5"/>
        <v>0.98758471943483817</v>
      </c>
      <c r="E18" s="192">
        <f t="shared" si="6"/>
        <v>0.99246421930497208</v>
      </c>
      <c r="F18" s="192">
        <f t="shared" si="7"/>
        <v>1.006860316455094</v>
      </c>
      <c r="G18" s="192">
        <f t="shared" si="8"/>
        <v>1.0101221722696052</v>
      </c>
      <c r="H18" s="192">
        <f t="shared" si="9"/>
        <v>0.98716697337385473</v>
      </c>
      <c r="I18" s="192">
        <f t="shared" si="10"/>
        <v>0.99505606914033384</v>
      </c>
      <c r="J18" s="192">
        <f t="shared" si="11"/>
        <v>0.96691764772367395</v>
      </c>
      <c r="K18" s="192">
        <f t="shared" si="12"/>
        <v>0.73179092490791797</v>
      </c>
      <c r="L18" s="192">
        <f t="shared" si="13"/>
        <v>0.74239747222277519</v>
      </c>
      <c r="N18" s="46" t="str">
        <f>'3.6'!N19</f>
        <v>BBVA Seguros de Vida</v>
      </c>
      <c r="O18" s="40"/>
      <c r="P18" s="40">
        <v>98.758471943483812</v>
      </c>
      <c r="Q18" s="40">
        <v>99.246421930497206</v>
      </c>
      <c r="R18" s="40">
        <v>100.6860316455094</v>
      </c>
      <c r="S18" s="40">
        <v>101.01221722696052</v>
      </c>
      <c r="T18" s="40">
        <v>98.716697337385469</v>
      </c>
      <c r="U18" s="40">
        <v>99.505606914033379</v>
      </c>
      <c r="V18" s="40">
        <v>96.691764772367392</v>
      </c>
      <c r="W18" s="40">
        <v>73.179092490791803</v>
      </c>
      <c r="X18" s="40">
        <v>74.239747222277515</v>
      </c>
    </row>
    <row r="19" spans="2:24" s="16" customFormat="1">
      <c r="B19" s="46" t="str">
        <f t="shared" si="3"/>
        <v>BCI Vida</v>
      </c>
      <c r="C19" s="192" t="str">
        <f t="shared" si="4"/>
        <v/>
      </c>
      <c r="D19" s="192">
        <f t="shared" si="5"/>
        <v>2.4334261366842811</v>
      </c>
      <c r="E19" s="192">
        <f t="shared" si="6"/>
        <v>2.5106145251396708</v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>
        <v>243.3426136684281</v>
      </c>
      <c r="Q19" s="40">
        <v>251.06145251396708</v>
      </c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BICE Vida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>
        <f t="shared" si="7"/>
        <v>1.026777082898501</v>
      </c>
      <c r="G20" s="192">
        <f t="shared" si="8"/>
        <v>0.93873232869809864</v>
      </c>
      <c r="H20" s="192">
        <f t="shared" si="9"/>
        <v>1.6003768627509445</v>
      </c>
      <c r="I20" s="192">
        <f t="shared" si="10"/>
        <v>1.0253582901258422</v>
      </c>
      <c r="J20" s="192">
        <f t="shared" si="11"/>
        <v>1.2582212762247202</v>
      </c>
      <c r="K20" s="192">
        <f t="shared" si="12"/>
        <v>-0.30506111800735802</v>
      </c>
      <c r="L20" s="192">
        <f t="shared" si="13"/>
        <v>2.1434953380884232</v>
      </c>
      <c r="N20" s="46" t="str">
        <f>'3.6'!N21</f>
        <v>BICE Vida</v>
      </c>
      <c r="O20" s="40"/>
      <c r="P20" s="40"/>
      <c r="Q20" s="40"/>
      <c r="R20" s="40">
        <v>102.6777082898501</v>
      </c>
      <c r="S20" s="40">
        <v>93.873232869809868</v>
      </c>
      <c r="T20" s="40">
        <v>160.03768627509444</v>
      </c>
      <c r="U20" s="40">
        <v>102.53582901258423</v>
      </c>
      <c r="V20" s="40">
        <v>125.82212762247202</v>
      </c>
      <c r="W20" s="40">
        <v>-30.506111800735802</v>
      </c>
      <c r="X20" s="40">
        <v>214.34953380884232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 t="str">
        <f t="shared" si="4"/>
        <v/>
      </c>
      <c r="D22" s="192">
        <f t="shared" si="5"/>
        <v>81.683482142857201</v>
      </c>
      <c r="E22" s="192">
        <f t="shared" si="6"/>
        <v>38.56544411611322</v>
      </c>
      <c r="F22" s="192">
        <f t="shared" si="7"/>
        <v>189.70285714285691</v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>
        <f t="shared" si="11"/>
        <v>0.68026814759430432</v>
      </c>
      <c r="K22" s="192">
        <f t="shared" si="12"/>
        <v>0.51015387887896568</v>
      </c>
      <c r="L22" s="192">
        <f t="shared" si="13"/>
        <v>28.255661870998892</v>
      </c>
      <c r="N22" s="46" t="str">
        <f>'3.6'!N23</f>
        <v>Chilena</v>
      </c>
      <c r="O22" s="63"/>
      <c r="P22" s="63">
        <v>8168.3482142857201</v>
      </c>
      <c r="Q22" s="63">
        <v>3856.5444116113222</v>
      </c>
      <c r="R22" s="63">
        <v>18970.285714285692</v>
      </c>
      <c r="S22" s="63"/>
      <c r="T22" s="63"/>
      <c r="U22" s="63"/>
      <c r="V22" s="63">
        <v>68.026814759430437</v>
      </c>
      <c r="W22" s="63">
        <v>51.015387887896566</v>
      </c>
      <c r="X22" s="63">
        <v>2825.5661870998892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-6.1087081381991695</v>
      </c>
      <c r="D25" s="192">
        <f t="shared" si="5"/>
        <v>464.3214489446662</v>
      </c>
      <c r="E25" s="192">
        <f t="shared" si="6"/>
        <v>-12.941372490003044</v>
      </c>
      <c r="F25" s="192">
        <f t="shared" si="7"/>
        <v>7.5079119597107006E-3</v>
      </c>
      <c r="G25" s="192">
        <f t="shared" si="8"/>
        <v>-2.8574196326061934</v>
      </c>
      <c r="H25" s="192">
        <f t="shared" si="9"/>
        <v>-19.251851851851772</v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>
        <f t="shared" si="13"/>
        <v>0.77886486770816898</v>
      </c>
      <c r="N25" s="46" t="str">
        <f>'3.6'!N26</f>
        <v>Consorcio Nacional</v>
      </c>
      <c r="O25" s="63">
        <v>-610.87081381991698</v>
      </c>
      <c r="P25" s="63">
        <v>46432.144894466619</v>
      </c>
      <c r="Q25" s="63">
        <v>-1294.1372490003043</v>
      </c>
      <c r="R25" s="63">
        <v>0.75079119597107002</v>
      </c>
      <c r="S25" s="63">
        <v>-285.74196326061934</v>
      </c>
      <c r="T25" s="63">
        <v>-1925.1851851851773</v>
      </c>
      <c r="U25" s="63"/>
      <c r="V25" s="63"/>
      <c r="W25" s="63"/>
      <c r="X25" s="63">
        <v>77.886486770816902</v>
      </c>
    </row>
    <row r="26" spans="2:24">
      <c r="B26" s="46" t="str">
        <f t="shared" si="3"/>
        <v>CorpVida</v>
      </c>
      <c r="C26" s="192">
        <f t="shared" si="4"/>
        <v>0.93159620247453701</v>
      </c>
      <c r="D26" s="192">
        <f t="shared" si="5"/>
        <v>1.3392843572105506</v>
      </c>
      <c r="E26" s="192">
        <f t="shared" si="6"/>
        <v>1.0778826470805816</v>
      </c>
      <c r="F26" s="192">
        <f t="shared" si="7"/>
        <v>1.2529201364992653</v>
      </c>
      <c r="G26" s="192">
        <f t="shared" si="8"/>
        <v>2.7710479882246544</v>
      </c>
      <c r="H26" s="192">
        <f t="shared" si="9"/>
        <v>0.74846150816508339</v>
      </c>
      <c r="I26" s="192">
        <f t="shared" si="10"/>
        <v>0.89971162112966885</v>
      </c>
      <c r="J26" s="192">
        <f t="shared" si="11"/>
        <v>9.0047049782875033E-2</v>
      </c>
      <c r="K26" s="192">
        <f t="shared" si="12"/>
        <v>0.22134467395706703</v>
      </c>
      <c r="L26" s="192" t="str">
        <f t="shared" si="13"/>
        <v/>
      </c>
      <c r="N26" s="46" t="str">
        <f>'3.6'!N27</f>
        <v>CorpVida</v>
      </c>
      <c r="O26" s="63">
        <v>93.159620247453702</v>
      </c>
      <c r="P26" s="63">
        <v>133.92843572105505</v>
      </c>
      <c r="Q26" s="63">
        <v>107.78826470805815</v>
      </c>
      <c r="R26" s="63">
        <v>125.29201364992653</v>
      </c>
      <c r="S26" s="63">
        <v>277.10479882246545</v>
      </c>
      <c r="T26" s="63">
        <v>74.846150816508342</v>
      </c>
      <c r="U26" s="63">
        <v>89.97116211296688</v>
      </c>
      <c r="V26" s="63">
        <v>9.0047049782875028</v>
      </c>
      <c r="W26" s="63">
        <v>22.134467395706704</v>
      </c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>
        <f t="shared" si="12"/>
        <v>0.87320656577389433</v>
      </c>
      <c r="L28" s="192">
        <f t="shared" si="13"/>
        <v>0.80350968793108013</v>
      </c>
      <c r="N28" s="46" t="str">
        <f>'3.6'!N29</f>
        <v>Cruz del Sur</v>
      </c>
      <c r="O28" s="63"/>
      <c r="P28" s="63"/>
      <c r="Q28" s="63"/>
      <c r="R28" s="63"/>
      <c r="S28" s="63"/>
      <c r="T28" s="63"/>
      <c r="U28" s="63"/>
      <c r="V28" s="63"/>
      <c r="W28" s="63">
        <v>87.320656577389428</v>
      </c>
      <c r="X28" s="63">
        <v>80.350968793108009</v>
      </c>
    </row>
    <row r="29" spans="2:24">
      <c r="B29" s="46" t="str">
        <f t="shared" si="3"/>
        <v>EuroAmérica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>
        <f t="shared" si="9"/>
        <v>0.95657461591794413</v>
      </c>
      <c r="I29" s="192">
        <f t="shared" si="10"/>
        <v>0.9781493068591065</v>
      </c>
      <c r="J29" s="192">
        <f t="shared" si="11"/>
        <v>0.99167384245880885</v>
      </c>
      <c r="K29" s="192">
        <f t="shared" si="12"/>
        <v>0.87545169466042183</v>
      </c>
      <c r="L29" s="192">
        <f t="shared" si="13"/>
        <v>0.77380967682262314</v>
      </c>
      <c r="N29" s="46" t="str">
        <f>'3.6'!N30</f>
        <v>EuroAmérica</v>
      </c>
      <c r="O29" s="63"/>
      <c r="P29" s="63"/>
      <c r="Q29" s="63"/>
      <c r="R29" s="63"/>
      <c r="S29" s="63"/>
      <c r="T29" s="63">
        <v>95.657461591794416</v>
      </c>
      <c r="U29" s="63">
        <v>97.814930685910653</v>
      </c>
      <c r="V29" s="63">
        <v>99.167384245880882</v>
      </c>
      <c r="W29" s="63">
        <v>87.545169466042182</v>
      </c>
      <c r="X29" s="63">
        <v>77.380967682262309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1.0088339246269149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100.88339246269149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1.0715161822674155</v>
      </c>
      <c r="D33" s="192">
        <f t="shared" si="5"/>
        <v>1.1076426091287286</v>
      </c>
      <c r="E33" s="192">
        <f t="shared" si="6"/>
        <v>1.1276774473187339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107.15161822674155</v>
      </c>
      <c r="P33" s="63">
        <v>110.76426091287286</v>
      </c>
      <c r="Q33" s="63">
        <v>112.76774473187339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Metlife (La Interamerica + Metlife)</v>
      </c>
      <c r="C36" s="192">
        <f t="shared" si="4"/>
        <v>-1.6985907358861184E-5</v>
      </c>
      <c r="D36" s="192">
        <f t="shared" si="5"/>
        <v>-3.4399477806788639</v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>
        <f t="shared" si="11"/>
        <v>0.86843798701895514</v>
      </c>
      <c r="K36" s="192">
        <f t="shared" si="12"/>
        <v>0.64035673020006212</v>
      </c>
      <c r="L36" s="192">
        <f t="shared" si="13"/>
        <v>0.66711900078255992</v>
      </c>
      <c r="N36" s="46" t="str">
        <f>'3.6'!N37</f>
        <v>Metlife (La Interamerica + Metlife)</v>
      </c>
      <c r="O36" s="63">
        <v>-1.6985907358861184E-3</v>
      </c>
      <c r="P36" s="63">
        <v>-343.99477806788639</v>
      </c>
      <c r="Q36" s="63"/>
      <c r="R36" s="63"/>
      <c r="S36" s="63"/>
      <c r="T36" s="63"/>
      <c r="U36" s="63"/>
      <c r="V36" s="63">
        <v>86.843798701895508</v>
      </c>
      <c r="W36" s="63">
        <v>64.035673020006215</v>
      </c>
      <c r="X36" s="63">
        <v>66.711900078255994</v>
      </c>
    </row>
    <row r="37" spans="2:24">
      <c r="B37" s="46" t="str">
        <f t="shared" si="3"/>
        <v>Metlife</v>
      </c>
      <c r="C37" s="192">
        <f t="shared" si="4"/>
        <v>1.1524773748850481</v>
      </c>
      <c r="D37" s="192">
        <f t="shared" si="5"/>
        <v>-10.375703896772531</v>
      </c>
      <c r="E37" s="192">
        <f t="shared" si="6"/>
        <v>-3.7516660122126742</v>
      </c>
      <c r="F37" s="192">
        <f t="shared" si="7"/>
        <v>8.2764905149051522</v>
      </c>
      <c r="G37" s="192">
        <f t="shared" si="8"/>
        <v>-5.7231262327416115</v>
      </c>
      <c r="H37" s="192">
        <f t="shared" si="9"/>
        <v>5.8513904338153386</v>
      </c>
      <c r="I37" s="192">
        <f t="shared" si="10"/>
        <v>1.9491825011047195</v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'3.6'!N38</f>
        <v>Metlife</v>
      </c>
      <c r="O37" s="63">
        <v>115.24773748850481</v>
      </c>
      <c r="P37" s="63">
        <v>-1037.5703896772532</v>
      </c>
      <c r="Q37" s="63">
        <v>-375.1666012212674</v>
      </c>
      <c r="R37" s="63">
        <v>827.64905149051526</v>
      </c>
      <c r="S37" s="63">
        <v>-572.31262327416118</v>
      </c>
      <c r="T37" s="63">
        <v>585.13904338153384</v>
      </c>
      <c r="U37" s="63">
        <v>194.91825011047194</v>
      </c>
      <c r="V37" s="63"/>
      <c r="W37" s="63"/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>
        <f t="shared" si="11"/>
        <v>0.73101156952051094</v>
      </c>
      <c r="K41" s="192">
        <f t="shared" si="12"/>
        <v>0.69645765536975712</v>
      </c>
      <c r="L41" s="192">
        <f t="shared" si="13"/>
        <v>0.85092928900772069</v>
      </c>
      <c r="N41" s="46" t="str">
        <f>'3.6'!N42</f>
        <v>Ohio National</v>
      </c>
      <c r="O41" s="63"/>
      <c r="P41" s="63"/>
      <c r="Q41" s="63"/>
      <c r="R41" s="63"/>
      <c r="S41" s="63"/>
      <c r="T41" s="63"/>
      <c r="U41" s="63"/>
      <c r="V41" s="63">
        <v>73.101156952051099</v>
      </c>
      <c r="W41" s="63">
        <v>69.645765536975716</v>
      </c>
      <c r="X41" s="63">
        <v>85.092928900772066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1.0205510427724263</v>
      </c>
      <c r="E42" s="192">
        <f t="shared" si="6"/>
        <v>1.0155889284410589</v>
      </c>
      <c r="F42" s="192">
        <f t="shared" si="7"/>
        <v>1.0186563595788509</v>
      </c>
      <c r="G42" s="192">
        <f t="shared" si="8"/>
        <v>1.041088541938523</v>
      </c>
      <c r="H42" s="192">
        <f t="shared" si="9"/>
        <v>1.03018874262196</v>
      </c>
      <c r="I42" s="192">
        <f t="shared" si="10"/>
        <v>1.020177336848298</v>
      </c>
      <c r="J42" s="192">
        <f t="shared" si="11"/>
        <v>1.1115171942932742</v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/>
      <c r="P42" s="63">
        <v>102.05510427724262</v>
      </c>
      <c r="Q42" s="63">
        <v>101.55889284410588</v>
      </c>
      <c r="R42" s="63">
        <v>101.86563595788509</v>
      </c>
      <c r="S42" s="63">
        <v>104.1088541938523</v>
      </c>
      <c r="T42" s="63">
        <v>103.01887426219601</v>
      </c>
      <c r="U42" s="63">
        <v>102.01773368482981</v>
      </c>
      <c r="V42" s="63">
        <v>111.15171942932743</v>
      </c>
      <c r="W42" s="63"/>
      <c r="X42" s="63"/>
    </row>
    <row r="43" spans="2:24">
      <c r="B43" s="46" t="str">
        <f t="shared" si="3"/>
        <v>Principal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0.94545259261707604</v>
      </c>
      <c r="D44" s="192">
        <f t="shared" si="5"/>
        <v>1.2036646893744984</v>
      </c>
      <c r="E44" s="192">
        <f t="shared" si="6"/>
        <v>0.97463262097376391</v>
      </c>
      <c r="F44" s="192">
        <f t="shared" si="7"/>
        <v>1.3287982685876074</v>
      </c>
      <c r="G44" s="192">
        <f t="shared" si="8"/>
        <v>37.295278029256394</v>
      </c>
      <c r="H44" s="192">
        <f t="shared" si="9"/>
        <v>5.4250248843609139</v>
      </c>
      <c r="I44" s="192">
        <f t="shared" si="10"/>
        <v>-0.67972362476747317</v>
      </c>
      <c r="J44" s="192" t="str">
        <f t="shared" si="11"/>
        <v/>
      </c>
      <c r="K44" s="192">
        <f t="shared" si="12"/>
        <v>2.0628494312704863E-2</v>
      </c>
      <c r="L44" s="192" t="str">
        <f t="shared" si="13"/>
        <v/>
      </c>
      <c r="N44" s="46" t="str">
        <f>'3.6'!N45</f>
        <v>Renta Nacional</v>
      </c>
      <c r="O44" s="63">
        <v>94.545259261707599</v>
      </c>
      <c r="P44" s="63">
        <v>120.36646893744984</v>
      </c>
      <c r="Q44" s="63">
        <v>97.463262097376386</v>
      </c>
      <c r="R44" s="63">
        <v>132.87982685876074</v>
      </c>
      <c r="S44" s="63">
        <v>3729.5278029256397</v>
      </c>
      <c r="T44" s="63">
        <v>542.50248843609143</v>
      </c>
      <c r="U44" s="63">
        <v>-67.972362476747321</v>
      </c>
      <c r="V44" s="63"/>
      <c r="W44" s="63">
        <v>2.0628494312704864</v>
      </c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>
        <f t="shared" si="12"/>
        <v>0.84128861516943776</v>
      </c>
      <c r="L45" s="192">
        <f t="shared" si="13"/>
        <v>0.77299839966838346</v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>
        <v>84.128861516943772</v>
      </c>
      <c r="X45" s="63">
        <v>77.299839966838348</v>
      </c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0.87547561397440365</v>
      </c>
      <c r="D48" s="192">
        <f t="shared" si="5"/>
        <v>0.98373983739837412</v>
      </c>
      <c r="E48" s="192">
        <f t="shared" si="6"/>
        <v>0.51278172845928061</v>
      </c>
      <c r="F48" s="192" t="str">
        <f t="shared" si="7"/>
        <v/>
      </c>
      <c r="G48" s="192" t="str">
        <f t="shared" si="8"/>
        <v/>
      </c>
      <c r="H48" s="192" t="str">
        <f t="shared" si="9"/>
        <v/>
      </c>
      <c r="I48" s="192" t="str">
        <f t="shared" si="10"/>
        <v/>
      </c>
      <c r="J48" s="192" t="str">
        <f t="shared" si="11"/>
        <v/>
      </c>
      <c r="K48" s="192">
        <f t="shared" si="12"/>
        <v>0.8723332322059687</v>
      </c>
      <c r="L48" s="192">
        <f t="shared" si="13"/>
        <v>0.76012513386658176</v>
      </c>
      <c r="N48" s="46" t="str">
        <f>'3.6'!N49</f>
        <v>Security Vida</v>
      </c>
      <c r="O48" s="63">
        <v>87.547561397440361</v>
      </c>
      <c r="P48" s="63">
        <v>98.373983739837414</v>
      </c>
      <c r="Q48" s="63">
        <v>51.278172845928061</v>
      </c>
      <c r="R48" s="63"/>
      <c r="S48" s="63"/>
      <c r="T48" s="63"/>
      <c r="U48" s="63"/>
      <c r="V48" s="63"/>
      <c r="W48" s="63">
        <v>87.233323220596873</v>
      </c>
      <c r="X48" s="63">
        <v>76.012513386658171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>
        <f t="shared" si="11"/>
        <v>0.80147609678306653</v>
      </c>
      <c r="K50" s="192">
        <f t="shared" si="12"/>
        <v>0.69162475050382088</v>
      </c>
      <c r="L50" s="192">
        <f t="shared" si="13"/>
        <v>0.74942026898794945</v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>
        <v>80.147609678306651</v>
      </c>
      <c r="W50" s="63">
        <v>69.162475050382085</v>
      </c>
      <c r="X50" s="63">
        <v>74.94202689879495</v>
      </c>
    </row>
    <row r="51" spans="2:24">
      <c r="B51" s="46" t="str">
        <f t="shared" si="3"/>
        <v>Sura</v>
      </c>
      <c r="C51" s="192">
        <f t="shared" si="4"/>
        <v>1.0093499694559083</v>
      </c>
      <c r="D51" s="192">
        <f t="shared" si="5"/>
        <v>1.0249512645062679</v>
      </c>
      <c r="E51" s="192">
        <f t="shared" si="6"/>
        <v>1.2667847058933837</v>
      </c>
      <c r="F51" s="192">
        <f t="shared" si="7"/>
        <v>1.0462843773901358</v>
      </c>
      <c r="G51" s="192">
        <f t="shared" si="8"/>
        <v>1.0781462948368352</v>
      </c>
      <c r="H51" s="192">
        <f t="shared" si="9"/>
        <v>1.0602044001344586</v>
      </c>
      <c r="I51" s="192">
        <f t="shared" si="10"/>
        <v>1.048155617637089</v>
      </c>
      <c r="J51" s="192">
        <f t="shared" si="11"/>
        <v>1.0972840589883939</v>
      </c>
      <c r="K51" s="192">
        <f t="shared" si="12"/>
        <v>0.20016909744240102</v>
      </c>
      <c r="L51" s="192">
        <f t="shared" si="13"/>
        <v>1.7345783964229542</v>
      </c>
      <c r="N51" s="46" t="str">
        <f>'3.6'!N52</f>
        <v>Sura</v>
      </c>
      <c r="O51" s="63">
        <v>100.93499694559083</v>
      </c>
      <c r="P51" s="63">
        <v>102.4951264506268</v>
      </c>
      <c r="Q51" s="63">
        <v>126.67847058933836</v>
      </c>
      <c r="R51" s="63">
        <v>104.62843773901358</v>
      </c>
      <c r="S51" s="63">
        <v>107.81462948368352</v>
      </c>
      <c r="T51" s="63">
        <v>106.02044001344586</v>
      </c>
      <c r="U51" s="63">
        <v>104.8155617637089</v>
      </c>
      <c r="V51" s="63">
        <v>109.72840589883938</v>
      </c>
      <c r="W51" s="63">
        <v>20.016909744240102</v>
      </c>
      <c r="X51" s="63">
        <v>173.45783964229543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1.002808458945329</v>
      </c>
      <c r="D53" s="196">
        <f t="shared" si="14"/>
        <v>1.0952251469134444</v>
      </c>
      <c r="E53" s="196">
        <f t="shared" si="14"/>
        <v>1.0883595576796399</v>
      </c>
      <c r="F53" s="196">
        <f t="shared" si="14"/>
        <v>1.1227389373786152</v>
      </c>
      <c r="G53" s="196">
        <f t="shared" si="14"/>
        <v>1.0510613246129985</v>
      </c>
      <c r="H53" s="196">
        <f t="shared" si="14"/>
        <v>1.0490879206690022</v>
      </c>
      <c r="I53" s="196">
        <f t="shared" si="14"/>
        <v>1.0163075756628466</v>
      </c>
      <c r="J53" s="196">
        <f t="shared" si="14"/>
        <v>0.91053969225852716</v>
      </c>
      <c r="K53" s="196">
        <f t="shared" si="14"/>
        <v>0.68890129504124276</v>
      </c>
      <c r="L53" s="196">
        <f t="shared" si="14"/>
        <v>0.75268193688627216</v>
      </c>
      <c r="N53" s="51" t="s">
        <v>29</v>
      </c>
      <c r="O53" s="64">
        <v>100.2808458945329</v>
      </c>
      <c r="P53" s="64">
        <v>109.52251469134444</v>
      </c>
      <c r="Q53" s="64">
        <v>108.83595576796398</v>
      </c>
      <c r="R53" s="64">
        <v>112.27389373786151</v>
      </c>
      <c r="S53" s="64">
        <v>105.10613246129985</v>
      </c>
      <c r="T53" s="64">
        <v>104.90879206690022</v>
      </c>
      <c r="U53" s="64">
        <v>101.63075756628466</v>
      </c>
      <c r="V53" s="64">
        <v>91.053969225852711</v>
      </c>
      <c r="W53" s="64">
        <v>68.890129504124275</v>
      </c>
      <c r="X53" s="64">
        <v>75.268193688627221</v>
      </c>
    </row>
    <row r="55" spans="2:24">
      <c r="B55" s="14" t="str">
        <f>'3.8.2'!B24</f>
        <v>Siniestralida Retenida = Costo de Siniestros / Prima Retenida Neta</v>
      </c>
    </row>
    <row r="56" spans="2:24">
      <c r="B56" s="14"/>
    </row>
  </sheetData>
  <mergeCells count="2">
    <mergeCell ref="B14:L14"/>
    <mergeCell ref="N14:X14"/>
  </mergeCells>
  <conditionalFormatting sqref="C16:L53">
    <cfRule type="cellIs" dxfId="11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>
  <sheetPr codeName="Hoja178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293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 t="str">
        <f t="shared" ref="K17:K52" si="12">IF(OR(W17="",W17=0),"",W17/100)</f>
        <v/>
      </c>
      <c r="L17" s="192" t="str">
        <f t="shared" ref="L17:L52" si="13">IF(OR(X17="",X17=0),"",X17/100)</f>
        <v/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BCI Vida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BICE Vida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'3.6'!N21</f>
        <v>BICE Vida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'3.6'!N23</f>
        <v>Chilena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-96.070607114201636</v>
      </c>
      <c r="D25" s="192">
        <f t="shared" si="5"/>
        <v>3.234569245469753</v>
      </c>
      <c r="E25" s="192">
        <f t="shared" si="6"/>
        <v>1100.0446180993201</v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'3.6'!N26</f>
        <v>Consorcio Nacional</v>
      </c>
      <c r="O25" s="63">
        <v>-9607.060711420163</v>
      </c>
      <c r="P25" s="63">
        <v>323.4569245469753</v>
      </c>
      <c r="Q25" s="63">
        <v>110004.46180993201</v>
      </c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CorpVida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'3.6'!N27</f>
        <v>CorpVida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>
        <f t="shared" si="11"/>
        <v>377.67992831541153</v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>
        <v>37767.992831541153</v>
      </c>
      <c r="W27" s="63"/>
      <c r="X27" s="63"/>
    </row>
    <row r="28" spans="2:24">
      <c r="B28" s="46" t="str">
        <f t="shared" si="3"/>
        <v>Cruz del Sur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'3.6'!N29</f>
        <v>Cruz del Sur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EuroAmérica</v>
      </c>
      <c r="C29" s="192">
        <f t="shared" si="4"/>
        <v>-0.85276044787517791</v>
      </c>
      <c r="D29" s="192">
        <f t="shared" si="5"/>
        <v>40.420405962331103</v>
      </c>
      <c r="E29" s="192" t="str">
        <f t="shared" si="6"/>
        <v/>
      </c>
      <c r="F29" s="192">
        <f t="shared" si="7"/>
        <v>3072.5644699140353</v>
      </c>
      <c r="G29" s="192">
        <f t="shared" si="8"/>
        <v>6488.7878787878808</v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'3.6'!N30</f>
        <v>EuroAmérica</v>
      </c>
      <c r="O29" s="63">
        <v>-85.27604478751779</v>
      </c>
      <c r="P29" s="63">
        <v>4042.0405962331101</v>
      </c>
      <c r="Q29" s="63"/>
      <c r="R29" s="63">
        <v>307256.44699140353</v>
      </c>
      <c r="S29" s="63">
        <v>648878.78787878808</v>
      </c>
      <c r="T29" s="63"/>
      <c r="U29" s="63"/>
      <c r="V29" s="63"/>
      <c r="W29" s="63"/>
      <c r="X29" s="63"/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Metlife (La Interamerica + Metlife)</v>
      </c>
      <c r="C36" s="192" t="str">
        <f t="shared" si="4"/>
        <v/>
      </c>
      <c r="D36" s="192" t="str">
        <f t="shared" si="5"/>
        <v/>
      </c>
      <c r="E36" s="192">
        <f t="shared" si="6"/>
        <v>643.3457013574664</v>
      </c>
      <c r="F36" s="192">
        <f t="shared" si="7"/>
        <v>1703.5185185185189</v>
      </c>
      <c r="G36" s="192">
        <f t="shared" si="8"/>
        <v>4669.0656934306562</v>
      </c>
      <c r="H36" s="192" t="str">
        <f t="shared" si="9"/>
        <v/>
      </c>
      <c r="I36" s="192">
        <f t="shared" si="10"/>
        <v>47560.294117647049</v>
      </c>
      <c r="J36" s="192">
        <f t="shared" si="11"/>
        <v>2619.6528925619914</v>
      </c>
      <c r="K36" s="192">
        <f t="shared" si="12"/>
        <v>719.97154072620276</v>
      </c>
      <c r="L36" s="192">
        <f t="shared" si="13"/>
        <v>141828.00000000009</v>
      </c>
      <c r="N36" s="46" t="str">
        <f>'3.6'!N37</f>
        <v>Metlife (La Interamerica + Metlife)</v>
      </c>
      <c r="O36" s="63"/>
      <c r="P36" s="63"/>
      <c r="Q36" s="63">
        <v>64334.570135746639</v>
      </c>
      <c r="R36" s="63">
        <v>170351.85185185188</v>
      </c>
      <c r="S36" s="63">
        <v>466906.56934306561</v>
      </c>
      <c r="T36" s="63"/>
      <c r="U36" s="63">
        <v>4756029.4117647046</v>
      </c>
      <c r="V36" s="63">
        <v>261965.28925619915</v>
      </c>
      <c r="W36" s="63">
        <v>71997.15407262028</v>
      </c>
      <c r="X36" s="63">
        <v>14182800.000000009</v>
      </c>
    </row>
    <row r="37" spans="2:24">
      <c r="B37" s="46" t="str">
        <f t="shared" si="3"/>
        <v>Metlife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'3.6'!N38</f>
        <v>Metlife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'3.6'!N42</f>
        <v>Ohio National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Penta Vida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>
        <f t="shared" si="8"/>
        <v>123.5994492044061</v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/>
      <c r="P42" s="63"/>
      <c r="Q42" s="63"/>
      <c r="R42" s="63"/>
      <c r="S42" s="63">
        <v>12359.94492044061</v>
      </c>
      <c r="T42" s="63"/>
      <c r="U42" s="63"/>
      <c r="V42" s="63"/>
      <c r="W42" s="63"/>
      <c r="X42" s="63"/>
    </row>
    <row r="43" spans="2:24">
      <c r="B43" s="46" t="str">
        <f t="shared" si="3"/>
        <v>Principal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-7.4000863557858327</v>
      </c>
      <c r="D44" s="192">
        <f t="shared" si="5"/>
        <v>1350.8911392405055</v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'3.6'!N45</f>
        <v>Renta Nacional</v>
      </c>
      <c r="O44" s="63">
        <v>-740.00863557858327</v>
      </c>
      <c r="P44" s="63">
        <v>135089.11392405056</v>
      </c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 t="str">
        <f t="shared" si="4"/>
        <v/>
      </c>
      <c r="D48" s="192" t="str">
        <f t="shared" si="5"/>
        <v/>
      </c>
      <c r="E48" s="192" t="str">
        <f t="shared" si="6"/>
        <v/>
      </c>
      <c r="F48" s="192" t="str">
        <f t="shared" si="7"/>
        <v/>
      </c>
      <c r="G48" s="192" t="str">
        <f t="shared" si="8"/>
        <v/>
      </c>
      <c r="H48" s="192" t="str">
        <f t="shared" si="9"/>
        <v/>
      </c>
      <c r="I48" s="192" t="str">
        <f t="shared" si="10"/>
        <v/>
      </c>
      <c r="J48" s="192" t="str">
        <f t="shared" si="11"/>
        <v/>
      </c>
      <c r="K48" s="192" t="str">
        <f t="shared" si="12"/>
        <v/>
      </c>
      <c r="L48" s="192" t="str">
        <f t="shared" si="13"/>
        <v/>
      </c>
      <c r="N48" s="46" t="str">
        <f>'3.6'!N49</f>
        <v>Security Vida</v>
      </c>
      <c r="O48" s="63"/>
      <c r="P48" s="63"/>
      <c r="Q48" s="63"/>
      <c r="R48" s="63"/>
      <c r="S48" s="63"/>
      <c r="T48" s="63"/>
      <c r="U48" s="63"/>
      <c r="V48" s="63"/>
      <c r="W48" s="63"/>
      <c r="X48" s="63"/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96.542087542087671</v>
      </c>
      <c r="D51" s="192" t="str">
        <f t="shared" si="5"/>
        <v/>
      </c>
      <c r="E51" s="192" t="str">
        <f t="shared" si="6"/>
        <v/>
      </c>
      <c r="F51" s="192" t="str">
        <f t="shared" si="7"/>
        <v/>
      </c>
      <c r="G51" s="192" t="str">
        <f t="shared" si="8"/>
        <v/>
      </c>
      <c r="H51" s="192" t="str">
        <f t="shared" si="9"/>
        <v/>
      </c>
      <c r="I51" s="192" t="str">
        <f t="shared" si="10"/>
        <v/>
      </c>
      <c r="J51" s="192" t="str">
        <f t="shared" si="11"/>
        <v/>
      </c>
      <c r="K51" s="192" t="str">
        <f t="shared" si="12"/>
        <v/>
      </c>
      <c r="L51" s="192" t="str">
        <f t="shared" si="13"/>
        <v/>
      </c>
      <c r="N51" s="46" t="str">
        <f>'3.6'!N52</f>
        <v>Sura</v>
      </c>
      <c r="O51" s="63">
        <v>9654.2087542087665</v>
      </c>
      <c r="P51" s="63"/>
      <c r="Q51" s="63"/>
      <c r="R51" s="63"/>
      <c r="S51" s="63"/>
      <c r="T51" s="63"/>
      <c r="U51" s="63"/>
      <c r="V51" s="63"/>
      <c r="W51" s="63"/>
      <c r="X51" s="63"/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-10.409103076670679</v>
      </c>
      <c r="D53" s="196">
        <f t="shared" si="14"/>
        <v>7.3186807730520052</v>
      </c>
      <c r="E53" s="196">
        <f t="shared" si="14"/>
        <v>2650.4286277602496</v>
      </c>
      <c r="F53" s="196">
        <f t="shared" si="14"/>
        <v>21155.77716643742</v>
      </c>
      <c r="G53" s="196">
        <f t="shared" si="14"/>
        <v>5616.3742296919054</v>
      </c>
      <c r="H53" s="196" t="str">
        <f t="shared" si="14"/>
        <v/>
      </c>
      <c r="I53" s="196">
        <f t="shared" si="14"/>
        <v>799994.29411764804</v>
      </c>
      <c r="J53" s="196">
        <f t="shared" si="14"/>
        <v>3199.649604946751</v>
      </c>
      <c r="K53" s="196">
        <f t="shared" si="14"/>
        <v>12767.481844946044</v>
      </c>
      <c r="L53" s="196">
        <f t="shared" si="14"/>
        <v>2595797.6666666735</v>
      </c>
      <c r="N53" s="51" t="s">
        <v>29</v>
      </c>
      <c r="O53" s="64">
        <v>-1040.9103076670679</v>
      </c>
      <c r="P53" s="64">
        <v>731.86807730520047</v>
      </c>
      <c r="Q53" s="64">
        <v>265042.86277602497</v>
      </c>
      <c r="R53" s="64">
        <v>2115577.7166437418</v>
      </c>
      <c r="S53" s="64">
        <v>561637.42296919052</v>
      </c>
      <c r="T53" s="64"/>
      <c r="U53" s="64">
        <v>79999429.411764801</v>
      </c>
      <c r="V53" s="64">
        <v>319964.96049467509</v>
      </c>
      <c r="W53" s="64">
        <v>1276748.1844946044</v>
      </c>
      <c r="X53" s="64">
        <v>259579766.66666734</v>
      </c>
    </row>
    <row r="55" spans="2:24">
      <c r="B55" s="14" t="str">
        <f>'3.8.2'!B24</f>
        <v>Siniestralida Retenida = Costo de Siniestros / Prima Retenida Neta</v>
      </c>
    </row>
    <row r="56" spans="2:24">
      <c r="B56" s="14"/>
    </row>
  </sheetData>
  <mergeCells count="2">
    <mergeCell ref="B14:L14"/>
    <mergeCell ref="N14:X14"/>
  </mergeCells>
  <conditionalFormatting sqref="C16:L53">
    <cfRule type="cellIs" dxfId="10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>
  <sheetPr codeName="Hoja179">
    <pageSetUpPr fitToPage="1"/>
  </sheetPr>
  <dimension ref="B3:X24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  <c r="O3" s="11"/>
      <c r="Q3" s="11"/>
    </row>
    <row r="8" spans="2:24">
      <c r="B8" s="12"/>
      <c r="N8" s="12"/>
    </row>
    <row r="9" spans="2:24">
      <c r="B9" s="12"/>
      <c r="N9" s="12"/>
    </row>
    <row r="10" spans="2:24">
      <c r="B10" s="12"/>
      <c r="N10" s="12"/>
    </row>
    <row r="11" spans="2:24" ht="21">
      <c r="B11" s="13" t="s">
        <v>294</v>
      </c>
      <c r="N11" s="13"/>
    </row>
    <row r="12" spans="2:24">
      <c r="B12" s="14" t="s">
        <v>7</v>
      </c>
      <c r="N12" s="14"/>
    </row>
    <row r="13" spans="2:24">
      <c r="B13" s="12"/>
      <c r="N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109"/>
      <c r="O14" s="110"/>
      <c r="P14" s="110"/>
      <c r="Q14" s="110"/>
      <c r="R14" s="110"/>
      <c r="S14" s="110"/>
      <c r="T14" s="110"/>
      <c r="U14" s="110"/>
      <c r="V14" s="110"/>
      <c r="W14" s="110"/>
      <c r="X14" s="111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 t="shared" ref="P15:X15" si="1">O15+1</f>
        <v>2003</v>
      </c>
      <c r="Q15" s="73">
        <f t="shared" si="1"/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 t="shared" si="1"/>
        <v>2011</v>
      </c>
    </row>
    <row r="16" spans="2:24" s="16" customFormat="1">
      <c r="B16" s="46" t="s">
        <v>49</v>
      </c>
      <c r="C16" s="192">
        <f>'3.8.3.1'!C53</f>
        <v>0.43334396690494048</v>
      </c>
      <c r="D16" s="192">
        <f>'3.8.3.1'!D53</f>
        <v>0.44536327073453463</v>
      </c>
      <c r="E16" s="192">
        <f>'3.8.3.1'!E53</f>
        <v>0.46808461522070244</v>
      </c>
      <c r="F16" s="192">
        <f>'3.8.3.1'!F53</f>
        <v>0.4060126710791549</v>
      </c>
      <c r="G16" s="192">
        <f>'3.8.3.1'!G53</f>
        <v>0.43329262451234762</v>
      </c>
      <c r="H16" s="192">
        <f>'3.8.3.1'!H53</f>
        <v>0.62246972486304009</v>
      </c>
      <c r="I16" s="192">
        <f>'3.8.3.1'!I53</f>
        <v>0.6070151541440465</v>
      </c>
      <c r="J16" s="192">
        <f>'3.8.3.1'!J53</f>
        <v>0.61585065111978632</v>
      </c>
      <c r="K16" s="192">
        <f>'3.8.3.1'!K53</f>
        <v>0.61896040316405121</v>
      </c>
      <c r="L16" s="192">
        <f>'3.8.3.1'!L53</f>
        <v>0.64338174422427286</v>
      </c>
      <c r="N16" s="46" t="s">
        <v>49</v>
      </c>
      <c r="O16" s="105"/>
      <c r="P16" s="105"/>
      <c r="Q16" s="105"/>
      <c r="R16" s="105"/>
      <c r="S16" s="105"/>
      <c r="T16" s="105"/>
      <c r="U16" s="105"/>
      <c r="V16" s="105"/>
      <c r="W16" s="105"/>
      <c r="X16" s="105"/>
    </row>
    <row r="17" spans="2:24" s="16" customFormat="1">
      <c r="B17" s="46" t="s">
        <v>285</v>
      </c>
      <c r="C17" s="192">
        <f>'3.8.3.2'!C53</f>
        <v>0.71438881714895397</v>
      </c>
      <c r="D17" s="192">
        <f>'3.8.3.2'!D53</f>
        <v>0.67871905351673956</v>
      </c>
      <c r="E17" s="192">
        <f>'3.8.3.2'!E53</f>
        <v>0.68719731860205935</v>
      </c>
      <c r="F17" s="192">
        <f>'3.8.3.2'!F53</f>
        <v>0.62479339568861836</v>
      </c>
      <c r="G17" s="192">
        <f>'3.8.3.2'!G53</f>
        <v>0.57842092445425697</v>
      </c>
      <c r="H17" s="192">
        <f>'3.8.3.2'!H53</f>
        <v>0.6842976130795726</v>
      </c>
      <c r="I17" s="192">
        <f>'3.8.3.2'!I53</f>
        <v>0.6891535211712102</v>
      </c>
      <c r="J17" s="192">
        <f>'3.8.3.2'!J53</f>
        <v>0.6016294553135596</v>
      </c>
      <c r="K17" s="192">
        <f>'3.8.3.2'!K53</f>
        <v>0.57627593869131621</v>
      </c>
      <c r="L17" s="192">
        <f>'3.8.3.2'!L53</f>
        <v>0.57739192154155305</v>
      </c>
      <c r="N17" s="46" t="s">
        <v>285</v>
      </c>
      <c r="O17" s="105"/>
      <c r="P17" s="105"/>
      <c r="Q17" s="105"/>
      <c r="R17" s="105"/>
      <c r="S17" s="105"/>
      <c r="T17" s="105"/>
      <c r="U17" s="105"/>
      <c r="V17" s="105"/>
      <c r="W17" s="105"/>
      <c r="X17" s="105"/>
    </row>
    <row r="18" spans="2:24" s="16" customFormat="1">
      <c r="B18" s="46" t="s">
        <v>51</v>
      </c>
      <c r="C18" s="192">
        <f>'3.8.3.3'!C53</f>
        <v>0.82301127026095955</v>
      </c>
      <c r="D18" s="192">
        <f>'3.8.3.3'!D53</f>
        <v>0.69202000994391422</v>
      </c>
      <c r="E18" s="192">
        <f>'3.8.3.3'!E53</f>
        <v>0.63359609271491901</v>
      </c>
      <c r="F18" s="192">
        <f>'3.8.3.3'!F53</f>
        <v>0.58590293764656942</v>
      </c>
      <c r="G18" s="192">
        <f>'3.8.3.3'!G53</f>
        <v>0.60996817479310017</v>
      </c>
      <c r="H18" s="192">
        <f>'3.8.3.3'!H53</f>
        <v>0.77642766759111614</v>
      </c>
      <c r="I18" s="192">
        <f>'3.8.3.3'!I53</f>
        <v>0.6676787355957301</v>
      </c>
      <c r="J18" s="192">
        <f>'3.8.3.3'!J53</f>
        <v>0.52758949324141657</v>
      </c>
      <c r="K18" s="192">
        <f>'3.8.3.3'!K53</f>
        <v>0.59423431424850393</v>
      </c>
      <c r="L18" s="192">
        <f>'3.8.3.3'!L53</f>
        <v>0.65279797405666373</v>
      </c>
      <c r="N18" s="46" t="s">
        <v>51</v>
      </c>
      <c r="O18" s="105"/>
      <c r="P18" s="105"/>
      <c r="Q18" s="105"/>
      <c r="R18" s="105"/>
      <c r="S18" s="105"/>
      <c r="T18" s="105"/>
      <c r="U18" s="105"/>
      <c r="V18" s="105"/>
      <c r="W18" s="105"/>
      <c r="X18" s="105"/>
    </row>
    <row r="19" spans="2:24" s="16" customFormat="1">
      <c r="B19" s="46" t="s">
        <v>52</v>
      </c>
      <c r="C19" s="192" t="str">
        <f>'3.8.3.4'!C53</f>
        <v/>
      </c>
      <c r="D19" s="192" t="str">
        <f>'3.8.3.4'!D53</f>
        <v/>
      </c>
      <c r="E19" s="192" t="str">
        <f>'3.8.3.4'!E53</f>
        <v/>
      </c>
      <c r="F19" s="192" t="str">
        <f>'3.8.3.4'!F53</f>
        <v/>
      </c>
      <c r="G19" s="192" t="str">
        <f>'3.8.3.4'!G53</f>
        <v/>
      </c>
      <c r="H19" s="192" t="str">
        <f>'3.8.3.4'!H53</f>
        <v/>
      </c>
      <c r="I19" s="192" t="str">
        <f>'3.8.3.4'!I53</f>
        <v/>
      </c>
      <c r="J19" s="192" t="str">
        <f>'3.8.3.4'!J53</f>
        <v/>
      </c>
      <c r="K19" s="192" t="str">
        <f>'3.8.3.4'!K53</f>
        <v/>
      </c>
      <c r="L19" s="192" t="str">
        <f>'3.8.3.4'!L53</f>
        <v/>
      </c>
      <c r="N19" s="46" t="s">
        <v>52</v>
      </c>
      <c r="O19" s="105"/>
      <c r="P19" s="105"/>
      <c r="Q19" s="105"/>
      <c r="R19" s="105"/>
      <c r="S19" s="105"/>
      <c r="T19" s="105"/>
      <c r="U19" s="105"/>
      <c r="V19" s="105"/>
      <c r="W19" s="105"/>
      <c r="X19" s="105"/>
    </row>
    <row r="20" spans="2:24" s="16" customFormat="1">
      <c r="B20" s="46" t="s">
        <v>286</v>
      </c>
      <c r="C20" s="192">
        <f>'3.8.3.5'!C53</f>
        <v>6.9510610132777062</v>
      </c>
      <c r="D20" s="192">
        <f>'3.8.3.5'!D53</f>
        <v>16.767195767195751</v>
      </c>
      <c r="E20" s="192">
        <f>'3.8.3.5'!E53</f>
        <v>0.77320102798400958</v>
      </c>
      <c r="F20" s="192">
        <f>'3.8.3.5'!F53</f>
        <v>0.15329905234745961</v>
      </c>
      <c r="G20" s="192" t="str">
        <f>'3.8.3.5'!G53</f>
        <v/>
      </c>
      <c r="H20" s="192">
        <f>'3.8.3.5'!H53</f>
        <v>10.639539932853911</v>
      </c>
      <c r="I20" s="192">
        <f>'3.8.3.5'!I53</f>
        <v>1.2744142181605644</v>
      </c>
      <c r="J20" s="192">
        <f>'3.8.3.5'!J53</f>
        <v>0.25930526981322805</v>
      </c>
      <c r="K20" s="192">
        <f>'3.8.3.5'!K53</f>
        <v>0.54175541901065283</v>
      </c>
      <c r="L20" s="192">
        <f>'3.8.3.5'!L53</f>
        <v>0.83844723700675883</v>
      </c>
      <c r="N20" s="46" t="s">
        <v>286</v>
      </c>
      <c r="O20" s="105"/>
      <c r="P20" s="105"/>
      <c r="Q20" s="105"/>
      <c r="R20" s="105"/>
      <c r="S20" s="105"/>
      <c r="T20" s="105"/>
      <c r="U20" s="105"/>
      <c r="V20" s="105"/>
      <c r="W20" s="105"/>
      <c r="X20" s="105"/>
    </row>
    <row r="21" spans="2:24" s="16" customFormat="1">
      <c r="B21" s="46" t="s">
        <v>54</v>
      </c>
      <c r="C21" s="192" t="str">
        <f>'3.8.3.6'!C53</f>
        <v/>
      </c>
      <c r="D21" s="192">
        <f>'3.8.3.6'!D53</f>
        <v>225.11235955056057</v>
      </c>
      <c r="E21" s="192" t="str">
        <f>'3.8.3.6'!E53</f>
        <v/>
      </c>
      <c r="F21" s="192" t="str">
        <f>'3.8.3.6'!F53</f>
        <v/>
      </c>
      <c r="G21" s="192" t="str">
        <f>'3.8.3.6'!G53</f>
        <v/>
      </c>
      <c r="H21" s="192" t="str">
        <f>'3.8.3.6'!H53</f>
        <v/>
      </c>
      <c r="I21" s="192" t="str">
        <f>'3.8.3.6'!I53</f>
        <v/>
      </c>
      <c r="J21" s="192" t="str">
        <f>'3.8.3.6'!J53</f>
        <v/>
      </c>
      <c r="K21" s="192" t="str">
        <f>'3.8.3.6'!K53</f>
        <v/>
      </c>
      <c r="L21" s="192" t="str">
        <f>'3.8.3.6'!L53</f>
        <v/>
      </c>
      <c r="N21" s="46" t="s">
        <v>54</v>
      </c>
      <c r="O21" s="105"/>
      <c r="P21" s="105"/>
      <c r="Q21" s="105"/>
      <c r="R21" s="105"/>
      <c r="S21" s="105"/>
      <c r="T21" s="105"/>
      <c r="U21" s="105"/>
      <c r="V21" s="105"/>
      <c r="W21" s="105"/>
      <c r="X21" s="105"/>
    </row>
    <row r="22" spans="2:24">
      <c r="B22" s="51" t="s">
        <v>29</v>
      </c>
      <c r="C22" s="197">
        <f>O22/100</f>
        <v>1.3490401924879349</v>
      </c>
      <c r="D22" s="197">
        <f t="shared" ref="D22:L22" si="2">P22/100</f>
        <v>0.75640307549095209</v>
      </c>
      <c r="E22" s="197">
        <f t="shared" si="2"/>
        <v>0.6621030753093079</v>
      </c>
      <c r="F22" s="197">
        <f t="shared" si="2"/>
        <v>0.60694525116687348</v>
      </c>
      <c r="G22" s="197">
        <f t="shared" si="2"/>
        <v>0.61268988957779369</v>
      </c>
      <c r="H22" s="197">
        <f t="shared" si="2"/>
        <v>0.77332459463890724</v>
      </c>
      <c r="I22" s="197">
        <f t="shared" si="2"/>
        <v>0.71791758771124836</v>
      </c>
      <c r="J22" s="197">
        <f t="shared" si="2"/>
        <v>0.54109906340760405</v>
      </c>
      <c r="K22" s="197">
        <f t="shared" si="2"/>
        <v>0.61310401165028938</v>
      </c>
      <c r="L22" s="197">
        <f t="shared" si="2"/>
        <v>0.72589211216289473</v>
      </c>
      <c r="N22" s="51" t="s">
        <v>29</v>
      </c>
      <c r="O22" s="65">
        <v>134.9040192487935</v>
      </c>
      <c r="P22" s="65">
        <v>75.640307549095212</v>
      </c>
      <c r="Q22" s="65">
        <v>66.210307530930791</v>
      </c>
      <c r="R22" s="65">
        <v>60.694525116687345</v>
      </c>
      <c r="S22" s="65">
        <v>61.268988957779371</v>
      </c>
      <c r="T22" s="65">
        <v>77.332459463890729</v>
      </c>
      <c r="U22" s="65">
        <v>71.791758771124833</v>
      </c>
      <c r="V22" s="65">
        <v>54.109906340760404</v>
      </c>
      <c r="W22" s="65">
        <v>61.310401165028935</v>
      </c>
      <c r="X22" s="65">
        <v>72.58921121628947</v>
      </c>
    </row>
    <row r="24" spans="2:24">
      <c r="B24" s="14" t="s">
        <v>590</v>
      </c>
      <c r="N24" s="14"/>
    </row>
  </sheetData>
  <mergeCells count="1">
    <mergeCell ref="B14:L14"/>
  </mergeCells>
  <conditionalFormatting sqref="C16:L22">
    <cfRule type="cellIs" dxfId="9" priority="2" operator="lessThan">
      <formula>0</formula>
    </cfRule>
  </conditionalFormatting>
  <conditionalFormatting sqref="O16:X22">
    <cfRule type="cellIs" dxfId="8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86" fitToWidth="3" orientation="landscape" horizontalDpi="300" verticalDpi="300" r:id="rId1"/>
  <headerFooter alignWithMargins="0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>
  <sheetPr codeName="Hoja180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295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>
        <f t="shared" si="2"/>
        <v>0.1026379330380776</v>
      </c>
      <c r="H16" s="192">
        <f t="shared" si="2"/>
        <v>0.1624148629642701</v>
      </c>
      <c r="I16" s="192">
        <f t="shared" si="2"/>
        <v>0.14276800686347149</v>
      </c>
      <c r="J16" s="192">
        <f t="shared" si="2"/>
        <v>2.9559411978687465E-2</v>
      </c>
      <c r="K16" s="192">
        <f t="shared" si="2"/>
        <v>0.13282575412752926</v>
      </c>
      <c r="L16" s="192">
        <f t="shared" si="2"/>
        <v>8.1966861953366804E-2</v>
      </c>
      <c r="N16" s="46" t="str">
        <f>'3.6'!N17</f>
        <v>ACE Seguros de Vida</v>
      </c>
      <c r="O16" s="40"/>
      <c r="P16" s="40"/>
      <c r="Q16" s="40"/>
      <c r="R16" s="40"/>
      <c r="S16" s="40">
        <v>10.263793303807759</v>
      </c>
      <c r="T16" s="40">
        <v>16.241486296427009</v>
      </c>
      <c r="U16" s="40">
        <v>14.276800686347149</v>
      </c>
      <c r="V16" s="40">
        <v>2.9559411978687464</v>
      </c>
      <c r="W16" s="40">
        <v>13.282575412752925</v>
      </c>
      <c r="X16" s="40">
        <v>8.1966861953366799</v>
      </c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0.21332410763977688</v>
      </c>
      <c r="D17" s="192">
        <f t="shared" ref="D17:D52" si="5">IF(OR(P17="",P17=0),"",P17/100)</f>
        <v>0.34281072525316753</v>
      </c>
      <c r="E17" s="192">
        <f t="shared" ref="E17:E52" si="6">IF(OR(Q17="",Q17=0),"",Q17/100)</f>
        <v>0.29815538791916779</v>
      </c>
      <c r="F17" s="192">
        <f t="shared" ref="F17:F52" si="7">IF(OR(R17="",R17=0),"",R17/100)</f>
        <v>0.3141695464172774</v>
      </c>
      <c r="G17" s="192">
        <f t="shared" ref="G17:G52" si="8">IF(OR(S17="",S17=0),"",S17/100)</f>
        <v>0.31953868357637838</v>
      </c>
      <c r="H17" s="192">
        <f t="shared" ref="H17:H52" si="9">IF(OR(T17="",T17=0),"",T17/100)</f>
        <v>1.3759309167536877</v>
      </c>
      <c r="I17" s="192">
        <f t="shared" ref="I17:I52" si="10">IF(OR(U17="",U17=0),"",U17/100)</f>
        <v>0.7084144973339116</v>
      </c>
      <c r="J17" s="192">
        <f t="shared" ref="J17:J52" si="11">IF(OR(V17="",V17=0),"",V17/100)</f>
        <v>0.7681292096698431</v>
      </c>
      <c r="K17" s="192">
        <f t="shared" ref="K17:K52" si="12">IF(OR(W17="",W17=0),"",W17/100)</f>
        <v>1.0731777580680089</v>
      </c>
      <c r="L17" s="192">
        <f t="shared" ref="L17:L52" si="13">IF(OR(X17="",X17=0),"",X17/100)</f>
        <v>0.3756444801108636</v>
      </c>
      <c r="N17" s="46" t="str">
        <f>'3.6'!N18</f>
        <v>BanChile</v>
      </c>
      <c r="O17" s="40">
        <v>21.332410763977688</v>
      </c>
      <c r="P17" s="40">
        <v>34.281072525316752</v>
      </c>
      <c r="Q17" s="40">
        <v>29.815538791916779</v>
      </c>
      <c r="R17" s="40">
        <v>31.416954641727742</v>
      </c>
      <c r="S17" s="40">
        <v>31.953868357637838</v>
      </c>
      <c r="T17" s="40">
        <v>137.59309167536878</v>
      </c>
      <c r="U17" s="40">
        <v>70.841449733391158</v>
      </c>
      <c r="V17" s="40">
        <v>76.812920966984308</v>
      </c>
      <c r="W17" s="40">
        <v>107.31777580680088</v>
      </c>
      <c r="X17" s="40">
        <v>37.564448011086363</v>
      </c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>
        <f t="shared" si="11"/>
        <v>4.5496473948879644E-2</v>
      </c>
      <c r="K18" s="192">
        <f t="shared" si="12"/>
        <v>1.711068204947732E-2</v>
      </c>
      <c r="L18" s="192">
        <f t="shared" si="13"/>
        <v>2.2017102916500962E-2</v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>
        <v>4.5496473948879643</v>
      </c>
      <c r="W18" s="40">
        <v>1.7110682049477319</v>
      </c>
      <c r="X18" s="40">
        <v>2.2017102916500964</v>
      </c>
    </row>
    <row r="19" spans="2:24" s="16" customFormat="1">
      <c r="B19" s="46" t="str">
        <f t="shared" si="3"/>
        <v>BCI Vida</v>
      </c>
      <c r="C19" s="192">
        <f t="shared" si="4"/>
        <v>0.70383657902254515</v>
      </c>
      <c r="D19" s="192">
        <f t="shared" si="5"/>
        <v>0.33276374353180571</v>
      </c>
      <c r="E19" s="192">
        <f t="shared" si="6"/>
        <v>1.3375937347473057</v>
      </c>
      <c r="F19" s="192">
        <f t="shared" si="7"/>
        <v>0.59424595677146286</v>
      </c>
      <c r="G19" s="192">
        <f t="shared" si="8"/>
        <v>0.93130578550617404</v>
      </c>
      <c r="H19" s="192">
        <f t="shared" si="9"/>
        <v>1.222107719519022</v>
      </c>
      <c r="I19" s="192">
        <f t="shared" si="10"/>
        <v>0.17385147675457699</v>
      </c>
      <c r="J19" s="192">
        <f t="shared" si="11"/>
        <v>0.51381998895637548</v>
      </c>
      <c r="K19" s="192">
        <f t="shared" si="12"/>
        <v>0.61484802124751592</v>
      </c>
      <c r="L19" s="192">
        <f t="shared" si="13"/>
        <v>0.54538622088281152</v>
      </c>
      <c r="N19" s="46" t="str">
        <f>'3.6'!N20</f>
        <v>BCI Vida</v>
      </c>
      <c r="O19" s="40">
        <v>70.383657902254512</v>
      </c>
      <c r="P19" s="40">
        <v>33.276374353180572</v>
      </c>
      <c r="Q19" s="40">
        <v>133.75937347473058</v>
      </c>
      <c r="R19" s="40">
        <v>59.424595677146286</v>
      </c>
      <c r="S19" s="40">
        <v>93.1305785506174</v>
      </c>
      <c r="T19" s="40">
        <v>122.2107719519022</v>
      </c>
      <c r="U19" s="40">
        <v>17.385147675457699</v>
      </c>
      <c r="V19" s="40">
        <v>51.381998895637551</v>
      </c>
      <c r="W19" s="40">
        <v>61.484802124751589</v>
      </c>
      <c r="X19" s="40">
        <v>54.538622088281151</v>
      </c>
    </row>
    <row r="20" spans="2:24" s="16" customFormat="1">
      <c r="B20" s="46" t="str">
        <f t="shared" si="3"/>
        <v>BICE Vida</v>
      </c>
      <c r="C20" s="192">
        <f t="shared" si="4"/>
        <v>0.88862407186726544</v>
      </c>
      <c r="D20" s="192">
        <f t="shared" si="5"/>
        <v>0.12573272140682512</v>
      </c>
      <c r="E20" s="192">
        <f t="shared" si="6"/>
        <v>3.7763276477853061</v>
      </c>
      <c r="F20" s="192">
        <f t="shared" si="7"/>
        <v>0.45745781456244894</v>
      </c>
      <c r="G20" s="192">
        <f t="shared" si="8"/>
        <v>0.37528513162773441</v>
      </c>
      <c r="H20" s="192">
        <f t="shared" si="9"/>
        <v>0.50782594966494898</v>
      </c>
      <c r="I20" s="192">
        <f t="shared" si="10"/>
        <v>0.78589932121188499</v>
      </c>
      <c r="J20" s="192">
        <f t="shared" si="11"/>
        <v>0.51875426179783168</v>
      </c>
      <c r="K20" s="192">
        <f t="shared" si="12"/>
        <v>0.98690361267219162</v>
      </c>
      <c r="L20" s="192">
        <f t="shared" si="13"/>
        <v>1.0122305094553077</v>
      </c>
      <c r="N20" s="46" t="str">
        <f>'3.6'!N21</f>
        <v>BICE Vida</v>
      </c>
      <c r="O20" s="40">
        <v>88.862407186726543</v>
      </c>
      <c r="P20" s="40">
        <v>12.573272140682512</v>
      </c>
      <c r="Q20" s="40">
        <v>377.6327647785306</v>
      </c>
      <c r="R20" s="40">
        <v>45.745781456244892</v>
      </c>
      <c r="S20" s="40">
        <v>37.528513162773443</v>
      </c>
      <c r="T20" s="40">
        <v>50.782594966494898</v>
      </c>
      <c r="U20" s="40">
        <v>78.589932121188497</v>
      </c>
      <c r="V20" s="40">
        <v>51.875426179783169</v>
      </c>
      <c r="W20" s="40">
        <v>98.69036126721916</v>
      </c>
      <c r="X20" s="40">
        <v>101.22305094553077</v>
      </c>
    </row>
    <row r="21" spans="2:24" s="16" customFormat="1">
      <c r="B21" s="46" t="str">
        <f t="shared" si="3"/>
        <v>Cardif</v>
      </c>
      <c r="C21" s="192">
        <f t="shared" si="4"/>
        <v>1.723831805653488</v>
      </c>
      <c r="D21" s="192">
        <f t="shared" si="5"/>
        <v>0.81955431104888588</v>
      </c>
      <c r="E21" s="192">
        <f t="shared" si="6"/>
        <v>1.0533366124334247</v>
      </c>
      <c r="F21" s="192">
        <f t="shared" si="7"/>
        <v>0.15002452795706164</v>
      </c>
      <c r="G21" s="192">
        <f t="shared" si="8"/>
        <v>0.30630070345647187</v>
      </c>
      <c r="H21" s="192">
        <f t="shared" si="9"/>
        <v>5.3449708503652005</v>
      </c>
      <c r="I21" s="192">
        <f t="shared" si="10"/>
        <v>2.6752823238118305E-2</v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>
        <v>172.38318056534879</v>
      </c>
      <c r="P21" s="40">
        <v>81.955431104888589</v>
      </c>
      <c r="Q21" s="40">
        <v>105.33366124334248</v>
      </c>
      <c r="R21" s="40">
        <v>15.002452795706164</v>
      </c>
      <c r="S21" s="40">
        <v>30.630070345647187</v>
      </c>
      <c r="T21" s="40">
        <v>534.49708503652005</v>
      </c>
      <c r="U21" s="40">
        <v>2.6752823238118304</v>
      </c>
      <c r="V21" s="40"/>
      <c r="W21" s="40"/>
      <c r="X21" s="40"/>
    </row>
    <row r="22" spans="2:24">
      <c r="B22" s="46" t="str">
        <f t="shared" si="3"/>
        <v>Chilena</v>
      </c>
      <c r="C22" s="192">
        <f t="shared" si="4"/>
        <v>0.2609069832630061</v>
      </c>
      <c r="D22" s="192">
        <f t="shared" si="5"/>
        <v>0.45221357155610048</v>
      </c>
      <c r="E22" s="192">
        <f t="shared" si="6"/>
        <v>0.69226147190415799</v>
      </c>
      <c r="F22" s="192">
        <f t="shared" si="7"/>
        <v>0.63099304221797625</v>
      </c>
      <c r="G22" s="192">
        <f t="shared" si="8"/>
        <v>0.65644329235428633</v>
      </c>
      <c r="H22" s="192">
        <f t="shared" si="9"/>
        <v>0.56347359446311218</v>
      </c>
      <c r="I22" s="192">
        <f t="shared" si="10"/>
        <v>0.63570766700572612</v>
      </c>
      <c r="J22" s="192">
        <f t="shared" si="11"/>
        <v>1.3389839282033367</v>
      </c>
      <c r="K22" s="192">
        <f t="shared" si="12"/>
        <v>0.86233950753919142</v>
      </c>
      <c r="L22" s="192">
        <f t="shared" si="13"/>
        <v>0.30612519390619009</v>
      </c>
      <c r="N22" s="46" t="str">
        <f>'3.6'!N23</f>
        <v>Chilena</v>
      </c>
      <c r="O22" s="63">
        <v>26.090698326300611</v>
      </c>
      <c r="P22" s="63">
        <v>45.22135715561005</v>
      </c>
      <c r="Q22" s="63">
        <v>69.226147190415801</v>
      </c>
      <c r="R22" s="63">
        <v>63.099304221797624</v>
      </c>
      <c r="S22" s="63">
        <v>65.644329235428629</v>
      </c>
      <c r="T22" s="63">
        <v>56.347359446311216</v>
      </c>
      <c r="U22" s="63">
        <v>63.570766700572612</v>
      </c>
      <c r="V22" s="63">
        <v>133.89839282033367</v>
      </c>
      <c r="W22" s="63">
        <v>86.233950753919146</v>
      </c>
      <c r="X22" s="63">
        <v>30.61251939061901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>
        <f t="shared" si="5"/>
        <v>0.31164772727272805</v>
      </c>
      <c r="E24" s="192">
        <f t="shared" si="6"/>
        <v>0.17851893871025948</v>
      </c>
      <c r="F24" s="192">
        <f t="shared" si="7"/>
        <v>0.59912204315825968</v>
      </c>
      <c r="G24" s="192">
        <f t="shared" si="8"/>
        <v>6.5955278460524042E-2</v>
      </c>
      <c r="H24" s="192">
        <f t="shared" si="9"/>
        <v>6.7912514797319856E-2</v>
      </c>
      <c r="I24" s="192">
        <f t="shared" si="10"/>
        <v>0.18747802004571823</v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>
        <v>31.164772727272805</v>
      </c>
      <c r="Q24" s="63">
        <v>17.851893871025947</v>
      </c>
      <c r="R24" s="63">
        <v>59.912204315825967</v>
      </c>
      <c r="S24" s="63">
        <v>6.5955278460524038</v>
      </c>
      <c r="T24" s="63">
        <v>6.7912514797319856</v>
      </c>
      <c r="U24" s="63">
        <v>18.747802004571824</v>
      </c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0.53625348721238275</v>
      </c>
      <c r="D25" s="192">
        <f t="shared" si="5"/>
        <v>0.31878893868182345</v>
      </c>
      <c r="E25" s="192">
        <f t="shared" si="6"/>
        <v>0.29925855570314064</v>
      </c>
      <c r="F25" s="192">
        <f t="shared" si="7"/>
        <v>0.43267592125369875</v>
      </c>
      <c r="G25" s="192">
        <f t="shared" si="8"/>
        <v>0.62930402713039069</v>
      </c>
      <c r="H25" s="192">
        <f t="shared" si="9"/>
        <v>0.55954231128766641</v>
      </c>
      <c r="I25" s="192">
        <f t="shared" si="10"/>
        <v>0.5260881906878293</v>
      </c>
      <c r="J25" s="192">
        <f t="shared" si="11"/>
        <v>0.70375562565018346</v>
      </c>
      <c r="K25" s="192">
        <f t="shared" si="12"/>
        <v>0.39354083380193622</v>
      </c>
      <c r="L25" s="192">
        <f t="shared" si="13"/>
        <v>0.87684261067975666</v>
      </c>
      <c r="N25" s="46" t="str">
        <f>'3.6'!N26</f>
        <v>Consorcio Nacional</v>
      </c>
      <c r="O25" s="63">
        <v>53.625348721238275</v>
      </c>
      <c r="P25" s="63">
        <v>31.878893868182345</v>
      </c>
      <c r="Q25" s="63">
        <v>29.925855570314063</v>
      </c>
      <c r="R25" s="63">
        <v>43.267592125369873</v>
      </c>
      <c r="S25" s="63">
        <v>62.930402713039072</v>
      </c>
      <c r="T25" s="63">
        <v>55.954231128766644</v>
      </c>
      <c r="U25" s="63">
        <v>52.608819068782928</v>
      </c>
      <c r="V25" s="63">
        <v>70.375562565018342</v>
      </c>
      <c r="W25" s="63">
        <v>39.354083380193622</v>
      </c>
      <c r="X25" s="63">
        <v>87.684261067975669</v>
      </c>
    </row>
    <row r="26" spans="2:24">
      <c r="B26" s="46" t="str">
        <f t="shared" si="3"/>
        <v>CorpVida</v>
      </c>
      <c r="C26" s="192">
        <f t="shared" si="4"/>
        <v>0.33037853243642057</v>
      </c>
      <c r="D26" s="192">
        <f t="shared" si="5"/>
        <v>0.12403212126186797</v>
      </c>
      <c r="E26" s="192">
        <f t="shared" si="6"/>
        <v>0.25642243321970143</v>
      </c>
      <c r="F26" s="192">
        <f t="shared" si="7"/>
        <v>0.6085176180449724</v>
      </c>
      <c r="G26" s="192">
        <f t="shared" si="8"/>
        <v>0.11761972296422779</v>
      </c>
      <c r="H26" s="192">
        <f t="shared" si="9"/>
        <v>0.37755845332226223</v>
      </c>
      <c r="I26" s="192">
        <f t="shared" si="10"/>
        <v>0.47782849066375482</v>
      </c>
      <c r="J26" s="192">
        <f t="shared" si="11"/>
        <v>0.80515890346434427</v>
      </c>
      <c r="K26" s="192">
        <f t="shared" si="12"/>
        <v>0.5785646106995137</v>
      </c>
      <c r="L26" s="192">
        <f t="shared" si="13"/>
        <v>0.45974620126373206</v>
      </c>
      <c r="N26" s="46" t="str">
        <f>'3.6'!N27</f>
        <v>CorpVida</v>
      </c>
      <c r="O26" s="63">
        <v>33.037853243642054</v>
      </c>
      <c r="P26" s="63">
        <v>12.403212126186796</v>
      </c>
      <c r="Q26" s="63">
        <v>25.642243321970142</v>
      </c>
      <c r="R26" s="63">
        <v>60.851761804497237</v>
      </c>
      <c r="S26" s="63">
        <v>11.76197229642278</v>
      </c>
      <c r="T26" s="63">
        <v>37.755845332226222</v>
      </c>
      <c r="U26" s="63">
        <v>47.782849066375483</v>
      </c>
      <c r="V26" s="63">
        <v>80.515890346434432</v>
      </c>
      <c r="W26" s="63">
        <v>57.856461069951372</v>
      </c>
      <c r="X26" s="63">
        <v>45.974620126373203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>
        <f t="shared" si="4"/>
        <v>1.0496104670367292</v>
      </c>
      <c r="D28" s="192">
        <f t="shared" si="5"/>
        <v>0.55052787245652446</v>
      </c>
      <c r="E28" s="192">
        <f t="shared" si="6"/>
        <v>0.71867232741930609</v>
      </c>
      <c r="F28" s="192">
        <f t="shared" si="7"/>
        <v>0.75167060404912689</v>
      </c>
      <c r="G28" s="192">
        <f t="shared" si="8"/>
        <v>0.72821161580408988</v>
      </c>
      <c r="H28" s="192">
        <f t="shared" si="9"/>
        <v>0.5201142591918777</v>
      </c>
      <c r="I28" s="192">
        <f t="shared" si="10"/>
        <v>0.7780024204600906</v>
      </c>
      <c r="J28" s="192">
        <f t="shared" si="11"/>
        <v>0.87713802971718902</v>
      </c>
      <c r="K28" s="192">
        <f t="shared" si="12"/>
        <v>1.1018449558755126</v>
      </c>
      <c r="L28" s="192">
        <f t="shared" si="13"/>
        <v>1.1312558369204644</v>
      </c>
      <c r="N28" s="46" t="str">
        <f>'3.6'!N29</f>
        <v>Cruz del Sur</v>
      </c>
      <c r="O28" s="63">
        <v>104.96104670367292</v>
      </c>
      <c r="P28" s="63">
        <v>55.052787245652446</v>
      </c>
      <c r="Q28" s="63">
        <v>71.867232741930607</v>
      </c>
      <c r="R28" s="63">
        <v>75.167060404912689</v>
      </c>
      <c r="S28" s="63">
        <v>72.821161580408983</v>
      </c>
      <c r="T28" s="63">
        <v>52.011425919187772</v>
      </c>
      <c r="U28" s="63">
        <v>77.80024204600906</v>
      </c>
      <c r="V28" s="63">
        <v>87.713802971718906</v>
      </c>
      <c r="W28" s="63">
        <v>110.18449558755125</v>
      </c>
      <c r="X28" s="63">
        <v>113.12558369204643</v>
      </c>
    </row>
    <row r="29" spans="2:24">
      <c r="B29" s="46" t="str">
        <f t="shared" si="3"/>
        <v>EuroAmérica</v>
      </c>
      <c r="C29" s="192">
        <f t="shared" si="4"/>
        <v>1.9036164248422081</v>
      </c>
      <c r="D29" s="192">
        <f t="shared" si="5"/>
        <v>0.89317179948944836</v>
      </c>
      <c r="E29" s="192">
        <f t="shared" si="6"/>
        <v>0.49441918462310369</v>
      </c>
      <c r="F29" s="192">
        <f t="shared" si="7"/>
        <v>0.73820918701373839</v>
      </c>
      <c r="G29" s="192">
        <f t="shared" si="8"/>
        <v>0.73469952212416478</v>
      </c>
      <c r="H29" s="192">
        <f t="shared" si="9"/>
        <v>0.64333867806082301</v>
      </c>
      <c r="I29" s="192">
        <f t="shared" si="10"/>
        <v>0.32512764222919804</v>
      </c>
      <c r="J29" s="192">
        <f t="shared" si="11"/>
        <v>0.36990764027868406</v>
      </c>
      <c r="K29" s="192">
        <f t="shared" si="12"/>
        <v>0.77694540906706999</v>
      </c>
      <c r="L29" s="192">
        <f t="shared" si="13"/>
        <v>0.60395583035215772</v>
      </c>
      <c r="N29" s="46" t="str">
        <f>'3.6'!N30</f>
        <v>EuroAmérica</v>
      </c>
      <c r="O29" s="63">
        <v>190.36164248422079</v>
      </c>
      <c r="P29" s="63">
        <v>89.31717994894484</v>
      </c>
      <c r="Q29" s="63">
        <v>49.441918462310369</v>
      </c>
      <c r="R29" s="63">
        <v>73.820918701373841</v>
      </c>
      <c r="S29" s="63">
        <v>73.469952212416473</v>
      </c>
      <c r="T29" s="63">
        <v>64.333867806082296</v>
      </c>
      <c r="U29" s="63">
        <v>32.512764222919806</v>
      </c>
      <c r="V29" s="63">
        <v>36.990764027868408</v>
      </c>
      <c r="W29" s="63">
        <v>77.694540906707005</v>
      </c>
      <c r="X29" s="63">
        <v>60.395583035215772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0.19609636228989502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19.609636228989501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0.80324777083991405</v>
      </c>
      <c r="D33" s="192">
        <f t="shared" si="5"/>
        <v>0.24127844872004389</v>
      </c>
      <c r="E33" s="192">
        <f t="shared" si="6"/>
        <v>0.44170509716944095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80.324777083991407</v>
      </c>
      <c r="P33" s="63">
        <v>24.127844872004388</v>
      </c>
      <c r="Q33" s="63">
        <v>44.170509716944096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0.56830151133069273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56.830151133069272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6.9873896222793067E-2</v>
      </c>
      <c r="D35" s="192">
        <f t="shared" si="5"/>
        <v>8.3899428942596863E-3</v>
      </c>
      <c r="E35" s="192">
        <f t="shared" si="6"/>
        <v>1.5538154460310176E-2</v>
      </c>
      <c r="F35" s="192">
        <f t="shared" si="7"/>
        <v>0.48193334466927401</v>
      </c>
      <c r="G35" s="192">
        <f t="shared" si="8"/>
        <v>0.19186634578493977</v>
      </c>
      <c r="H35" s="192">
        <f t="shared" si="9"/>
        <v>6.0571676886678506E-2</v>
      </c>
      <c r="I35" s="192">
        <f t="shared" si="10"/>
        <v>8.467446602133942E-2</v>
      </c>
      <c r="J35" s="192">
        <f t="shared" si="11"/>
        <v>0.1780990886041251</v>
      </c>
      <c r="K35" s="192">
        <f t="shared" si="12"/>
        <v>0.48351042353937612</v>
      </c>
      <c r="L35" s="192">
        <f t="shared" si="13"/>
        <v>1.8591507288521045</v>
      </c>
      <c r="N35" s="46" t="str">
        <f>'3.6'!N36</f>
        <v>Mapfre Vida</v>
      </c>
      <c r="O35" s="63">
        <v>6.9873896222793066</v>
      </c>
      <c r="P35" s="63">
        <v>0.83899428942596865</v>
      </c>
      <c r="Q35" s="63">
        <v>1.5538154460310176</v>
      </c>
      <c r="R35" s="63">
        <v>48.193334466927404</v>
      </c>
      <c r="S35" s="63">
        <v>19.186634578493976</v>
      </c>
      <c r="T35" s="63">
        <v>6.0571676886678505</v>
      </c>
      <c r="U35" s="63">
        <v>8.4674466021339416</v>
      </c>
      <c r="V35" s="63">
        <v>17.809908860412509</v>
      </c>
      <c r="W35" s="63">
        <v>48.351042353937615</v>
      </c>
      <c r="X35" s="63">
        <v>185.91507288521046</v>
      </c>
    </row>
    <row r="36" spans="2:24">
      <c r="B36" s="46" t="str">
        <f t="shared" si="3"/>
        <v>Metlife (La Interamerica + Metlife)</v>
      </c>
      <c r="C36" s="192">
        <f t="shared" si="4"/>
        <v>0.22912004453346144</v>
      </c>
      <c r="D36" s="192">
        <f t="shared" si="5"/>
        <v>0.1756190526637553</v>
      </c>
      <c r="E36" s="192">
        <f t="shared" si="6"/>
        <v>0.17457165695485446</v>
      </c>
      <c r="F36" s="192">
        <f t="shared" si="7"/>
        <v>9.1086930853899767E-2</v>
      </c>
      <c r="G36" s="192">
        <f t="shared" si="8"/>
        <v>0.15230022563225828</v>
      </c>
      <c r="H36" s="192">
        <f t="shared" si="9"/>
        <v>0.41691738908720066</v>
      </c>
      <c r="I36" s="192">
        <f t="shared" si="10"/>
        <v>0.41132062409678155</v>
      </c>
      <c r="J36" s="192">
        <f t="shared" si="11"/>
        <v>0.16359467994655585</v>
      </c>
      <c r="K36" s="192">
        <f t="shared" si="12"/>
        <v>9.3828004787143038E-2</v>
      </c>
      <c r="L36" s="192">
        <f t="shared" si="13"/>
        <v>0.12350119081903639</v>
      </c>
      <c r="N36" s="46" t="str">
        <f>'3.6'!N37</f>
        <v>Metlife (La Interamerica + Metlife)</v>
      </c>
      <c r="O36" s="63">
        <v>22.912004453346142</v>
      </c>
      <c r="P36" s="63">
        <v>17.561905266375529</v>
      </c>
      <c r="Q36" s="63">
        <v>17.457165695485447</v>
      </c>
      <c r="R36" s="63">
        <v>9.1086930853899766</v>
      </c>
      <c r="S36" s="63">
        <v>15.230022563225829</v>
      </c>
      <c r="T36" s="63">
        <v>41.691738908720069</v>
      </c>
      <c r="U36" s="63">
        <v>41.132062409678156</v>
      </c>
      <c r="V36" s="63">
        <v>16.359467994655585</v>
      </c>
      <c r="W36" s="63">
        <v>9.3828004787143033</v>
      </c>
      <c r="X36" s="63">
        <v>12.350119081903639</v>
      </c>
    </row>
    <row r="37" spans="2:24">
      <c r="B37" s="46" t="str">
        <f t="shared" si="3"/>
        <v>Metlife</v>
      </c>
      <c r="C37" s="192">
        <f t="shared" si="4"/>
        <v>0.13065218450301641</v>
      </c>
      <c r="D37" s="192">
        <f t="shared" si="5"/>
        <v>0.72827168641253626</v>
      </c>
      <c r="E37" s="192">
        <f t="shared" si="6"/>
        <v>0.44799187433687843</v>
      </c>
      <c r="F37" s="192">
        <f t="shared" si="7"/>
        <v>0.26029301729448828</v>
      </c>
      <c r="G37" s="192">
        <f t="shared" si="8"/>
        <v>0.3265413007952207</v>
      </c>
      <c r="H37" s="192">
        <f t="shared" si="9"/>
        <v>2.7367670625224712E-2</v>
      </c>
      <c r="I37" s="192">
        <f t="shared" si="10"/>
        <v>0.22240969926476811</v>
      </c>
      <c r="J37" s="192">
        <f t="shared" si="11"/>
        <v>-0.65007971909101547</v>
      </c>
      <c r="K37" s="192">
        <f t="shared" si="12"/>
        <v>0.21343667134213057</v>
      </c>
      <c r="L37" s="192" t="str">
        <f t="shared" si="13"/>
        <v/>
      </c>
      <c r="N37" s="46" t="str">
        <f>'3.6'!N38</f>
        <v>Metlife</v>
      </c>
      <c r="O37" s="63">
        <v>13.065218450301641</v>
      </c>
      <c r="P37" s="63">
        <v>72.827168641253621</v>
      </c>
      <c r="Q37" s="63">
        <v>44.799187433687841</v>
      </c>
      <c r="R37" s="63">
        <v>26.029301729448829</v>
      </c>
      <c r="S37" s="63">
        <v>32.654130079522069</v>
      </c>
      <c r="T37" s="63">
        <v>2.7367670625224712</v>
      </c>
      <c r="U37" s="63">
        <v>22.240969926476811</v>
      </c>
      <c r="V37" s="63">
        <v>-65.007971909101542</v>
      </c>
      <c r="W37" s="63">
        <v>21.343667134213057</v>
      </c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>
        <f t="shared" si="8"/>
        <v>2.4258219727345605</v>
      </c>
      <c r="H39" s="192">
        <f t="shared" si="9"/>
        <v>0.6090743366416852</v>
      </c>
      <c r="I39" s="192">
        <f t="shared" si="10"/>
        <v>1.1136086426206655</v>
      </c>
      <c r="J39" s="192">
        <f t="shared" si="11"/>
        <v>8.8788857357210454E-2</v>
      </c>
      <c r="K39" s="192" t="str">
        <f t="shared" si="12"/>
        <v/>
      </c>
      <c r="L39" s="192">
        <f t="shared" si="13"/>
        <v>0.44066058057236768</v>
      </c>
      <c r="N39" s="46" t="str">
        <f>'3.6'!N40</f>
        <v>Mutual de Ej. y Av.</v>
      </c>
      <c r="O39" s="63"/>
      <c r="P39" s="63"/>
      <c r="Q39" s="63"/>
      <c r="R39" s="63"/>
      <c r="S39" s="63">
        <v>242.58219727345605</v>
      </c>
      <c r="T39" s="63">
        <v>60.907433664168522</v>
      </c>
      <c r="U39" s="63">
        <v>111.36086426206656</v>
      </c>
      <c r="V39" s="63">
        <v>8.8788857357210453</v>
      </c>
      <c r="W39" s="63"/>
      <c r="X39" s="63">
        <v>44.066058057236766</v>
      </c>
    </row>
    <row r="40" spans="2:24">
      <c r="B40" s="46" t="str">
        <f t="shared" si="3"/>
        <v>Mutual de Seguros</v>
      </c>
      <c r="C40" s="192">
        <f t="shared" si="4"/>
        <v>6.2945191190057648E-2</v>
      </c>
      <c r="D40" s="192">
        <f t="shared" si="5"/>
        <v>2.6433534571135651</v>
      </c>
      <c r="E40" s="192" t="str">
        <f t="shared" si="6"/>
        <v/>
      </c>
      <c r="F40" s="192" t="str">
        <f t="shared" si="7"/>
        <v/>
      </c>
      <c r="G40" s="192">
        <f t="shared" si="8"/>
        <v>1.9056708330767821E-2</v>
      </c>
      <c r="H40" s="192">
        <f t="shared" si="9"/>
        <v>0.44066186366875082</v>
      </c>
      <c r="I40" s="192">
        <f t="shared" si="10"/>
        <v>0.26654664566299108</v>
      </c>
      <c r="J40" s="192">
        <f t="shared" si="11"/>
        <v>2.5327619234736467</v>
      </c>
      <c r="K40" s="192">
        <f t="shared" si="12"/>
        <v>0.13553520492418591</v>
      </c>
      <c r="L40" s="192">
        <f t="shared" si="13"/>
        <v>0.81717798917199158</v>
      </c>
      <c r="N40" s="46" t="str">
        <f>'3.6'!N41</f>
        <v>Mutual de Seguros</v>
      </c>
      <c r="O40" s="63">
        <v>6.2945191190057646</v>
      </c>
      <c r="P40" s="63">
        <v>264.33534571135652</v>
      </c>
      <c r="Q40" s="63"/>
      <c r="R40" s="63"/>
      <c r="S40" s="63">
        <v>1.9056708330767822</v>
      </c>
      <c r="T40" s="63">
        <v>44.06618636687508</v>
      </c>
      <c r="U40" s="63">
        <v>26.654664566299108</v>
      </c>
      <c r="V40" s="63">
        <v>253.27619234736466</v>
      </c>
      <c r="W40" s="63">
        <v>13.553520492418592</v>
      </c>
      <c r="X40" s="63">
        <v>81.717798917199161</v>
      </c>
    </row>
    <row r="41" spans="2:24">
      <c r="B41" s="46" t="str">
        <f t="shared" si="3"/>
        <v>Ohio National</v>
      </c>
      <c r="C41" s="192">
        <f t="shared" si="4"/>
        <v>5.3763130555234934E-2</v>
      </c>
      <c r="D41" s="192">
        <f t="shared" si="5"/>
        <v>0.23432292859141693</v>
      </c>
      <c r="E41" s="192">
        <f t="shared" si="6"/>
        <v>0.24309344882666303</v>
      </c>
      <c r="F41" s="192">
        <f t="shared" si="7"/>
        <v>0.14673061581491931</v>
      </c>
      <c r="G41" s="192">
        <f t="shared" si="8"/>
        <v>0.73315437927272487</v>
      </c>
      <c r="H41" s="192">
        <f t="shared" si="9"/>
        <v>0.16091278891756272</v>
      </c>
      <c r="I41" s="192">
        <f t="shared" si="10"/>
        <v>0.36941686294804144</v>
      </c>
      <c r="J41" s="192">
        <f t="shared" si="11"/>
        <v>0.23712500163540542</v>
      </c>
      <c r="K41" s="192">
        <f t="shared" si="12"/>
        <v>0.74667626053982028</v>
      </c>
      <c r="L41" s="192">
        <f t="shared" si="13"/>
        <v>0.33495464863653746</v>
      </c>
      <c r="N41" s="46" t="str">
        <f>'3.6'!N42</f>
        <v>Ohio National</v>
      </c>
      <c r="O41" s="63">
        <v>5.376313055523493</v>
      </c>
      <c r="P41" s="63">
        <v>23.432292859141693</v>
      </c>
      <c r="Q41" s="63">
        <v>24.309344882666302</v>
      </c>
      <c r="R41" s="63">
        <v>14.673061581491931</v>
      </c>
      <c r="S41" s="63">
        <v>73.315437927272484</v>
      </c>
      <c r="T41" s="63">
        <v>16.091278891756271</v>
      </c>
      <c r="U41" s="63">
        <v>36.941686294804143</v>
      </c>
      <c r="V41" s="63">
        <v>23.712500163540543</v>
      </c>
      <c r="W41" s="63">
        <v>74.667626053982033</v>
      </c>
      <c r="X41" s="63">
        <v>33.495464863653744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0.27526187049963896</v>
      </c>
      <c r="E42" s="192">
        <f t="shared" si="6"/>
        <v>0.31961617007459592</v>
      </c>
      <c r="F42" s="192">
        <f t="shared" si="7"/>
        <v>0.51018914587828579</v>
      </c>
      <c r="G42" s="192">
        <f t="shared" si="8"/>
        <v>0.5454031700357419</v>
      </c>
      <c r="H42" s="192">
        <f t="shared" si="9"/>
        <v>0.54613568573914228</v>
      </c>
      <c r="I42" s="192">
        <f t="shared" si="10"/>
        <v>0.51685036119711059</v>
      </c>
      <c r="J42" s="192">
        <f t="shared" si="11"/>
        <v>0.28590722845059585</v>
      </c>
      <c r="K42" s="192">
        <f t="shared" si="12"/>
        <v>0.80461865163122004</v>
      </c>
      <c r="L42" s="192">
        <f t="shared" si="13"/>
        <v>0.38925708631637757</v>
      </c>
      <c r="N42" s="46" t="str">
        <f>'3.6'!N43</f>
        <v>Penta Vida</v>
      </c>
      <c r="O42" s="63"/>
      <c r="P42" s="63">
        <v>27.526187049963895</v>
      </c>
      <c r="Q42" s="63">
        <v>31.961617007459591</v>
      </c>
      <c r="R42" s="63">
        <v>51.018914587828576</v>
      </c>
      <c r="S42" s="63">
        <v>54.540317003574188</v>
      </c>
      <c r="T42" s="63">
        <v>54.613568573914229</v>
      </c>
      <c r="U42" s="63">
        <v>51.685036119711057</v>
      </c>
      <c r="V42" s="63">
        <v>28.590722845059585</v>
      </c>
      <c r="W42" s="63">
        <v>80.461865163121999</v>
      </c>
      <c r="X42" s="63">
        <v>38.925708631637754</v>
      </c>
    </row>
    <row r="43" spans="2:24">
      <c r="B43" s="46" t="str">
        <f t="shared" si="3"/>
        <v>Principal</v>
      </c>
      <c r="C43" s="192">
        <f t="shared" si="4"/>
        <v>-2.5294246655457385E-3</v>
      </c>
      <c r="D43" s="192" t="str">
        <f t="shared" si="5"/>
        <v/>
      </c>
      <c r="E43" s="192">
        <f t="shared" si="6"/>
        <v>0.11646424296224549</v>
      </c>
      <c r="F43" s="192">
        <f t="shared" si="7"/>
        <v>6.5470335291307219E-2</v>
      </c>
      <c r="G43" s="192">
        <f t="shared" si="8"/>
        <v>1.0692142224471703E-2</v>
      </c>
      <c r="H43" s="192">
        <f t="shared" si="9"/>
        <v>0.38096846478755497</v>
      </c>
      <c r="I43" s="192">
        <f t="shared" si="10"/>
        <v>0.97984353158530768</v>
      </c>
      <c r="J43" s="192">
        <f t="shared" si="11"/>
        <v>0.70355652503793809</v>
      </c>
      <c r="K43" s="192">
        <f t="shared" si="12"/>
        <v>0.23869010807786292</v>
      </c>
      <c r="L43" s="192">
        <f t="shared" si="13"/>
        <v>-6.2960317396620363E-2</v>
      </c>
      <c r="N43" s="46" t="str">
        <f>'3.6'!N44</f>
        <v>Principal</v>
      </c>
      <c r="O43" s="63">
        <v>-0.25294246655457386</v>
      </c>
      <c r="P43" s="63"/>
      <c r="Q43" s="63">
        <v>11.646424296224549</v>
      </c>
      <c r="R43" s="63">
        <v>6.5470335291307222</v>
      </c>
      <c r="S43" s="63">
        <v>1.0692142224471703</v>
      </c>
      <c r="T43" s="63">
        <v>38.096846478755495</v>
      </c>
      <c r="U43" s="63">
        <v>97.984353158530766</v>
      </c>
      <c r="V43" s="63">
        <v>70.355652503793806</v>
      </c>
      <c r="W43" s="63">
        <v>23.869010807786292</v>
      </c>
      <c r="X43" s="63">
        <v>-6.2960317396620367</v>
      </c>
    </row>
    <row r="44" spans="2:24">
      <c r="B44" s="46" t="str">
        <f t="shared" si="3"/>
        <v>Renta Nacional</v>
      </c>
      <c r="C44" s="192">
        <f t="shared" si="4"/>
        <v>1.7033356990773626E-2</v>
      </c>
      <c r="D44" s="192" t="str">
        <f t="shared" si="5"/>
        <v/>
      </c>
      <c r="E44" s="192">
        <f t="shared" si="6"/>
        <v>0.60585800700413994</v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'3.6'!N45</f>
        <v>Renta Nacional</v>
      </c>
      <c r="O44" s="63">
        <v>1.7033356990773625</v>
      </c>
      <c r="P44" s="63"/>
      <c r="Q44" s="63">
        <v>60.585800700413998</v>
      </c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0.62250180493567764</v>
      </c>
      <c r="D46" s="192">
        <f t="shared" si="5"/>
        <v>0.48683871241208992</v>
      </c>
      <c r="E46" s="192">
        <f t="shared" si="6"/>
        <v>0.44495212686851671</v>
      </c>
      <c r="F46" s="192">
        <f t="shared" si="7"/>
        <v>0.37513075467334694</v>
      </c>
      <c r="G46" s="192">
        <f t="shared" si="8"/>
        <v>0.46978375928231847</v>
      </c>
      <c r="H46" s="192">
        <f t="shared" si="9"/>
        <v>1.0191010785114984</v>
      </c>
      <c r="I46" s="192">
        <f t="shared" si="10"/>
        <v>0.94252997437772112</v>
      </c>
      <c r="J46" s="192">
        <f t="shared" si="11"/>
        <v>0.65084215406932477</v>
      </c>
      <c r="K46" s="192">
        <f t="shared" si="12"/>
        <v>0.45569061241470726</v>
      </c>
      <c r="L46" s="192">
        <f t="shared" si="13"/>
        <v>0.86750598518590505</v>
      </c>
      <c r="N46" s="46" t="str">
        <f>'3.6'!N47</f>
        <v>Santander</v>
      </c>
      <c r="O46" s="63">
        <v>62.250180493567761</v>
      </c>
      <c r="P46" s="63">
        <v>48.68387124120899</v>
      </c>
      <c r="Q46" s="63">
        <v>44.495212686851673</v>
      </c>
      <c r="R46" s="63">
        <v>37.513075467334694</v>
      </c>
      <c r="S46" s="63">
        <v>46.978375928231848</v>
      </c>
      <c r="T46" s="63">
        <v>101.91010785114985</v>
      </c>
      <c r="U46" s="63">
        <v>94.252997437772109</v>
      </c>
      <c r="V46" s="63">
        <v>65.084215406932472</v>
      </c>
      <c r="W46" s="63">
        <v>45.569061241470727</v>
      </c>
      <c r="X46" s="63">
        <v>86.750598518590508</v>
      </c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0.54970719652722178</v>
      </c>
      <c r="D48" s="192">
        <f t="shared" si="5"/>
        <v>0.4692444043630048</v>
      </c>
      <c r="E48" s="192">
        <f t="shared" si="6"/>
        <v>0.51504193537401322</v>
      </c>
      <c r="F48" s="192">
        <f t="shared" si="7"/>
        <v>0.40980933765252542</v>
      </c>
      <c r="G48" s="192">
        <f t="shared" si="8"/>
        <v>0.36693954924489064</v>
      </c>
      <c r="H48" s="192">
        <f t="shared" si="9"/>
        <v>0.15811104069443657</v>
      </c>
      <c r="I48" s="192">
        <f t="shared" si="10"/>
        <v>0.12868280848707508</v>
      </c>
      <c r="J48" s="192">
        <f t="shared" si="11"/>
        <v>0.39843225452386671</v>
      </c>
      <c r="K48" s="192">
        <f t="shared" si="12"/>
        <v>0.77215078408015247</v>
      </c>
      <c r="L48" s="192">
        <f t="shared" si="13"/>
        <v>0.61091907854168559</v>
      </c>
      <c r="N48" s="46" t="str">
        <f>'3.6'!N49</f>
        <v>Security Vida</v>
      </c>
      <c r="O48" s="63">
        <v>54.970719652722181</v>
      </c>
      <c r="P48" s="63">
        <v>46.924440436300479</v>
      </c>
      <c r="Q48" s="63">
        <v>51.504193537401321</v>
      </c>
      <c r="R48" s="63">
        <v>40.980933765252544</v>
      </c>
      <c r="S48" s="63">
        <v>36.693954924489063</v>
      </c>
      <c r="T48" s="63">
        <v>15.811104069443656</v>
      </c>
      <c r="U48" s="63">
        <v>12.868280848707508</v>
      </c>
      <c r="V48" s="63">
        <v>39.843225452386669</v>
      </c>
      <c r="W48" s="63">
        <v>77.215078408015245</v>
      </c>
      <c r="X48" s="63">
        <v>61.091907854168561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>
        <f t="shared" si="4"/>
        <v>1.2972423048616823</v>
      </c>
      <c r="D50" s="192">
        <f t="shared" si="5"/>
        <v>8.643197134643478E-2</v>
      </c>
      <c r="E50" s="192">
        <f t="shared" si="6"/>
        <v>9.1383971218927509E-2</v>
      </c>
      <c r="F50" s="192">
        <f t="shared" si="7"/>
        <v>0.28371414408769091</v>
      </c>
      <c r="G50" s="192">
        <f t="shared" si="8"/>
        <v>0.11117071521031799</v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129.72423048616824</v>
      </c>
      <c r="P50" s="63">
        <v>8.6431971346434775</v>
      </c>
      <c r="Q50" s="63">
        <v>9.1383971218927513</v>
      </c>
      <c r="R50" s="63">
        <v>28.371414408769091</v>
      </c>
      <c r="S50" s="63">
        <v>11.117071521031798</v>
      </c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0.32698904111848476</v>
      </c>
      <c r="D51" s="192">
        <f t="shared" si="5"/>
        <v>0.92971948235028223</v>
      </c>
      <c r="E51" s="192">
        <f t="shared" si="6"/>
        <v>0.84459498657778287</v>
      </c>
      <c r="F51" s="192">
        <f t="shared" si="7"/>
        <v>0.63533366159150573</v>
      </c>
      <c r="G51" s="192">
        <f t="shared" si="8"/>
        <v>-0.25547453208296023</v>
      </c>
      <c r="H51" s="192">
        <f t="shared" si="9"/>
        <v>0.81158496426451532</v>
      </c>
      <c r="I51" s="192">
        <f t="shared" si="10"/>
        <v>0.59790242291315154</v>
      </c>
      <c r="J51" s="192">
        <f t="shared" si="11"/>
        <v>0.56456580639184051</v>
      </c>
      <c r="K51" s="192">
        <f t="shared" si="12"/>
        <v>1.0204429132118149</v>
      </c>
      <c r="L51" s="192">
        <f t="shared" si="13"/>
        <v>0.50459840824700175</v>
      </c>
      <c r="N51" s="46" t="str">
        <f>'3.6'!N52</f>
        <v>Sura</v>
      </c>
      <c r="O51" s="63">
        <v>32.698904111848478</v>
      </c>
      <c r="P51" s="63">
        <v>92.971948235028222</v>
      </c>
      <c r="Q51" s="63">
        <v>84.459498657778283</v>
      </c>
      <c r="R51" s="63">
        <v>63.533366159150575</v>
      </c>
      <c r="S51" s="63">
        <v>-25.547453208296023</v>
      </c>
      <c r="T51" s="63">
        <v>81.158496426451535</v>
      </c>
      <c r="U51" s="63">
        <v>59.790242291315153</v>
      </c>
      <c r="V51" s="63">
        <v>56.456580639184054</v>
      </c>
      <c r="W51" s="63">
        <v>102.04429132118149</v>
      </c>
      <c r="X51" s="63">
        <v>50.459840824700173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0.43334396690494048</v>
      </c>
      <c r="D53" s="196">
        <f t="shared" si="14"/>
        <v>0.44536327073453463</v>
      </c>
      <c r="E53" s="196">
        <f t="shared" si="14"/>
        <v>0.46808461522070244</v>
      </c>
      <c r="F53" s="196">
        <f t="shared" si="14"/>
        <v>0.4060126710791549</v>
      </c>
      <c r="G53" s="196">
        <f t="shared" si="14"/>
        <v>0.43329262451234762</v>
      </c>
      <c r="H53" s="196">
        <f t="shared" si="14"/>
        <v>0.62246972486304009</v>
      </c>
      <c r="I53" s="196">
        <f t="shared" si="14"/>
        <v>0.6070151541440465</v>
      </c>
      <c r="J53" s="196">
        <f t="shared" si="14"/>
        <v>0.61585065111978632</v>
      </c>
      <c r="K53" s="196">
        <f t="shared" si="14"/>
        <v>0.61896040316405121</v>
      </c>
      <c r="L53" s="196">
        <f t="shared" si="14"/>
        <v>0.64338174422427286</v>
      </c>
      <c r="N53" s="51" t="s">
        <v>29</v>
      </c>
      <c r="O53" s="64">
        <v>43.334396690494046</v>
      </c>
      <c r="P53" s="64">
        <v>44.536327073453464</v>
      </c>
      <c r="Q53" s="64">
        <v>46.808461522070246</v>
      </c>
      <c r="R53" s="64">
        <v>40.60126710791549</v>
      </c>
      <c r="S53" s="64">
        <v>43.329262451234761</v>
      </c>
      <c r="T53" s="64">
        <v>62.24697248630401</v>
      </c>
      <c r="U53" s="64">
        <v>60.701515414404653</v>
      </c>
      <c r="V53" s="64">
        <v>61.585065111978629</v>
      </c>
      <c r="W53" s="64">
        <v>61.89604031640512</v>
      </c>
      <c r="X53" s="64">
        <v>64.338174422427286</v>
      </c>
    </row>
    <row r="55" spans="2:24">
      <c r="B55" s="14" t="str">
        <f>'3.8.3'!B24</f>
        <v>Siniestralidad Cedida = Costo de Siniestros Cedidos / Prima Cedida</v>
      </c>
    </row>
    <row r="56" spans="2:24">
      <c r="B56" s="14" t="s">
        <v>712</v>
      </c>
    </row>
  </sheetData>
  <mergeCells count="2">
    <mergeCell ref="B14:L14"/>
    <mergeCell ref="N14:X14"/>
  </mergeCells>
  <conditionalFormatting sqref="C16:L53">
    <cfRule type="cellIs" dxfId="7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>
  <sheetPr codeName="Hoja181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296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>
        <f t="shared" si="2"/>
        <v>2.3253518694108802E-2</v>
      </c>
      <c r="G16" s="192">
        <f t="shared" si="2"/>
        <v>0.24488428477403101</v>
      </c>
      <c r="H16" s="192">
        <f t="shared" si="2"/>
        <v>0.30822202294016066</v>
      </c>
      <c r="I16" s="192">
        <f t="shared" si="2"/>
        <v>0.17787108517724776</v>
      </c>
      <c r="J16" s="192">
        <f t="shared" si="2"/>
        <v>9.4953799148708024E-2</v>
      </c>
      <c r="K16" s="192">
        <f t="shared" si="2"/>
        <v>0.14188817011274787</v>
      </c>
      <c r="L16" s="192">
        <f t="shared" si="2"/>
        <v>0.16822642205881222</v>
      </c>
      <c r="N16" s="46" t="str">
        <f>'3.6'!N17</f>
        <v>ACE Seguros de Vida</v>
      </c>
      <c r="O16" s="40"/>
      <c r="P16" s="40"/>
      <c r="Q16" s="40"/>
      <c r="R16" s="40">
        <v>2.3253518694108801</v>
      </c>
      <c r="S16" s="40">
        <v>24.488428477403101</v>
      </c>
      <c r="T16" s="40">
        <v>30.822202294016066</v>
      </c>
      <c r="U16" s="40">
        <v>17.787108517724775</v>
      </c>
      <c r="V16" s="40">
        <v>9.4953799148708029</v>
      </c>
      <c r="W16" s="40">
        <v>14.188817011274788</v>
      </c>
      <c r="X16" s="40">
        <v>16.822642205881223</v>
      </c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>
        <f t="shared" ref="G17:G52" si="8">IF(OR(S17="",S17=0),"",S17/100)</f>
        <v>1.1050211691302076</v>
      </c>
      <c r="H17" s="192">
        <f t="shared" ref="H17:H52" si="9">IF(OR(T17="",T17=0),"",T17/100)</f>
        <v>2.8951351198152109</v>
      </c>
      <c r="I17" s="192">
        <f t="shared" ref="I17:I52" si="10">IF(OR(U17="",U17=0),"",U17/100)</f>
        <v>0.42200059913125876</v>
      </c>
      <c r="J17" s="192">
        <f t="shared" ref="J17:J52" si="11">IF(OR(V17="",V17=0),"",V17/100)</f>
        <v>0.16262755928994652</v>
      </c>
      <c r="K17" s="192">
        <f t="shared" ref="K17:K52" si="12">IF(OR(W17="",W17=0),"",W17/100)</f>
        <v>6.777607799793571E-2</v>
      </c>
      <c r="L17" s="192">
        <f t="shared" ref="L17:L52" si="13">IF(OR(X17="",X17=0),"",X17/100)</f>
        <v>8.0856795374275953E-2</v>
      </c>
      <c r="N17" s="46" t="str">
        <f>'3.6'!N18</f>
        <v>BanChile</v>
      </c>
      <c r="O17" s="40"/>
      <c r="P17" s="40"/>
      <c r="Q17" s="40"/>
      <c r="R17" s="40"/>
      <c r="S17" s="40">
        <v>110.50211691302077</v>
      </c>
      <c r="T17" s="40">
        <v>289.51351198152111</v>
      </c>
      <c r="U17" s="40">
        <v>42.200059913125877</v>
      </c>
      <c r="V17" s="40">
        <v>16.26275592899465</v>
      </c>
      <c r="W17" s="40">
        <v>6.7776077997935706</v>
      </c>
      <c r="X17" s="40">
        <v>8.0856795374275947</v>
      </c>
    </row>
    <row r="18" spans="2:24" s="16" customFormat="1">
      <c r="B18" s="46" t="str">
        <f t="shared" si="3"/>
        <v>BBVA Seguros de Vida</v>
      </c>
      <c r="C18" s="192">
        <f t="shared" si="4"/>
        <v>1.9125111706881128</v>
      </c>
      <c r="D18" s="192">
        <f t="shared" si="5"/>
        <v>-5.9743140271169438E-3</v>
      </c>
      <c r="E18" s="192">
        <f t="shared" si="6"/>
        <v>3.9670398442389149E-2</v>
      </c>
      <c r="F18" s="192">
        <f t="shared" si="7"/>
        <v>0.87121600820933798</v>
      </c>
      <c r="G18" s="192" t="str">
        <f t="shared" si="8"/>
        <v/>
      </c>
      <c r="H18" s="192">
        <f t="shared" si="9"/>
        <v>0.24662808377066134</v>
      </c>
      <c r="I18" s="192">
        <f t="shared" si="10"/>
        <v>-3.4645772978667187E-2</v>
      </c>
      <c r="J18" s="192">
        <f t="shared" si="11"/>
        <v>0.76351567498400508</v>
      </c>
      <c r="K18" s="192">
        <f t="shared" si="12"/>
        <v>-1.1278287461773734E-2</v>
      </c>
      <c r="L18" s="192">
        <f t="shared" si="13"/>
        <v>3.7486702742703847E-2</v>
      </c>
      <c r="N18" s="46" t="str">
        <f>'3.6'!N19</f>
        <v>BBVA Seguros de Vida</v>
      </c>
      <c r="O18" s="40">
        <v>191.25111706881128</v>
      </c>
      <c r="P18" s="40">
        <v>-0.59743140271169437</v>
      </c>
      <c r="Q18" s="40">
        <v>3.967039844238915</v>
      </c>
      <c r="R18" s="40">
        <v>87.121600820933793</v>
      </c>
      <c r="S18" s="40"/>
      <c r="T18" s="40">
        <v>24.662808377066135</v>
      </c>
      <c r="U18" s="40">
        <v>-3.4645772978667186</v>
      </c>
      <c r="V18" s="40">
        <v>76.351567498400513</v>
      </c>
      <c r="W18" s="40">
        <v>-1.1278287461773733</v>
      </c>
      <c r="X18" s="40">
        <v>3.7486702742703848</v>
      </c>
    </row>
    <row r="19" spans="2:24" s="16" customFormat="1">
      <c r="B19" s="46" t="str">
        <f t="shared" si="3"/>
        <v>BCI Vida</v>
      </c>
      <c r="C19" s="192">
        <f t="shared" si="4"/>
        <v>0.26948693085704983</v>
      </c>
      <c r="D19" s="192">
        <f t="shared" si="5"/>
        <v>0.19105779371857179</v>
      </c>
      <c r="E19" s="192">
        <f t="shared" si="6"/>
        <v>0.73881877631368698</v>
      </c>
      <c r="F19" s="192">
        <f t="shared" si="7"/>
        <v>0.27443632837435489</v>
      </c>
      <c r="G19" s="192">
        <f t="shared" si="8"/>
        <v>0.13311349016511453</v>
      </c>
      <c r="H19" s="192">
        <f t="shared" si="9"/>
        <v>6.4012676332837757E-3</v>
      </c>
      <c r="I19" s="192">
        <f t="shared" si="10"/>
        <v>-0.40374195193472345</v>
      </c>
      <c r="J19" s="192">
        <f t="shared" si="11"/>
        <v>0.2871576695029649</v>
      </c>
      <c r="K19" s="192">
        <f t="shared" si="12"/>
        <v>0.81260034707646478</v>
      </c>
      <c r="L19" s="192">
        <f t="shared" si="13"/>
        <v>0.13092350567506708</v>
      </c>
      <c r="N19" s="46" t="str">
        <f>'3.6'!N20</f>
        <v>BCI Vida</v>
      </c>
      <c r="O19" s="40">
        <v>26.948693085704985</v>
      </c>
      <c r="P19" s="40">
        <v>19.105779371857178</v>
      </c>
      <c r="Q19" s="40">
        <v>73.881877631368695</v>
      </c>
      <c r="R19" s="40">
        <v>27.443632837435487</v>
      </c>
      <c r="S19" s="40">
        <v>13.311349016511453</v>
      </c>
      <c r="T19" s="40">
        <v>0.64012676332837759</v>
      </c>
      <c r="U19" s="40">
        <v>-40.374195193472346</v>
      </c>
      <c r="V19" s="40">
        <v>28.715766950296491</v>
      </c>
      <c r="W19" s="40">
        <v>81.260034707646483</v>
      </c>
      <c r="X19" s="40">
        <v>13.092350567506708</v>
      </c>
    </row>
    <row r="20" spans="2:24" s="16" customFormat="1">
      <c r="B20" s="46" t="str">
        <f t="shared" si="3"/>
        <v>BICE Vida</v>
      </c>
      <c r="C20" s="192">
        <f t="shared" si="4"/>
        <v>0.91309948403215713</v>
      </c>
      <c r="D20" s="192">
        <f t="shared" si="5"/>
        <v>0.89362218076175937</v>
      </c>
      <c r="E20" s="192">
        <f t="shared" si="6"/>
        <v>0.95562005209335799</v>
      </c>
      <c r="F20" s="192">
        <f t="shared" si="7"/>
        <v>0.25356564362697359</v>
      </c>
      <c r="G20" s="192">
        <f t="shared" si="8"/>
        <v>1.1735964294103842</v>
      </c>
      <c r="H20" s="192">
        <f t="shared" si="9"/>
        <v>0.59149550851854538</v>
      </c>
      <c r="I20" s="192">
        <f t="shared" si="10"/>
        <v>0.44873048639818014</v>
      </c>
      <c r="J20" s="192">
        <f t="shared" si="11"/>
        <v>0.67239937928245919</v>
      </c>
      <c r="K20" s="192">
        <f t="shared" si="12"/>
        <v>0.42377309790446233</v>
      </c>
      <c r="L20" s="192">
        <f t="shared" si="13"/>
        <v>1.0544764782428109</v>
      </c>
      <c r="N20" s="46" t="str">
        <f>'3.6'!N21</f>
        <v>BICE Vida</v>
      </c>
      <c r="O20" s="40">
        <v>91.309948403215714</v>
      </c>
      <c r="P20" s="40">
        <v>89.362218076175935</v>
      </c>
      <c r="Q20" s="40">
        <v>95.562005209335794</v>
      </c>
      <c r="R20" s="40">
        <v>25.356564362697359</v>
      </c>
      <c r="S20" s="40">
        <v>117.35964294103842</v>
      </c>
      <c r="T20" s="40">
        <v>59.149550851854535</v>
      </c>
      <c r="U20" s="40">
        <v>44.873048639818016</v>
      </c>
      <c r="V20" s="40">
        <v>67.239937928245922</v>
      </c>
      <c r="W20" s="40">
        <v>42.377309790446233</v>
      </c>
      <c r="X20" s="40">
        <v>105.44764782428109</v>
      </c>
    </row>
    <row r="21" spans="2:24" s="16" customFormat="1">
      <c r="B21" s="46" t="str">
        <f t="shared" si="3"/>
        <v>Cardif</v>
      </c>
      <c r="C21" s="192">
        <f t="shared" si="4"/>
        <v>1.214674457800911</v>
      </c>
      <c r="D21" s="192">
        <f t="shared" si="5"/>
        <v>0.2843322769258152</v>
      </c>
      <c r="E21" s="192">
        <f t="shared" si="6"/>
        <v>0.74664472438424179</v>
      </c>
      <c r="F21" s="192">
        <f t="shared" si="7"/>
        <v>0.77907504514683523</v>
      </c>
      <c r="G21" s="192">
        <f t="shared" si="8"/>
        <v>6.7369727837020665</v>
      </c>
      <c r="H21" s="192">
        <f t="shared" si="9"/>
        <v>3.0938410017472298</v>
      </c>
      <c r="I21" s="192">
        <f t="shared" si="10"/>
        <v>13.808675946908373</v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>
        <v>121.4674457800911</v>
      </c>
      <c r="P21" s="40">
        <v>28.433227692581518</v>
      </c>
      <c r="Q21" s="40">
        <v>74.664472438424184</v>
      </c>
      <c r="R21" s="40">
        <v>77.907504514683524</v>
      </c>
      <c r="S21" s="40">
        <v>673.69727837020662</v>
      </c>
      <c r="T21" s="40">
        <v>309.38410017472296</v>
      </c>
      <c r="U21" s="40">
        <v>1380.8675946908372</v>
      </c>
      <c r="V21" s="40"/>
      <c r="W21" s="40"/>
      <c r="X21" s="40"/>
    </row>
    <row r="22" spans="2:24">
      <c r="B22" s="46" t="str">
        <f t="shared" si="3"/>
        <v>Chilena</v>
      </c>
      <c r="C22" s="192">
        <f t="shared" si="4"/>
        <v>0.49662832644378807</v>
      </c>
      <c r="D22" s="192">
        <f t="shared" si="5"/>
        <v>0.58461838199937122</v>
      </c>
      <c r="E22" s="192">
        <f t="shared" si="6"/>
        <v>1.3826002748969166</v>
      </c>
      <c r="F22" s="192">
        <f t="shared" si="7"/>
        <v>0.37594098963656114</v>
      </c>
      <c r="G22" s="192">
        <f t="shared" si="8"/>
        <v>0.4506850161154316</v>
      </c>
      <c r="H22" s="192">
        <f t="shared" si="9"/>
        <v>1.1094310319464245</v>
      </c>
      <c r="I22" s="192">
        <f t="shared" si="10"/>
        <v>2.2145583404082534</v>
      </c>
      <c r="J22" s="192">
        <f t="shared" si="11"/>
        <v>0.92296190945061229</v>
      </c>
      <c r="K22" s="192">
        <f t="shared" si="12"/>
        <v>1.2984931177702219</v>
      </c>
      <c r="L22" s="192">
        <f t="shared" si="13"/>
        <v>0.79810498970633115</v>
      </c>
      <c r="N22" s="46" t="str">
        <f>'3.6'!N23</f>
        <v>Chilena</v>
      </c>
      <c r="O22" s="63">
        <v>49.66283264437881</v>
      </c>
      <c r="P22" s="63">
        <v>58.461838199937119</v>
      </c>
      <c r="Q22" s="63">
        <v>138.26002748969165</v>
      </c>
      <c r="R22" s="63">
        <v>37.594098963656116</v>
      </c>
      <c r="S22" s="63">
        <v>45.068501611543162</v>
      </c>
      <c r="T22" s="63">
        <v>110.94310319464245</v>
      </c>
      <c r="U22" s="63">
        <v>221.45583404082535</v>
      </c>
      <c r="V22" s="63">
        <v>92.296190945061227</v>
      </c>
      <c r="W22" s="63">
        <v>129.84931177702219</v>
      </c>
      <c r="X22" s="63">
        <v>79.81049897063312</v>
      </c>
    </row>
    <row r="23" spans="2:24">
      <c r="B23" s="46" t="str">
        <f t="shared" si="3"/>
        <v>Cigna</v>
      </c>
      <c r="C23" s="192">
        <f t="shared" si="4"/>
        <v>0.94962766375374341</v>
      </c>
      <c r="D23" s="192">
        <f t="shared" si="5"/>
        <v>2.1997615126909273E-2</v>
      </c>
      <c r="E23" s="192">
        <f t="shared" si="6"/>
        <v>0.26317558106972838</v>
      </c>
      <c r="F23" s="192">
        <f t="shared" si="7"/>
        <v>10.13235210223058</v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>
        <v>94.962766375374343</v>
      </c>
      <c r="P23" s="63">
        <v>2.1997615126909271</v>
      </c>
      <c r="Q23" s="63">
        <v>26.317558106972839</v>
      </c>
      <c r="R23" s="63">
        <v>1013.2352102230581</v>
      </c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0.52469190245596031</v>
      </c>
      <c r="D25" s="192">
        <f t="shared" si="5"/>
        <v>0.73113221178342247</v>
      </c>
      <c r="E25" s="192">
        <f t="shared" si="6"/>
        <v>0.37531326796272457</v>
      </c>
      <c r="F25" s="192">
        <f t="shared" si="7"/>
        <v>0.26832391297210562</v>
      </c>
      <c r="G25" s="192">
        <f t="shared" si="8"/>
        <v>1.7044717951195563</v>
      </c>
      <c r="H25" s="192">
        <f t="shared" si="9"/>
        <v>0.62141873667930236</v>
      </c>
      <c r="I25" s="192">
        <f t="shared" si="10"/>
        <v>1.6542967182861315</v>
      </c>
      <c r="J25" s="192">
        <f t="shared" si="11"/>
        <v>0.30955062840882114</v>
      </c>
      <c r="K25" s="192">
        <f t="shared" si="12"/>
        <v>1.3638892519089658</v>
      </c>
      <c r="L25" s="192">
        <f t="shared" si="13"/>
        <v>0.58421213845009246</v>
      </c>
      <c r="N25" s="46" t="str">
        <f>'3.6'!N26</f>
        <v>Consorcio Nacional</v>
      </c>
      <c r="O25" s="63">
        <v>52.469190245596032</v>
      </c>
      <c r="P25" s="63">
        <v>73.113221178342243</v>
      </c>
      <c r="Q25" s="63">
        <v>37.531326796272459</v>
      </c>
      <c r="R25" s="63">
        <v>26.832391297210563</v>
      </c>
      <c r="S25" s="63">
        <v>170.44717951195562</v>
      </c>
      <c r="T25" s="63">
        <v>62.141873667930234</v>
      </c>
      <c r="U25" s="63">
        <v>165.42967182861315</v>
      </c>
      <c r="V25" s="63">
        <v>30.955062840882114</v>
      </c>
      <c r="W25" s="63">
        <v>136.38892519089657</v>
      </c>
      <c r="X25" s="63">
        <v>58.421213845009248</v>
      </c>
    </row>
    <row r="26" spans="2:24">
      <c r="B26" s="46" t="str">
        <f t="shared" si="3"/>
        <v>CorpVida</v>
      </c>
      <c r="C26" s="192">
        <f t="shared" si="4"/>
        <v>0.4454901111224383</v>
      </c>
      <c r="D26" s="192">
        <f t="shared" si="5"/>
        <v>1.0586854767867213</v>
      </c>
      <c r="E26" s="192">
        <f t="shared" si="6"/>
        <v>0.19167951663152633</v>
      </c>
      <c r="F26" s="192">
        <f t="shared" si="7"/>
        <v>0.47523930068823722</v>
      </c>
      <c r="G26" s="192">
        <f t="shared" si="8"/>
        <v>0.58371453498701609</v>
      </c>
      <c r="H26" s="192">
        <f t="shared" si="9"/>
        <v>1.011608106754518</v>
      </c>
      <c r="I26" s="192">
        <f t="shared" si="10"/>
        <v>0.60688835776356198</v>
      </c>
      <c r="J26" s="192">
        <f t="shared" si="11"/>
        <v>3.039610464891608</v>
      </c>
      <c r="K26" s="192" t="str">
        <f t="shared" si="12"/>
        <v/>
      </c>
      <c r="L26" s="192">
        <f t="shared" si="13"/>
        <v>-3.9193951165371961</v>
      </c>
      <c r="N26" s="46" t="str">
        <f>'3.6'!N27</f>
        <v>CorpVida</v>
      </c>
      <c r="O26" s="63">
        <v>44.549011112243832</v>
      </c>
      <c r="P26" s="63">
        <v>105.86854767867213</v>
      </c>
      <c r="Q26" s="63">
        <v>19.167951663152632</v>
      </c>
      <c r="R26" s="63">
        <v>47.523930068823724</v>
      </c>
      <c r="S26" s="63">
        <v>58.371453498701612</v>
      </c>
      <c r="T26" s="63">
        <v>101.1608106754518</v>
      </c>
      <c r="U26" s="63">
        <v>60.6888357763562</v>
      </c>
      <c r="V26" s="63">
        <v>303.96104648916082</v>
      </c>
      <c r="W26" s="63"/>
      <c r="X26" s="63">
        <v>-391.93951165371959</v>
      </c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>
        <f t="shared" si="4"/>
        <v>0.78469122910336242</v>
      </c>
      <c r="D28" s="192">
        <f t="shared" si="5"/>
        <v>0.80516599480697904</v>
      </c>
      <c r="E28" s="192">
        <f t="shared" si="6"/>
        <v>0.95812348484314225</v>
      </c>
      <c r="F28" s="192">
        <f t="shared" si="7"/>
        <v>0.84062297173355449</v>
      </c>
      <c r="G28" s="192">
        <f t="shared" si="8"/>
        <v>0.71728793304030192</v>
      </c>
      <c r="H28" s="192">
        <f t="shared" si="9"/>
        <v>0.77899910264044792</v>
      </c>
      <c r="I28" s="192">
        <f t="shared" si="10"/>
        <v>0.74944927992055654</v>
      </c>
      <c r="J28" s="192">
        <f t="shared" si="11"/>
        <v>0.84272516791266872</v>
      </c>
      <c r="K28" s="192">
        <f t="shared" si="12"/>
        <v>0.86889522036558275</v>
      </c>
      <c r="L28" s="192">
        <f t="shared" si="13"/>
        <v>0.93724586144860378</v>
      </c>
      <c r="N28" s="46" t="str">
        <f>'3.6'!N29</f>
        <v>Cruz del Sur</v>
      </c>
      <c r="O28" s="63">
        <v>78.469122910336239</v>
      </c>
      <c r="P28" s="63">
        <v>80.516599480697906</v>
      </c>
      <c r="Q28" s="63">
        <v>95.812348484314228</v>
      </c>
      <c r="R28" s="63">
        <v>84.062297173355446</v>
      </c>
      <c r="S28" s="63">
        <v>71.728793304030191</v>
      </c>
      <c r="T28" s="63">
        <v>77.899910264044792</v>
      </c>
      <c r="U28" s="63">
        <v>74.944927992055653</v>
      </c>
      <c r="V28" s="63">
        <v>84.272516791266867</v>
      </c>
      <c r="W28" s="63">
        <v>86.889522036558276</v>
      </c>
      <c r="X28" s="63">
        <v>93.724586144860382</v>
      </c>
    </row>
    <row r="29" spans="2:24">
      <c r="B29" s="46" t="str">
        <f t="shared" si="3"/>
        <v>EuroAmérica</v>
      </c>
      <c r="C29" s="192">
        <f t="shared" si="4"/>
        <v>0.57290228944635047</v>
      </c>
      <c r="D29" s="192">
        <f t="shared" si="5"/>
        <v>0.16407949229806543</v>
      </c>
      <c r="E29" s="192">
        <f t="shared" si="6"/>
        <v>0.7788435445608699</v>
      </c>
      <c r="F29" s="192">
        <f t="shared" si="7"/>
        <v>0.45911804038646475</v>
      </c>
      <c r="G29" s="192">
        <f t="shared" si="8"/>
        <v>0.30448829627899981</v>
      </c>
      <c r="H29" s="192">
        <f t="shared" si="9"/>
        <v>0.37482107592203495</v>
      </c>
      <c r="I29" s="192">
        <f t="shared" si="10"/>
        <v>0.15743930504683798</v>
      </c>
      <c r="J29" s="192">
        <f t="shared" si="11"/>
        <v>0.43752593094250519</v>
      </c>
      <c r="K29" s="192">
        <f t="shared" si="12"/>
        <v>0.5430151164316126</v>
      </c>
      <c r="L29" s="192">
        <f t="shared" si="13"/>
        <v>0.5440646418722801</v>
      </c>
      <c r="N29" s="46" t="str">
        <f>'3.6'!N30</f>
        <v>EuroAmérica</v>
      </c>
      <c r="O29" s="63">
        <v>57.290228944635047</v>
      </c>
      <c r="P29" s="63">
        <v>16.407949229806544</v>
      </c>
      <c r="Q29" s="63">
        <v>77.884354456086996</v>
      </c>
      <c r="R29" s="63">
        <v>45.911804038646473</v>
      </c>
      <c r="S29" s="63">
        <v>30.448829627899983</v>
      </c>
      <c r="T29" s="63">
        <v>37.482107592203498</v>
      </c>
      <c r="U29" s="63">
        <v>15.743930504683798</v>
      </c>
      <c r="V29" s="63">
        <v>43.752593094250521</v>
      </c>
      <c r="W29" s="63">
        <v>54.301511643161263</v>
      </c>
      <c r="X29" s="63">
        <v>54.406464187228011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1.583933270656521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158.3933270656521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>
        <f t="shared" si="4"/>
        <v>7.5112747353888648E-2</v>
      </c>
      <c r="D33" s="192">
        <f t="shared" si="5"/>
        <v>0.20414966441456495</v>
      </c>
      <c r="E33" s="192">
        <f t="shared" si="6"/>
        <v>0.14132623507020098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7.5112747353888647</v>
      </c>
      <c r="P33" s="63">
        <v>20.414966441456496</v>
      </c>
      <c r="Q33" s="63">
        <v>14.132623507020098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1.2660340980256657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126.60340980256657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0.4177614121069555</v>
      </c>
      <c r="D35" s="192">
        <f t="shared" si="5"/>
        <v>0.80284469827677452</v>
      </c>
      <c r="E35" s="192">
        <f t="shared" si="6"/>
        <v>0.67286398421553661</v>
      </c>
      <c r="F35" s="192">
        <f t="shared" si="7"/>
        <v>0.34989091066001071</v>
      </c>
      <c r="G35" s="192">
        <f t="shared" si="8"/>
        <v>1.1197749627483298</v>
      </c>
      <c r="H35" s="192">
        <f t="shared" si="9"/>
        <v>1.301611697266762</v>
      </c>
      <c r="I35" s="192">
        <f t="shared" si="10"/>
        <v>1.2058507192321479</v>
      </c>
      <c r="J35" s="192">
        <f t="shared" si="11"/>
        <v>0.43468130190869725</v>
      </c>
      <c r="K35" s="192">
        <f t="shared" si="12"/>
        <v>0.53016232551124787</v>
      </c>
      <c r="L35" s="192">
        <f t="shared" si="13"/>
        <v>0.53378993715425427</v>
      </c>
      <c r="N35" s="46" t="str">
        <f>'3.6'!N36</f>
        <v>Mapfre Vida</v>
      </c>
      <c r="O35" s="63">
        <v>41.776141210695549</v>
      </c>
      <c r="P35" s="63">
        <v>80.284469827677455</v>
      </c>
      <c r="Q35" s="63">
        <v>67.286398421553656</v>
      </c>
      <c r="R35" s="63">
        <v>34.989091066001073</v>
      </c>
      <c r="S35" s="63">
        <v>111.97749627483297</v>
      </c>
      <c r="T35" s="63">
        <v>130.16116972667621</v>
      </c>
      <c r="U35" s="63">
        <v>120.5850719232148</v>
      </c>
      <c r="V35" s="63">
        <v>43.468130190869722</v>
      </c>
      <c r="W35" s="63">
        <v>53.016232551124787</v>
      </c>
      <c r="X35" s="63">
        <v>53.378993715425423</v>
      </c>
    </row>
    <row r="36" spans="2:24">
      <c r="B36" s="46" t="str">
        <f t="shared" si="3"/>
        <v>Metlife (La Interamerica + Metlife)</v>
      </c>
      <c r="C36" s="192">
        <f t="shared" si="4"/>
        <v>7.8914937179168254E-2</v>
      </c>
      <c r="D36" s="192">
        <f t="shared" si="5"/>
        <v>0.15287292598899158</v>
      </c>
      <c r="E36" s="192">
        <f t="shared" si="6"/>
        <v>5.8931287710919468E-2</v>
      </c>
      <c r="F36" s="192">
        <f t="shared" si="7"/>
        <v>0.22579187561499425</v>
      </c>
      <c r="G36" s="192">
        <f t="shared" si="8"/>
        <v>0.22290723660237532</v>
      </c>
      <c r="H36" s="192">
        <f t="shared" si="9"/>
        <v>0.20451916341893411</v>
      </c>
      <c r="I36" s="192">
        <f t="shared" si="10"/>
        <v>0.2691440241520156</v>
      </c>
      <c r="J36" s="192">
        <f t="shared" si="11"/>
        <v>1.8733568434697544E-2</v>
      </c>
      <c r="K36" s="192">
        <f t="shared" si="12"/>
        <v>7.9357065420282702E-2</v>
      </c>
      <c r="L36" s="192">
        <f t="shared" si="13"/>
        <v>0.13077194467672476</v>
      </c>
      <c r="N36" s="46" t="str">
        <f>'3.6'!N37</f>
        <v>Metlife (La Interamerica + Metlife)</v>
      </c>
      <c r="O36" s="63">
        <v>7.8914937179168252</v>
      </c>
      <c r="P36" s="63">
        <v>15.287292598899157</v>
      </c>
      <c r="Q36" s="63">
        <v>5.8931287710919467</v>
      </c>
      <c r="R36" s="63">
        <v>22.579187561499424</v>
      </c>
      <c r="S36" s="63">
        <v>22.290723660237532</v>
      </c>
      <c r="T36" s="63">
        <v>20.451916341893412</v>
      </c>
      <c r="U36" s="63">
        <v>26.914402415201561</v>
      </c>
      <c r="V36" s="63">
        <v>1.8733568434697545</v>
      </c>
      <c r="W36" s="63">
        <v>7.93570654202827</v>
      </c>
      <c r="X36" s="63">
        <v>13.077194467672475</v>
      </c>
    </row>
    <row r="37" spans="2:24">
      <c r="B37" s="46" t="str">
        <f t="shared" si="3"/>
        <v>Metlife</v>
      </c>
      <c r="C37" s="192">
        <f t="shared" si="4"/>
        <v>2.2381239810683497E-2</v>
      </c>
      <c r="D37" s="192">
        <f t="shared" si="5"/>
        <v>0.43912644344590973</v>
      </c>
      <c r="E37" s="192">
        <f t="shared" si="6"/>
        <v>0.10449386141203139</v>
      </c>
      <c r="F37" s="192">
        <f t="shared" si="7"/>
        <v>1.4179361795498713</v>
      </c>
      <c r="G37" s="192">
        <f t="shared" si="8"/>
        <v>-1.6848749945140973</v>
      </c>
      <c r="H37" s="192">
        <f t="shared" si="9"/>
        <v>0.19572237398917453</v>
      </c>
      <c r="I37" s="192">
        <f t="shared" si="10"/>
        <v>4.7555726527311291E-3</v>
      </c>
      <c r="J37" s="192">
        <f t="shared" si="11"/>
        <v>0.15956501900081185</v>
      </c>
      <c r="K37" s="192">
        <f t="shared" si="12"/>
        <v>0.2349059055502975</v>
      </c>
      <c r="L37" s="192" t="str">
        <f t="shared" si="13"/>
        <v/>
      </c>
      <c r="N37" s="46" t="str">
        <f>'3.6'!N38</f>
        <v>Metlife</v>
      </c>
      <c r="O37" s="63">
        <v>2.2381239810683495</v>
      </c>
      <c r="P37" s="63">
        <v>43.912644344590973</v>
      </c>
      <c r="Q37" s="63">
        <v>10.449386141203139</v>
      </c>
      <c r="R37" s="63">
        <v>141.79361795498713</v>
      </c>
      <c r="S37" s="63">
        <v>-168.48749945140972</v>
      </c>
      <c r="T37" s="63">
        <v>19.572237398917451</v>
      </c>
      <c r="U37" s="63">
        <v>0.47555726527311293</v>
      </c>
      <c r="V37" s="63">
        <v>15.956501900081186</v>
      </c>
      <c r="W37" s="63">
        <v>23.490590555029751</v>
      </c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>
        <f t="shared" si="6"/>
        <v>3.8882482152663416</v>
      </c>
      <c r="F39" s="192">
        <f t="shared" si="7"/>
        <v>3.1884192312445903</v>
      </c>
      <c r="G39" s="192">
        <f t="shared" si="8"/>
        <v>2.3338577859359386</v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>
        <f t="shared" si="13"/>
        <v>2.7992286303704321</v>
      </c>
      <c r="N39" s="46" t="str">
        <f>'3.6'!N40</f>
        <v>Mutual de Ej. y Av.</v>
      </c>
      <c r="O39" s="63"/>
      <c r="P39" s="63"/>
      <c r="Q39" s="63">
        <v>388.82482152663414</v>
      </c>
      <c r="R39" s="63">
        <v>318.84192312445902</v>
      </c>
      <c r="S39" s="63">
        <v>233.38577859359387</v>
      </c>
      <c r="T39" s="63"/>
      <c r="U39" s="63"/>
      <c r="V39" s="63"/>
      <c r="W39" s="63"/>
      <c r="X39" s="63">
        <v>279.92286303704321</v>
      </c>
    </row>
    <row r="40" spans="2:24">
      <c r="B40" s="46" t="str">
        <f t="shared" si="3"/>
        <v>Mutual de Seguros</v>
      </c>
      <c r="C40" s="192">
        <f t="shared" si="4"/>
        <v>1.0042334096109853</v>
      </c>
      <c r="D40" s="192">
        <f t="shared" si="5"/>
        <v>3.0556720242254793</v>
      </c>
      <c r="E40" s="192">
        <f t="shared" si="6"/>
        <v>0.64773965141612266</v>
      </c>
      <c r="F40" s="192">
        <f t="shared" si="7"/>
        <v>9.9845959949586838E-2</v>
      </c>
      <c r="G40" s="192">
        <f t="shared" si="8"/>
        <v>0.23019533369506284</v>
      </c>
      <c r="H40" s="192">
        <f t="shared" si="9"/>
        <v>4.8896134140661447</v>
      </c>
      <c r="I40" s="192">
        <f t="shared" si="10"/>
        <v>0.38827258320126762</v>
      </c>
      <c r="J40" s="192">
        <f t="shared" si="11"/>
        <v>0.18294674942829126</v>
      </c>
      <c r="K40" s="192">
        <f t="shared" si="12"/>
        <v>0.63373868778280507</v>
      </c>
      <c r="L40" s="192">
        <f t="shared" si="13"/>
        <v>0.1973824056360266</v>
      </c>
      <c r="N40" s="46" t="str">
        <f>'3.6'!N41</f>
        <v>Mutual de Seguros</v>
      </c>
      <c r="O40" s="63">
        <v>100.42334096109853</v>
      </c>
      <c r="P40" s="63">
        <v>305.56720242254795</v>
      </c>
      <c r="Q40" s="63">
        <v>64.773965141612265</v>
      </c>
      <c r="R40" s="63">
        <v>9.9845959949586831</v>
      </c>
      <c r="S40" s="63">
        <v>23.019533369506284</v>
      </c>
      <c r="T40" s="63">
        <v>488.96134140661445</v>
      </c>
      <c r="U40" s="63">
        <v>38.827258320126759</v>
      </c>
      <c r="V40" s="63">
        <v>18.294674942829126</v>
      </c>
      <c r="W40" s="63">
        <v>63.37386877828051</v>
      </c>
      <c r="X40" s="63">
        <v>19.738240563602659</v>
      </c>
    </row>
    <row r="41" spans="2:24">
      <c r="B41" s="46" t="str">
        <f t="shared" si="3"/>
        <v>Ohio National</v>
      </c>
      <c r="C41" s="192">
        <f t="shared" si="4"/>
        <v>1.079906314636818</v>
      </c>
      <c r="D41" s="192">
        <f t="shared" si="5"/>
        <v>0.13373836200094658</v>
      </c>
      <c r="E41" s="192">
        <f t="shared" si="6"/>
        <v>1.8210640903524311</v>
      </c>
      <c r="F41" s="192">
        <f t="shared" si="7"/>
        <v>0.28495701721296807</v>
      </c>
      <c r="G41" s="192">
        <f t="shared" si="8"/>
        <v>0.34138041050728496</v>
      </c>
      <c r="H41" s="192">
        <f t="shared" si="9"/>
        <v>0.33260886903812403</v>
      </c>
      <c r="I41" s="192">
        <f t="shared" si="10"/>
        <v>0.25351172822863316</v>
      </c>
      <c r="J41" s="192">
        <f t="shared" si="11"/>
        <v>0.1125247118630392</v>
      </c>
      <c r="K41" s="192">
        <f t="shared" si="12"/>
        <v>0.14984858277837884</v>
      </c>
      <c r="L41" s="192">
        <f t="shared" si="13"/>
        <v>0.20469957053869614</v>
      </c>
      <c r="N41" s="46" t="str">
        <f>'3.6'!N42</f>
        <v>Ohio National</v>
      </c>
      <c r="O41" s="63">
        <v>107.99063146368179</v>
      </c>
      <c r="P41" s="63">
        <v>13.373836200094658</v>
      </c>
      <c r="Q41" s="63">
        <v>182.1064090352431</v>
      </c>
      <c r="R41" s="63">
        <v>28.495701721296808</v>
      </c>
      <c r="S41" s="63">
        <v>34.138041050728496</v>
      </c>
      <c r="T41" s="63">
        <v>33.260886903812406</v>
      </c>
      <c r="U41" s="63">
        <v>25.351172822863315</v>
      </c>
      <c r="V41" s="63">
        <v>11.25247118630392</v>
      </c>
      <c r="W41" s="63">
        <v>14.984858277837883</v>
      </c>
      <c r="X41" s="63">
        <v>20.469957053869614</v>
      </c>
    </row>
    <row r="42" spans="2:24">
      <c r="B42" s="46" t="str">
        <f t="shared" si="3"/>
        <v>Penta Vida</v>
      </c>
      <c r="C42" s="192">
        <f t="shared" si="4"/>
        <v>2.1669283831529378</v>
      </c>
      <c r="D42" s="192">
        <f t="shared" si="5"/>
        <v>0.30029301469105718</v>
      </c>
      <c r="E42" s="192" t="str">
        <f t="shared" si="6"/>
        <v/>
      </c>
      <c r="F42" s="192" t="str">
        <f t="shared" si="7"/>
        <v/>
      </c>
      <c r="G42" s="192" t="str">
        <f t="shared" si="8"/>
        <v/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>
        <v>216.69283831529378</v>
      </c>
      <c r="P42" s="63">
        <v>30.029301469105718</v>
      </c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Principal</v>
      </c>
      <c r="C43" s="192">
        <f t="shared" si="4"/>
        <v>-0.45677956565770123</v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>
        <v>-45.677956565770124</v>
      </c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0.34368675395481385</v>
      </c>
      <c r="D44" s="192">
        <f t="shared" si="5"/>
        <v>1.4197985376080162</v>
      </c>
      <c r="E44" s="192">
        <f t="shared" si="6"/>
        <v>0.35448977968663015</v>
      </c>
      <c r="F44" s="192">
        <f t="shared" si="7"/>
        <v>0.47302904564315329</v>
      </c>
      <c r="G44" s="192">
        <f t="shared" si="8"/>
        <v>0.15769060827728412</v>
      </c>
      <c r="H44" s="192">
        <f t="shared" si="9"/>
        <v>0.31624100187358195</v>
      </c>
      <c r="I44" s="192">
        <f t="shared" si="10"/>
        <v>2.6153347171769532</v>
      </c>
      <c r="J44" s="192">
        <f t="shared" si="11"/>
        <v>0.5015143017386422</v>
      </c>
      <c r="K44" s="192">
        <f t="shared" si="12"/>
        <v>0.49176235646530259</v>
      </c>
      <c r="L44" s="192">
        <f t="shared" si="13"/>
        <v>0.44935272921393249</v>
      </c>
      <c r="N44" s="46" t="str">
        <f>'3.6'!N45</f>
        <v>Renta Nacional</v>
      </c>
      <c r="O44" s="63">
        <v>34.368675395481382</v>
      </c>
      <c r="P44" s="63">
        <v>141.97985376080163</v>
      </c>
      <c r="Q44" s="63">
        <v>35.448977968663016</v>
      </c>
      <c r="R44" s="63">
        <v>47.302904564315327</v>
      </c>
      <c r="S44" s="63">
        <v>15.769060827728412</v>
      </c>
      <c r="T44" s="63">
        <v>31.624100187358195</v>
      </c>
      <c r="U44" s="63">
        <v>261.53347171769531</v>
      </c>
      <c r="V44" s="63">
        <v>50.15143017386422</v>
      </c>
      <c r="W44" s="63">
        <v>49.176235646530259</v>
      </c>
      <c r="X44" s="63">
        <v>44.935272921393249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>
        <f t="shared" si="5"/>
        <v>0.74425874971895989</v>
      </c>
      <c r="E46" s="192">
        <f t="shared" si="6"/>
        <v>1.503217986581765</v>
      </c>
      <c r="F46" s="192">
        <f t="shared" si="7"/>
        <v>0.16282436478562798</v>
      </c>
      <c r="G46" s="192">
        <f t="shared" si="8"/>
        <v>0.26744162829069734</v>
      </c>
      <c r="H46" s="192">
        <f t="shared" si="9"/>
        <v>2.8761944100234103</v>
      </c>
      <c r="I46" s="192">
        <f t="shared" si="10"/>
        <v>0.98987174717896809</v>
      </c>
      <c r="J46" s="192">
        <f t="shared" si="11"/>
        <v>0.31779180151672587</v>
      </c>
      <c r="K46" s="192">
        <f t="shared" si="12"/>
        <v>0.59768473703483938</v>
      </c>
      <c r="L46" s="192">
        <f t="shared" si="13"/>
        <v>0.76224430561137457</v>
      </c>
      <c r="N46" s="46" t="str">
        <f>'3.6'!N47</f>
        <v>Santander</v>
      </c>
      <c r="O46" s="63"/>
      <c r="P46" s="63">
        <v>74.425874971895993</v>
      </c>
      <c r="Q46" s="63">
        <v>150.3217986581765</v>
      </c>
      <c r="R46" s="63">
        <v>16.282436478562797</v>
      </c>
      <c r="S46" s="63">
        <v>26.744162829069733</v>
      </c>
      <c r="T46" s="63">
        <v>287.61944100234103</v>
      </c>
      <c r="U46" s="63">
        <v>98.987174717896806</v>
      </c>
      <c r="V46" s="63">
        <v>31.779180151672588</v>
      </c>
      <c r="W46" s="63">
        <v>59.768473703483934</v>
      </c>
      <c r="X46" s="63">
        <v>76.224430561137453</v>
      </c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0.4012485018951637</v>
      </c>
      <c r="D48" s="192">
        <f t="shared" si="5"/>
        <v>0.58552284437271185</v>
      </c>
      <c r="E48" s="192">
        <f t="shared" si="6"/>
        <v>0.86407645136866096</v>
      </c>
      <c r="F48" s="192">
        <f t="shared" si="7"/>
        <v>0.51137588527351308</v>
      </c>
      <c r="G48" s="192">
        <f t="shared" si="8"/>
        <v>0.56073376565219835</v>
      </c>
      <c r="H48" s="192">
        <f t="shared" si="9"/>
        <v>0.90250997794096288</v>
      </c>
      <c r="I48" s="192">
        <f t="shared" si="10"/>
        <v>1.1932304266770999</v>
      </c>
      <c r="J48" s="192">
        <f t="shared" si="11"/>
        <v>0.6821301267062827</v>
      </c>
      <c r="K48" s="192">
        <f t="shared" si="12"/>
        <v>0.66368961708585605</v>
      </c>
      <c r="L48" s="192">
        <f t="shared" si="13"/>
        <v>0.50923165247116364</v>
      </c>
      <c r="N48" s="46" t="str">
        <f>'3.6'!N49</f>
        <v>Security Vida</v>
      </c>
      <c r="O48" s="63">
        <v>40.124850189516373</v>
      </c>
      <c r="P48" s="63">
        <v>58.552284437271183</v>
      </c>
      <c r="Q48" s="63">
        <v>86.407645136866094</v>
      </c>
      <c r="R48" s="63">
        <v>51.137588527351305</v>
      </c>
      <c r="S48" s="63">
        <v>56.073376565219831</v>
      </c>
      <c r="T48" s="63">
        <v>90.250997794096293</v>
      </c>
      <c r="U48" s="63">
        <v>119.32304266770998</v>
      </c>
      <c r="V48" s="63">
        <v>68.213012670628274</v>
      </c>
      <c r="W48" s="63">
        <v>66.368961708585601</v>
      </c>
      <c r="X48" s="63">
        <v>50.923165247116366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>
        <f t="shared" si="4"/>
        <v>1.0650944247761003</v>
      </c>
      <c r="D50" s="192">
        <f t="shared" si="5"/>
        <v>0.89358138470450621</v>
      </c>
      <c r="E50" s="192">
        <f t="shared" si="6"/>
        <v>0.53605469647632231</v>
      </c>
      <c r="F50" s="192">
        <f t="shared" si="7"/>
        <v>0.78335788781379079</v>
      </c>
      <c r="G50" s="192">
        <f t="shared" si="8"/>
        <v>1.32303711917208</v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106.50944247761002</v>
      </c>
      <c r="P50" s="63">
        <v>89.358138470450626</v>
      </c>
      <c r="Q50" s="63">
        <v>53.605469647632233</v>
      </c>
      <c r="R50" s="63">
        <v>78.33578878137908</v>
      </c>
      <c r="S50" s="63">
        <v>132.30371191720801</v>
      </c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0.63525623696966771</v>
      </c>
      <c r="D51" s="192">
        <f t="shared" si="5"/>
        <v>0.69809773967883904</v>
      </c>
      <c r="E51" s="192">
        <f t="shared" si="6"/>
        <v>0.77312008169341484</v>
      </c>
      <c r="F51" s="192">
        <f t="shared" si="7"/>
        <v>0.74491589987556361</v>
      </c>
      <c r="G51" s="192">
        <f t="shared" si="8"/>
        <v>0.73396536430047277</v>
      </c>
      <c r="H51" s="192">
        <f t="shared" si="9"/>
        <v>0.84689967117444132</v>
      </c>
      <c r="I51" s="192">
        <f t="shared" si="10"/>
        <v>0.84393154648223467</v>
      </c>
      <c r="J51" s="192">
        <f t="shared" si="11"/>
        <v>1.0140527212672503</v>
      </c>
      <c r="K51" s="192">
        <f t="shared" si="12"/>
        <v>0.85710945261692717</v>
      </c>
      <c r="L51" s="192">
        <f t="shared" si="13"/>
        <v>0.77960294572974709</v>
      </c>
      <c r="N51" s="46" t="str">
        <f>'3.6'!N52</f>
        <v>Sura</v>
      </c>
      <c r="O51" s="63">
        <v>63.525623696966768</v>
      </c>
      <c r="P51" s="63">
        <v>69.809773967883899</v>
      </c>
      <c r="Q51" s="63">
        <v>77.312008169341482</v>
      </c>
      <c r="R51" s="63">
        <v>74.491589987556367</v>
      </c>
      <c r="S51" s="63">
        <v>73.396536430047277</v>
      </c>
      <c r="T51" s="63">
        <v>84.689967117444127</v>
      </c>
      <c r="U51" s="63">
        <v>84.393154648223472</v>
      </c>
      <c r="V51" s="63">
        <v>101.40527212672504</v>
      </c>
      <c r="W51" s="63">
        <v>85.710945261692714</v>
      </c>
      <c r="X51" s="63">
        <v>77.960294572974703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0.71438881714895397</v>
      </c>
      <c r="D53" s="196">
        <f t="shared" si="14"/>
        <v>0.67871905351673956</v>
      </c>
      <c r="E53" s="196">
        <f t="shared" si="14"/>
        <v>0.68719731860205935</v>
      </c>
      <c r="F53" s="196">
        <f t="shared" si="14"/>
        <v>0.62479339568861836</v>
      </c>
      <c r="G53" s="196">
        <f t="shared" si="14"/>
        <v>0.57842092445425697</v>
      </c>
      <c r="H53" s="196">
        <f t="shared" si="14"/>
        <v>0.6842976130795726</v>
      </c>
      <c r="I53" s="196">
        <f t="shared" si="14"/>
        <v>0.6891535211712102</v>
      </c>
      <c r="J53" s="196">
        <f t="shared" si="14"/>
        <v>0.6016294553135596</v>
      </c>
      <c r="K53" s="196">
        <f t="shared" si="14"/>
        <v>0.57627593869131621</v>
      </c>
      <c r="L53" s="196">
        <f t="shared" si="14"/>
        <v>0.57739192154155305</v>
      </c>
      <c r="N53" s="51" t="s">
        <v>29</v>
      </c>
      <c r="O53" s="64">
        <v>71.438881714895402</v>
      </c>
      <c r="P53" s="64">
        <v>67.871905351673959</v>
      </c>
      <c r="Q53" s="64">
        <v>68.71973186020594</v>
      </c>
      <c r="R53" s="64">
        <v>62.479339568861839</v>
      </c>
      <c r="S53" s="64">
        <v>57.842092445425699</v>
      </c>
      <c r="T53" s="64">
        <v>68.429761307957264</v>
      </c>
      <c r="U53" s="64">
        <v>68.915352117121017</v>
      </c>
      <c r="V53" s="64">
        <v>60.162945531355959</v>
      </c>
      <c r="W53" s="64">
        <v>57.627593869131623</v>
      </c>
      <c r="X53" s="64">
        <v>57.739192154155305</v>
      </c>
    </row>
    <row r="55" spans="2:24">
      <c r="B55" s="14" t="str">
        <f>'3.8.3'!B24</f>
        <v>Siniestralidad Cedida = Costo de Siniestros Cedidos / Prima Cedida</v>
      </c>
    </row>
    <row r="56" spans="2:24">
      <c r="B56" s="14" t="s">
        <v>713</v>
      </c>
    </row>
  </sheetData>
  <mergeCells count="2">
    <mergeCell ref="B14:L14"/>
    <mergeCell ref="N14:X14"/>
  </mergeCells>
  <conditionalFormatting sqref="C16:L53">
    <cfRule type="cellIs" dxfId="6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>
  <sheetPr codeName="Hoja182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297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>
        <f t="shared" ref="C17:C52" si="4">IF(OR(O17="",O17=0),"",O17/100)</f>
        <v>1.1756074236768173</v>
      </c>
      <c r="D17" s="192">
        <f t="shared" ref="D17:D52" si="5">IF(OR(P17="",P17=0),"",P17/100)</f>
        <v>1.4032597909499898</v>
      </c>
      <c r="E17" s="192">
        <f t="shared" ref="E17:E52" si="6">IF(OR(Q17="",Q17=0),"",Q17/100)</f>
        <v>0.62556044874473693</v>
      </c>
      <c r="F17" s="192">
        <f t="shared" ref="F17:F52" si="7">IF(OR(R17="",R17=0),"",R17/100)</f>
        <v>0.6637332874513866</v>
      </c>
      <c r="G17" s="192">
        <f t="shared" ref="G17:G52" si="8">IF(OR(S17="",S17=0),"",S17/100)</f>
        <v>0.93426806273225027</v>
      </c>
      <c r="H17" s="192">
        <f t="shared" ref="H17:H52" si="9">IF(OR(T17="",T17=0),"",T17/100)</f>
        <v>1.0647130241147906</v>
      </c>
      <c r="I17" s="192">
        <f t="shared" ref="I17:I52" si="10">IF(OR(U17="",U17=0),"",U17/100)</f>
        <v>0.84624519373260654</v>
      </c>
      <c r="J17" s="192">
        <f t="shared" ref="J17:J52" si="11">IF(OR(V17="",V17=0),"",V17/100)</f>
        <v>1.1055832716682987</v>
      </c>
      <c r="K17" s="192">
        <f t="shared" ref="K17:K52" si="12">IF(OR(W17="",W17=0),"",W17/100)</f>
        <v>1.3566630817860577</v>
      </c>
      <c r="L17" s="192">
        <f t="shared" ref="L17:L52" si="13">IF(OR(X17="",X17=0),"",X17/100)</f>
        <v>1.0301419440857287</v>
      </c>
      <c r="N17" s="46" t="str">
        <f>'3.6'!N18</f>
        <v>BanChile</v>
      </c>
      <c r="O17" s="40">
        <v>117.56074236768173</v>
      </c>
      <c r="P17" s="40">
        <v>140.32597909499898</v>
      </c>
      <c r="Q17" s="40">
        <v>62.556044874473692</v>
      </c>
      <c r="R17" s="40">
        <v>66.373328745138664</v>
      </c>
      <c r="S17" s="40">
        <v>93.426806273225026</v>
      </c>
      <c r="T17" s="40">
        <v>106.47130241147906</v>
      </c>
      <c r="U17" s="40">
        <v>84.624519373260654</v>
      </c>
      <c r="V17" s="40">
        <v>110.55832716682987</v>
      </c>
      <c r="W17" s="40">
        <v>135.66630817860576</v>
      </c>
      <c r="X17" s="40">
        <v>103.01419440857286</v>
      </c>
    </row>
    <row r="18" spans="2:24" s="16" customFormat="1">
      <c r="B18" s="46" t="str">
        <f t="shared" si="3"/>
        <v>BBVA Seguros de Vida</v>
      </c>
      <c r="C18" s="192">
        <f t="shared" si="4"/>
        <v>7.3513780602014508E-2</v>
      </c>
      <c r="D18" s="192">
        <f t="shared" si="5"/>
        <v>0.39016981437413334</v>
      </c>
      <c r="E18" s="192">
        <f t="shared" si="6"/>
        <v>0.90542686471660061</v>
      </c>
      <c r="F18" s="192">
        <f t="shared" si="7"/>
        <v>0.85478086248525142</v>
      </c>
      <c r="G18" s="192">
        <f t="shared" si="8"/>
        <v>0.66719938121697775</v>
      </c>
      <c r="H18" s="192">
        <f t="shared" si="9"/>
        <v>0.56294599391168287</v>
      </c>
      <c r="I18" s="192">
        <f t="shared" si="10"/>
        <v>0.273726503018556</v>
      </c>
      <c r="J18" s="192">
        <f t="shared" si="11"/>
        <v>16.420760819343904</v>
      </c>
      <c r="K18" s="192" t="str">
        <f t="shared" si="12"/>
        <v/>
      </c>
      <c r="L18" s="192" t="str">
        <f t="shared" si="13"/>
        <v/>
      </c>
      <c r="N18" s="46" t="str">
        <f>'3.6'!N19</f>
        <v>BBVA Seguros de Vida</v>
      </c>
      <c r="O18" s="40">
        <v>7.3513780602014505</v>
      </c>
      <c r="P18" s="40">
        <v>39.016981437413335</v>
      </c>
      <c r="Q18" s="40">
        <v>90.542686471660062</v>
      </c>
      <c r="R18" s="40">
        <v>85.478086248525145</v>
      </c>
      <c r="S18" s="40">
        <v>66.71993812169778</v>
      </c>
      <c r="T18" s="40">
        <v>56.29459939116829</v>
      </c>
      <c r="U18" s="40">
        <v>27.3726503018556</v>
      </c>
      <c r="V18" s="40">
        <v>1642.0760819343905</v>
      </c>
      <c r="W18" s="40"/>
      <c r="X18" s="40"/>
    </row>
    <row r="19" spans="2:24" s="16" customFormat="1">
      <c r="B19" s="46" t="str">
        <f t="shared" si="3"/>
        <v>BCI Vida</v>
      </c>
      <c r="C19" s="192">
        <f t="shared" si="4"/>
        <v>0.68457084776789789</v>
      </c>
      <c r="D19" s="192">
        <f t="shared" si="5"/>
        <v>0.53819612728124067</v>
      </c>
      <c r="E19" s="192">
        <f t="shared" si="6"/>
        <v>1.0578719006569821</v>
      </c>
      <c r="F19" s="192">
        <f t="shared" si="7"/>
        <v>0.18164947579448454</v>
      </c>
      <c r="G19" s="192">
        <f t="shared" si="8"/>
        <v>0.30934103778195621</v>
      </c>
      <c r="H19" s="192">
        <f t="shared" si="9"/>
        <v>1.3018055243808684</v>
      </c>
      <c r="I19" s="192">
        <f t="shared" si="10"/>
        <v>1.3380288162366574</v>
      </c>
      <c r="J19" s="192">
        <f t="shared" si="11"/>
        <v>-4.7588234642073285E-3</v>
      </c>
      <c r="K19" s="192">
        <f t="shared" si="12"/>
        <v>0.50267087387613352</v>
      </c>
      <c r="L19" s="192">
        <f t="shared" si="13"/>
        <v>1.0561891488014743</v>
      </c>
      <c r="N19" s="46" t="str">
        <f>'3.6'!N20</f>
        <v>BCI Vida</v>
      </c>
      <c r="O19" s="40">
        <v>68.457084776789785</v>
      </c>
      <c r="P19" s="40">
        <v>53.819612728124063</v>
      </c>
      <c r="Q19" s="40">
        <v>105.78719006569821</v>
      </c>
      <c r="R19" s="40">
        <v>18.164947579448455</v>
      </c>
      <c r="S19" s="40">
        <v>30.93410377819562</v>
      </c>
      <c r="T19" s="40">
        <v>130.18055243808683</v>
      </c>
      <c r="U19" s="40">
        <v>133.80288162366574</v>
      </c>
      <c r="V19" s="40">
        <v>-0.47588234642073285</v>
      </c>
      <c r="W19" s="40">
        <v>50.267087387613351</v>
      </c>
      <c r="X19" s="40">
        <v>105.61891488014743</v>
      </c>
    </row>
    <row r="20" spans="2:24" s="16" customFormat="1">
      <c r="B20" s="46" t="str">
        <f t="shared" si="3"/>
        <v>BICE Vida</v>
      </c>
      <c r="C20" s="192">
        <f t="shared" si="4"/>
        <v>0.93563508084744029</v>
      </c>
      <c r="D20" s="192">
        <f t="shared" si="5"/>
        <v>0.45572417733857601</v>
      </c>
      <c r="E20" s="192">
        <f t="shared" si="6"/>
        <v>0.55043453596351111</v>
      </c>
      <c r="F20" s="192">
        <f t="shared" si="7"/>
        <v>0.3096885429076725</v>
      </c>
      <c r="G20" s="192">
        <f t="shared" si="8"/>
        <v>3.910333735424202E-2</v>
      </c>
      <c r="H20" s="192">
        <f t="shared" si="9"/>
        <v>1.2081578864798701</v>
      </c>
      <c r="I20" s="192">
        <f t="shared" si="10"/>
        <v>0.98777320002009472</v>
      </c>
      <c r="J20" s="192" t="str">
        <f t="shared" si="11"/>
        <v/>
      </c>
      <c r="K20" s="192">
        <f t="shared" si="12"/>
        <v>0.67615588164541762</v>
      </c>
      <c r="L20" s="192">
        <f t="shared" si="13"/>
        <v>0.85609594031978331</v>
      </c>
      <c r="N20" s="46" t="str">
        <f>'3.6'!N21</f>
        <v>BICE Vida</v>
      </c>
      <c r="O20" s="40">
        <v>93.563508084744029</v>
      </c>
      <c r="P20" s="40">
        <v>45.572417733857598</v>
      </c>
      <c r="Q20" s="40">
        <v>55.043453596351114</v>
      </c>
      <c r="R20" s="40">
        <v>30.968854290767251</v>
      </c>
      <c r="S20" s="40">
        <v>3.910333735424202</v>
      </c>
      <c r="T20" s="40">
        <v>120.81578864798701</v>
      </c>
      <c r="U20" s="40">
        <v>98.777320002009475</v>
      </c>
      <c r="V20" s="40"/>
      <c r="W20" s="40">
        <v>67.615588164541762</v>
      </c>
      <c r="X20" s="40">
        <v>85.609594031978332</v>
      </c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>
        <f t="shared" si="6"/>
        <v>0.10891362309589826</v>
      </c>
      <c r="F21" s="192">
        <f t="shared" si="7"/>
        <v>0.34014226541423492</v>
      </c>
      <c r="G21" s="192">
        <f t="shared" si="8"/>
        <v>1.393670346675937</v>
      </c>
      <c r="H21" s="192">
        <f t="shared" si="9"/>
        <v>-9.5121425879058391E-2</v>
      </c>
      <c r="I21" s="192">
        <f t="shared" si="10"/>
        <v>0.26671696239280274</v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>
        <v>10.891362309589827</v>
      </c>
      <c r="R21" s="40">
        <v>34.01422654142349</v>
      </c>
      <c r="S21" s="40">
        <v>139.36703466759371</v>
      </c>
      <c r="T21" s="40">
        <v>-9.5121425879058386</v>
      </c>
      <c r="U21" s="40">
        <v>26.671696239280273</v>
      </c>
      <c r="V21" s="40"/>
      <c r="W21" s="40"/>
      <c r="X21" s="40"/>
    </row>
    <row r="22" spans="2:24">
      <c r="B22" s="46" t="str">
        <f t="shared" si="3"/>
        <v>Chilena</v>
      </c>
      <c r="C22" s="192">
        <f t="shared" si="4"/>
        <v>0.79831792151126724</v>
      </c>
      <c r="D22" s="192">
        <f t="shared" si="5"/>
        <v>0.14069722209509886</v>
      </c>
      <c r="E22" s="192">
        <f t="shared" si="6"/>
        <v>1.2282338222961506</v>
      </c>
      <c r="F22" s="192">
        <f t="shared" si="7"/>
        <v>0.14155041168246085</v>
      </c>
      <c r="G22" s="192">
        <f t="shared" si="8"/>
        <v>0.68433936324883471</v>
      </c>
      <c r="H22" s="192">
        <f t="shared" si="9"/>
        <v>0.52624337057711779</v>
      </c>
      <c r="I22" s="192">
        <f t="shared" si="10"/>
        <v>0.22770068782852232</v>
      </c>
      <c r="J22" s="192">
        <f t="shared" si="11"/>
        <v>0.40060632443506128</v>
      </c>
      <c r="K22" s="192">
        <f t="shared" si="12"/>
        <v>0.38490505568464156</v>
      </c>
      <c r="L22" s="192">
        <f t="shared" si="13"/>
        <v>0.71027361899845143</v>
      </c>
      <c r="N22" s="46" t="str">
        <f>'3.6'!N23</f>
        <v>Chilena</v>
      </c>
      <c r="O22" s="63">
        <v>79.83179215112672</v>
      </c>
      <c r="P22" s="63">
        <v>14.069722209509886</v>
      </c>
      <c r="Q22" s="63">
        <v>122.82338222961506</v>
      </c>
      <c r="R22" s="63">
        <v>14.155041168246086</v>
      </c>
      <c r="S22" s="63">
        <v>68.433936324883476</v>
      </c>
      <c r="T22" s="63">
        <v>52.624337057711777</v>
      </c>
      <c r="U22" s="63">
        <v>22.770068782852231</v>
      </c>
      <c r="V22" s="63">
        <v>40.06063244350613</v>
      </c>
      <c r="W22" s="63">
        <v>38.490505568464158</v>
      </c>
      <c r="X22" s="63">
        <v>71.027361899845147</v>
      </c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0.49295653082454793</v>
      </c>
      <c r="D25" s="192">
        <f t="shared" si="5"/>
        <v>1.7386307027634187</v>
      </c>
      <c r="E25" s="192">
        <f t="shared" si="6"/>
        <v>1.3285957074528019</v>
      </c>
      <c r="F25" s="192">
        <f t="shared" si="7"/>
        <v>1.3117582680666238</v>
      </c>
      <c r="G25" s="192">
        <f t="shared" si="8"/>
        <v>2.9186838088638729</v>
      </c>
      <c r="H25" s="192">
        <f t="shared" si="9"/>
        <v>0.41053428423443095</v>
      </c>
      <c r="I25" s="192">
        <f t="shared" si="10"/>
        <v>0.5116625732903648</v>
      </c>
      <c r="J25" s="192" t="str">
        <f t="shared" si="11"/>
        <v/>
      </c>
      <c r="K25" s="192">
        <f t="shared" si="12"/>
        <v>1.0027188689505173</v>
      </c>
      <c r="L25" s="192">
        <f t="shared" si="13"/>
        <v>1.3356751336898389</v>
      </c>
      <c r="N25" s="46" t="str">
        <f>'3.6'!N26</f>
        <v>Consorcio Nacional</v>
      </c>
      <c r="O25" s="63">
        <v>49.295653082454791</v>
      </c>
      <c r="P25" s="63">
        <v>173.86307027634186</v>
      </c>
      <c r="Q25" s="63">
        <v>132.85957074528019</v>
      </c>
      <c r="R25" s="63">
        <v>131.17582680666237</v>
      </c>
      <c r="S25" s="63">
        <v>291.86838088638729</v>
      </c>
      <c r="T25" s="63">
        <v>41.053428423443094</v>
      </c>
      <c r="U25" s="63">
        <v>51.166257329036483</v>
      </c>
      <c r="V25" s="63"/>
      <c r="W25" s="63">
        <v>100.27188689505174</v>
      </c>
      <c r="X25" s="63">
        <v>133.5675133689839</v>
      </c>
    </row>
    <row r="26" spans="2:24">
      <c r="B26" s="46" t="str">
        <f t="shared" si="3"/>
        <v>CorpVida</v>
      </c>
      <c r="C26" s="192">
        <f t="shared" si="4"/>
        <v>0.56077021263347993</v>
      </c>
      <c r="D26" s="192">
        <f t="shared" si="5"/>
        <v>0.59687983355462104</v>
      </c>
      <c r="E26" s="192">
        <f t="shared" si="6"/>
        <v>3.0581126710502899</v>
      </c>
      <c r="F26" s="192">
        <f t="shared" si="7"/>
        <v>1.1080332409972284</v>
      </c>
      <c r="G26" s="192">
        <f t="shared" si="8"/>
        <v>1.3682784289398908</v>
      </c>
      <c r="H26" s="192">
        <f t="shared" si="9"/>
        <v>13.302147239263839</v>
      </c>
      <c r="I26" s="192">
        <f t="shared" si="10"/>
        <v>10.813048933500639</v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'3.6'!N27</f>
        <v>CorpVida</v>
      </c>
      <c r="O26" s="63">
        <v>56.077021263347994</v>
      </c>
      <c r="P26" s="63">
        <v>59.687983355462102</v>
      </c>
      <c r="Q26" s="63">
        <v>305.811267105029</v>
      </c>
      <c r="R26" s="63">
        <v>110.80332409972284</v>
      </c>
      <c r="S26" s="63">
        <v>136.82784289398907</v>
      </c>
      <c r="T26" s="63">
        <v>1330.2147239263838</v>
      </c>
      <c r="U26" s="63">
        <v>1081.3048933500638</v>
      </c>
      <c r="V26" s="63"/>
      <c r="W26" s="63"/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>
        <f t="shared" si="4"/>
        <v>0.61258322693005673</v>
      </c>
      <c r="D28" s="192">
        <f t="shared" si="5"/>
        <v>0.45659422160166913</v>
      </c>
      <c r="E28" s="192">
        <f t="shared" si="6"/>
        <v>0.59528566003097605</v>
      </c>
      <c r="F28" s="192">
        <f t="shared" si="7"/>
        <v>0.54334994826079452</v>
      </c>
      <c r="G28" s="192">
        <f t="shared" si="8"/>
        <v>1.0029006084254359</v>
      </c>
      <c r="H28" s="192">
        <f t="shared" si="9"/>
        <v>0.76171459498186811</v>
      </c>
      <c r="I28" s="192">
        <f t="shared" si="10"/>
        <v>0.74390102235714028</v>
      </c>
      <c r="J28" s="192">
        <f t="shared" si="11"/>
        <v>0.6783280919885819</v>
      </c>
      <c r="K28" s="192">
        <f t="shared" si="12"/>
        <v>2.6573220124499359</v>
      </c>
      <c r="L28" s="192">
        <f t="shared" si="13"/>
        <v>3.2508115881599622</v>
      </c>
      <c r="N28" s="46" t="str">
        <f>'3.6'!N29</f>
        <v>Cruz del Sur</v>
      </c>
      <c r="O28" s="63">
        <v>61.258322693005674</v>
      </c>
      <c r="P28" s="63">
        <v>45.659422160166912</v>
      </c>
      <c r="Q28" s="63">
        <v>59.528566003097602</v>
      </c>
      <c r="R28" s="63">
        <v>54.334994826079452</v>
      </c>
      <c r="S28" s="63">
        <v>100.2900608425436</v>
      </c>
      <c r="T28" s="63">
        <v>76.171459498186806</v>
      </c>
      <c r="U28" s="63">
        <v>74.390102235714025</v>
      </c>
      <c r="V28" s="63">
        <v>67.832809198858186</v>
      </c>
      <c r="W28" s="63">
        <v>265.73220124499358</v>
      </c>
      <c r="X28" s="63">
        <v>325.08115881599622</v>
      </c>
    </row>
    <row r="29" spans="2:24">
      <c r="B29" s="46" t="str">
        <f t="shared" si="3"/>
        <v>EuroAmérica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'3.6'!N30</f>
        <v>EuroAmérica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>
        <f t="shared" si="4"/>
        <v>5.6911966827404452</v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>
        <v>569.11966827404456</v>
      </c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>
        <f t="shared" si="11"/>
        <v>0.23741011854634952</v>
      </c>
      <c r="K32" s="192">
        <f t="shared" si="12"/>
        <v>0.47757225163329298</v>
      </c>
      <c r="L32" s="192">
        <f t="shared" si="13"/>
        <v>0.58455689356850005</v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>
        <v>23.741011854634952</v>
      </c>
      <c r="W32" s="63">
        <v>47.757225163329295</v>
      </c>
      <c r="X32" s="63">
        <v>58.455689356850002</v>
      </c>
    </row>
    <row r="33" spans="2:24">
      <c r="B33" s="46" t="str">
        <f t="shared" si="3"/>
        <v>La Construcción</v>
      </c>
      <c r="C33" s="192">
        <f t="shared" si="4"/>
        <v>0.18293376498381383</v>
      </c>
      <c r="D33" s="192">
        <f t="shared" si="5"/>
        <v>0.23003250878438244</v>
      </c>
      <c r="E33" s="192">
        <f t="shared" si="6"/>
        <v>0.2415387896323315</v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>
        <v>18.293376498381384</v>
      </c>
      <c r="P33" s="63">
        <v>23.003250878438244</v>
      </c>
      <c r="Q33" s="63">
        <v>24.153878963233151</v>
      </c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>
        <f t="shared" si="4"/>
        <v>1.3758245476226518</v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>
        <v>137.58245476226517</v>
      </c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>
        <f t="shared" si="4"/>
        <v>0.47400067594555478</v>
      </c>
      <c r="D35" s="192">
        <f t="shared" si="5"/>
        <v>0.99465854835432832</v>
      </c>
      <c r="E35" s="192">
        <f t="shared" si="6"/>
        <v>1.8326458456098982</v>
      </c>
      <c r="F35" s="192">
        <f t="shared" si="7"/>
        <v>1.7233310814960361</v>
      </c>
      <c r="G35" s="192">
        <f t="shared" si="8"/>
        <v>1.9027054512299921</v>
      </c>
      <c r="H35" s="192">
        <f t="shared" si="9"/>
        <v>0.70362318840579618</v>
      </c>
      <c r="I35" s="192">
        <f t="shared" si="10"/>
        <v>2.0215009515971372E-2</v>
      </c>
      <c r="J35" s="192">
        <f t="shared" si="11"/>
        <v>0.58244080321673208</v>
      </c>
      <c r="K35" s="192">
        <f t="shared" si="12"/>
        <v>0.30102693058735963</v>
      </c>
      <c r="L35" s="192">
        <f t="shared" si="13"/>
        <v>0.67424653814824931</v>
      </c>
      <c r="N35" s="46" t="str">
        <f>'3.6'!N36</f>
        <v>Mapfre Vida</v>
      </c>
      <c r="O35" s="63">
        <v>47.40006759455548</v>
      </c>
      <c r="P35" s="63">
        <v>99.465854835432836</v>
      </c>
      <c r="Q35" s="63">
        <v>183.26458456098982</v>
      </c>
      <c r="R35" s="63">
        <v>172.33310814960362</v>
      </c>
      <c r="S35" s="63">
        <v>190.27054512299921</v>
      </c>
      <c r="T35" s="63">
        <v>70.362318840579618</v>
      </c>
      <c r="U35" s="63">
        <v>2.0215009515971372</v>
      </c>
      <c r="V35" s="63">
        <v>58.244080321673209</v>
      </c>
      <c r="W35" s="63">
        <v>30.102693058735962</v>
      </c>
      <c r="X35" s="63">
        <v>67.424653814824936</v>
      </c>
    </row>
    <row r="36" spans="2:24">
      <c r="B36" s="46" t="str">
        <f t="shared" si="3"/>
        <v>Metlife (La Interamerica + Metlife)</v>
      </c>
      <c r="C36" s="192">
        <f t="shared" si="4"/>
        <v>0.90881545631944727</v>
      </c>
      <c r="D36" s="192">
        <f t="shared" si="5"/>
        <v>0.85225607422094529</v>
      </c>
      <c r="E36" s="192">
        <f t="shared" si="6"/>
        <v>0.95557517132704317</v>
      </c>
      <c r="F36" s="192">
        <f t="shared" si="7"/>
        <v>3.2901114155816615</v>
      </c>
      <c r="G36" s="192">
        <f t="shared" si="8"/>
        <v>0.18322971999262649</v>
      </c>
      <c r="H36" s="192">
        <f t="shared" si="9"/>
        <v>0.83345369804224489</v>
      </c>
      <c r="I36" s="192">
        <f t="shared" si="10"/>
        <v>0.41817985565624383</v>
      </c>
      <c r="J36" s="192">
        <f t="shared" si="11"/>
        <v>0.64080490123587286</v>
      </c>
      <c r="K36" s="192">
        <f t="shared" si="12"/>
        <v>0.24755572167686343</v>
      </c>
      <c r="L36" s="192">
        <f t="shared" si="13"/>
        <v>0.51040817863721233</v>
      </c>
      <c r="N36" s="46" t="str">
        <f>'3.6'!N37</f>
        <v>Metlife (La Interamerica + Metlife)</v>
      </c>
      <c r="O36" s="63">
        <v>90.881545631944732</v>
      </c>
      <c r="P36" s="63">
        <v>85.225607422094527</v>
      </c>
      <c r="Q36" s="63">
        <v>95.557517132704319</v>
      </c>
      <c r="R36" s="63">
        <v>329.01114155816617</v>
      </c>
      <c r="S36" s="63">
        <v>18.322971999262649</v>
      </c>
      <c r="T36" s="63">
        <v>83.345369804224489</v>
      </c>
      <c r="U36" s="63">
        <v>41.817985565624383</v>
      </c>
      <c r="V36" s="63">
        <v>64.080490123587282</v>
      </c>
      <c r="W36" s="63">
        <v>24.755572167686342</v>
      </c>
      <c r="X36" s="63">
        <v>51.04081786372123</v>
      </c>
    </row>
    <row r="37" spans="2:24">
      <c r="B37" s="46" t="str">
        <f t="shared" si="3"/>
        <v>Metlife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>
        <f t="shared" si="9"/>
        <v>2.3441729438422465</v>
      </c>
      <c r="I37" s="192">
        <f t="shared" si="10"/>
        <v>2.4734329103013448</v>
      </c>
      <c r="J37" s="192" t="str">
        <f t="shared" si="11"/>
        <v/>
      </c>
      <c r="K37" s="192">
        <f t="shared" si="12"/>
        <v>0.47905555306561515</v>
      </c>
      <c r="L37" s="192" t="str">
        <f t="shared" si="13"/>
        <v/>
      </c>
      <c r="N37" s="46" t="str">
        <f>'3.6'!N38</f>
        <v>Metlife</v>
      </c>
      <c r="O37" s="63"/>
      <c r="P37" s="63"/>
      <c r="Q37" s="63"/>
      <c r="R37" s="63"/>
      <c r="S37" s="63"/>
      <c r="T37" s="63">
        <v>234.41729438422465</v>
      </c>
      <c r="U37" s="63">
        <v>247.34329103013448</v>
      </c>
      <c r="V37" s="63"/>
      <c r="W37" s="63">
        <v>47.905555306561517</v>
      </c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>
        <f t="shared" si="4"/>
        <v>0.79856858260163766</v>
      </c>
      <c r="D39" s="192" t="str">
        <f t="shared" si="5"/>
        <v/>
      </c>
      <c r="E39" s="192" t="str">
        <f t="shared" si="6"/>
        <v/>
      </c>
      <c r="F39" s="192">
        <f t="shared" si="7"/>
        <v>0.55731343283582024</v>
      </c>
      <c r="G39" s="192">
        <f t="shared" si="8"/>
        <v>2.3715328467153274</v>
      </c>
      <c r="H39" s="192">
        <f t="shared" si="9"/>
        <v>0.77507743626399828</v>
      </c>
      <c r="I39" s="192">
        <f t="shared" si="10"/>
        <v>0.8134382861316205</v>
      </c>
      <c r="J39" s="192" t="str">
        <f t="shared" si="11"/>
        <v/>
      </c>
      <c r="K39" s="192">
        <f t="shared" si="12"/>
        <v>2.0274647887323858</v>
      </c>
      <c r="L39" s="192">
        <f t="shared" si="13"/>
        <v>0.3344623200677394</v>
      </c>
      <c r="N39" s="46" t="str">
        <f>'3.6'!N40</f>
        <v>Mutual de Ej. y Av.</v>
      </c>
      <c r="O39" s="63">
        <v>79.856858260163762</v>
      </c>
      <c r="P39" s="63"/>
      <c r="Q39" s="63"/>
      <c r="R39" s="63">
        <v>55.731343283582021</v>
      </c>
      <c r="S39" s="63">
        <v>237.15328467153273</v>
      </c>
      <c r="T39" s="63">
        <v>77.507743626399829</v>
      </c>
      <c r="U39" s="63">
        <v>81.343828613162046</v>
      </c>
      <c r="V39" s="63"/>
      <c r="W39" s="63">
        <v>202.74647887323857</v>
      </c>
      <c r="X39" s="63">
        <v>33.44623200677394</v>
      </c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>
        <f t="shared" si="4"/>
        <v>0.21591028666776935</v>
      </c>
      <c r="D41" s="192">
        <f t="shared" si="5"/>
        <v>0.94834710743801709</v>
      </c>
      <c r="E41" s="192">
        <f t="shared" si="6"/>
        <v>0.63654082148271107</v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>
        <f t="shared" si="11"/>
        <v>0.76494389173871236</v>
      </c>
      <c r="K41" s="192">
        <f t="shared" si="12"/>
        <v>0.85342508488676461</v>
      </c>
      <c r="L41" s="192">
        <f t="shared" si="13"/>
        <v>0.74829310375443248</v>
      </c>
      <c r="N41" s="46" t="str">
        <f>'3.6'!N42</f>
        <v>Ohio National</v>
      </c>
      <c r="O41" s="63">
        <v>21.591028666776936</v>
      </c>
      <c r="P41" s="63">
        <v>94.834710743801708</v>
      </c>
      <c r="Q41" s="63">
        <v>63.654082148271108</v>
      </c>
      <c r="R41" s="63"/>
      <c r="S41" s="63"/>
      <c r="T41" s="63"/>
      <c r="U41" s="63"/>
      <c r="V41" s="63">
        <v>76.494389173871241</v>
      </c>
      <c r="W41" s="63">
        <v>85.342508488676458</v>
      </c>
      <c r="X41" s="63">
        <v>74.829310375443242</v>
      </c>
    </row>
    <row r="42" spans="2:24">
      <c r="B42" s="46" t="str">
        <f t="shared" si="3"/>
        <v>Penta Vida</v>
      </c>
      <c r="C42" s="192" t="str">
        <f t="shared" si="4"/>
        <v/>
      </c>
      <c r="D42" s="192">
        <f t="shared" si="5"/>
        <v>3.6398721404687334E-2</v>
      </c>
      <c r="E42" s="192" t="str">
        <f t="shared" si="6"/>
        <v/>
      </c>
      <c r="F42" s="192">
        <f t="shared" si="7"/>
        <v>9.4478412631480324E-2</v>
      </c>
      <c r="G42" s="192" t="str">
        <f t="shared" si="8"/>
        <v/>
      </c>
      <c r="H42" s="192">
        <f t="shared" si="9"/>
        <v>0.2425032313657913</v>
      </c>
      <c r="I42" s="192">
        <f t="shared" si="10"/>
        <v>1.0279678461768464</v>
      </c>
      <c r="J42" s="192">
        <f t="shared" si="11"/>
        <v>0.33747594611930704</v>
      </c>
      <c r="K42" s="192">
        <f t="shared" si="12"/>
        <v>7.294820610380213E-3</v>
      </c>
      <c r="L42" s="192">
        <f t="shared" si="13"/>
        <v>0.38763351216347247</v>
      </c>
      <c r="N42" s="46" t="str">
        <f>'3.6'!N43</f>
        <v>Penta Vida</v>
      </c>
      <c r="O42" s="63"/>
      <c r="P42" s="63">
        <v>3.6398721404687335</v>
      </c>
      <c r="Q42" s="63"/>
      <c r="R42" s="63">
        <v>9.4478412631480317</v>
      </c>
      <c r="S42" s="63"/>
      <c r="T42" s="63">
        <v>24.25032313657913</v>
      </c>
      <c r="U42" s="63">
        <v>102.79678461768465</v>
      </c>
      <c r="V42" s="63">
        <v>33.747594611930701</v>
      </c>
      <c r="W42" s="63">
        <v>0.72948206103802127</v>
      </c>
      <c r="X42" s="63">
        <v>38.763351216347246</v>
      </c>
    </row>
    <row r="43" spans="2:24">
      <c r="B43" s="46" t="str">
        <f t="shared" si="3"/>
        <v>Principal</v>
      </c>
      <c r="C43" s="192">
        <f t="shared" si="4"/>
        <v>-0.37438143045320293</v>
      </c>
      <c r="D43" s="192" t="str">
        <f t="shared" si="5"/>
        <v/>
      </c>
      <c r="E43" s="192">
        <f t="shared" si="6"/>
        <v>0.51204861191641438</v>
      </c>
      <c r="F43" s="192">
        <f t="shared" si="7"/>
        <v>-2.9171548117154726</v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>
        <v>-37.438143045320295</v>
      </c>
      <c r="P43" s="63"/>
      <c r="Q43" s="63">
        <v>51.204861191641434</v>
      </c>
      <c r="R43" s="63">
        <v>-291.71548117154725</v>
      </c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>
        <f t="shared" si="4"/>
        <v>0.34819777238913185</v>
      </c>
      <c r="D44" s="192">
        <f t="shared" si="5"/>
        <v>0.33394136228144289</v>
      </c>
      <c r="E44" s="192">
        <f t="shared" si="6"/>
        <v>-1.9730002421502995</v>
      </c>
      <c r="F44" s="192">
        <f t="shared" si="7"/>
        <v>6.1183065919195728E-2</v>
      </c>
      <c r="G44" s="192">
        <f t="shared" si="8"/>
        <v>0.40581490581490576</v>
      </c>
      <c r="H44" s="192">
        <f t="shared" si="9"/>
        <v>9.687205199628572</v>
      </c>
      <c r="I44" s="192">
        <f t="shared" si="10"/>
        <v>0.15542809431325227</v>
      </c>
      <c r="J44" s="192">
        <f t="shared" si="11"/>
        <v>2.2204150750206768</v>
      </c>
      <c r="K44" s="192">
        <f t="shared" si="12"/>
        <v>0.94290652838718225</v>
      </c>
      <c r="L44" s="192">
        <f t="shared" si="13"/>
        <v>0.20890812200007502</v>
      </c>
      <c r="N44" s="46" t="str">
        <f>'3.6'!N45</f>
        <v>Renta Nacional</v>
      </c>
      <c r="O44" s="63">
        <v>34.819777238913183</v>
      </c>
      <c r="P44" s="63">
        <v>33.394136228144291</v>
      </c>
      <c r="Q44" s="63">
        <v>-197.30002421502994</v>
      </c>
      <c r="R44" s="63">
        <v>6.1183065919195725</v>
      </c>
      <c r="S44" s="63">
        <v>40.581490581490577</v>
      </c>
      <c r="T44" s="63">
        <v>968.72051996285722</v>
      </c>
      <c r="U44" s="63">
        <v>15.542809431325228</v>
      </c>
      <c r="V44" s="63">
        <v>222.04150750206767</v>
      </c>
      <c r="W44" s="63">
        <v>94.290652838718231</v>
      </c>
      <c r="X44" s="63">
        <v>20.890812200007502</v>
      </c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>
        <f t="shared" si="4"/>
        <v>0.86347486923855821</v>
      </c>
      <c r="D46" s="192">
        <f t="shared" si="5"/>
        <v>0.37110276251510804</v>
      </c>
      <c r="E46" s="192">
        <f t="shared" si="6"/>
        <v>0.69068828120735826</v>
      </c>
      <c r="F46" s="192">
        <f t="shared" si="7"/>
        <v>0.59228078085936453</v>
      </c>
      <c r="G46" s="192">
        <f t="shared" si="8"/>
        <v>0.41549240427818623</v>
      </c>
      <c r="H46" s="192">
        <f t="shared" si="9"/>
        <v>1.2096831114548301</v>
      </c>
      <c r="I46" s="192">
        <f t="shared" si="10"/>
        <v>2.951972420101864</v>
      </c>
      <c r="J46" s="192">
        <f t="shared" si="11"/>
        <v>1.3840254807978007</v>
      </c>
      <c r="K46" s="192">
        <f t="shared" si="12"/>
        <v>0.38506543558428269</v>
      </c>
      <c r="L46" s="192">
        <f t="shared" si="13"/>
        <v>1.0869358406801204</v>
      </c>
      <c r="N46" s="46" t="str">
        <f>'3.6'!N47</f>
        <v>Santander</v>
      </c>
      <c r="O46" s="63">
        <v>86.347486923855826</v>
      </c>
      <c r="P46" s="63">
        <v>37.110276251510804</v>
      </c>
      <c r="Q46" s="63">
        <v>69.06882812073583</v>
      </c>
      <c r="R46" s="63">
        <v>59.228078085936453</v>
      </c>
      <c r="S46" s="63">
        <v>41.549240427818624</v>
      </c>
      <c r="T46" s="63">
        <v>120.96831114548301</v>
      </c>
      <c r="U46" s="63">
        <v>295.19724201018641</v>
      </c>
      <c r="V46" s="63">
        <v>138.40254807978008</v>
      </c>
      <c r="W46" s="63">
        <v>38.50654355842827</v>
      </c>
      <c r="X46" s="63">
        <v>108.69358406801204</v>
      </c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>
        <f t="shared" si="4"/>
        <v>0.64902334574897746</v>
      </c>
      <c r="D48" s="192">
        <f t="shared" si="5"/>
        <v>0.99844631830555775</v>
      </c>
      <c r="E48" s="192">
        <f t="shared" si="6"/>
        <v>0.27114735286498642</v>
      </c>
      <c r="F48" s="192">
        <f t="shared" si="7"/>
        <v>0.40327930495121356</v>
      </c>
      <c r="G48" s="192">
        <f t="shared" si="8"/>
        <v>0.45972661965766265</v>
      </c>
      <c r="H48" s="192">
        <f t="shared" si="9"/>
        <v>0.66488456793576711</v>
      </c>
      <c r="I48" s="192">
        <f t="shared" si="10"/>
        <v>4.859116245254075</v>
      </c>
      <c r="J48" s="192">
        <f t="shared" si="11"/>
        <v>1.8127069244379788</v>
      </c>
      <c r="K48" s="192">
        <f t="shared" si="12"/>
        <v>1.7180280815242484</v>
      </c>
      <c r="L48" s="192">
        <f t="shared" si="13"/>
        <v>1.1090435096491309</v>
      </c>
      <c r="N48" s="46" t="str">
        <f>'3.6'!N49</f>
        <v>Security Vida</v>
      </c>
      <c r="O48" s="63">
        <v>64.90233457489775</v>
      </c>
      <c r="P48" s="63">
        <v>99.84463183055577</v>
      </c>
      <c r="Q48" s="63">
        <v>27.114735286498643</v>
      </c>
      <c r="R48" s="63">
        <v>40.327930495121358</v>
      </c>
      <c r="S48" s="63">
        <v>45.972661965766264</v>
      </c>
      <c r="T48" s="63">
        <v>66.488456793576717</v>
      </c>
      <c r="U48" s="63">
        <v>485.91162452540749</v>
      </c>
      <c r="V48" s="63">
        <v>181.27069244379788</v>
      </c>
      <c r="W48" s="63">
        <v>171.80280815242483</v>
      </c>
      <c r="X48" s="63">
        <v>110.90435096491309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>
        <f t="shared" si="4"/>
        <v>4.4364167884735899</v>
      </c>
      <c r="D50" s="192">
        <f t="shared" si="5"/>
        <v>17.532133676092517</v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>
        <v>443.641678847359</v>
      </c>
      <c r="P50" s="63">
        <v>1753.2133676092517</v>
      </c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>
        <f t="shared" si="4"/>
        <v>0.76616540311291681</v>
      </c>
      <c r="D51" s="192">
        <f t="shared" si="5"/>
        <v>0.43201084028189024</v>
      </c>
      <c r="E51" s="192">
        <f t="shared" si="6"/>
        <v>0.33232986174633405</v>
      </c>
      <c r="F51" s="192">
        <f t="shared" si="7"/>
        <v>0.46632245213869244</v>
      </c>
      <c r="G51" s="192">
        <f t="shared" si="8"/>
        <v>0.46983607580514386</v>
      </c>
      <c r="H51" s="192">
        <f t="shared" si="9"/>
        <v>0.34444664544924708</v>
      </c>
      <c r="I51" s="192">
        <f t="shared" si="10"/>
        <v>0.32647574512033034</v>
      </c>
      <c r="J51" s="192">
        <f t="shared" si="11"/>
        <v>0.30602690816398809</v>
      </c>
      <c r="K51" s="192">
        <f t="shared" si="12"/>
        <v>0.30194339038278345</v>
      </c>
      <c r="L51" s="192">
        <f t="shared" si="13"/>
        <v>0.20659538735610558</v>
      </c>
      <c r="N51" s="46" t="str">
        <f>'3.6'!N52</f>
        <v>Sura</v>
      </c>
      <c r="O51" s="63">
        <v>76.616540311291686</v>
      </c>
      <c r="P51" s="63">
        <v>43.201084028189022</v>
      </c>
      <c r="Q51" s="63">
        <v>33.232986174633403</v>
      </c>
      <c r="R51" s="63">
        <v>46.632245213869247</v>
      </c>
      <c r="S51" s="63">
        <v>46.983607580514388</v>
      </c>
      <c r="T51" s="63">
        <v>34.444664544924706</v>
      </c>
      <c r="U51" s="63">
        <v>32.647574512033032</v>
      </c>
      <c r="V51" s="63">
        <v>30.602690816398809</v>
      </c>
      <c r="W51" s="63">
        <v>30.194339038278343</v>
      </c>
      <c r="X51" s="63">
        <v>20.659538735610557</v>
      </c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0.82301127026095955</v>
      </c>
      <c r="D53" s="196">
        <f t="shared" si="14"/>
        <v>0.69202000994391422</v>
      </c>
      <c r="E53" s="196">
        <f t="shared" si="14"/>
        <v>0.63359609271491901</v>
      </c>
      <c r="F53" s="196">
        <f t="shared" si="14"/>
        <v>0.58590293764656942</v>
      </c>
      <c r="G53" s="196">
        <f t="shared" si="14"/>
        <v>0.60996817479310017</v>
      </c>
      <c r="H53" s="196">
        <f t="shared" si="14"/>
        <v>0.77642766759111614</v>
      </c>
      <c r="I53" s="196">
        <f t="shared" si="14"/>
        <v>0.6676787355957301</v>
      </c>
      <c r="J53" s="196">
        <f t="shared" si="14"/>
        <v>0.52758949324141657</v>
      </c>
      <c r="K53" s="196">
        <f t="shared" si="14"/>
        <v>0.59423431424850393</v>
      </c>
      <c r="L53" s="196">
        <f t="shared" si="14"/>
        <v>0.65279797405666373</v>
      </c>
      <c r="N53" s="51" t="s">
        <v>29</v>
      </c>
      <c r="O53" s="64">
        <v>82.301127026095955</v>
      </c>
      <c r="P53" s="64">
        <v>69.202000994391426</v>
      </c>
      <c r="Q53" s="64">
        <v>63.359609271491898</v>
      </c>
      <c r="R53" s="64">
        <v>58.590293764656941</v>
      </c>
      <c r="S53" s="64">
        <v>60.996817479310018</v>
      </c>
      <c r="T53" s="64">
        <v>77.642766759111609</v>
      </c>
      <c r="U53" s="64">
        <v>66.767873559573005</v>
      </c>
      <c r="V53" s="64">
        <v>52.75894932414166</v>
      </c>
      <c r="W53" s="64">
        <v>59.423431424850392</v>
      </c>
      <c r="X53" s="64">
        <v>65.279797405666372</v>
      </c>
    </row>
    <row r="55" spans="2:24">
      <c r="B55" s="14" t="str">
        <f>'3.8.3'!B24</f>
        <v>Siniestralidad Cedida = Costo de Siniestros Cedidos / Prima Cedida</v>
      </c>
    </row>
    <row r="56" spans="2:24">
      <c r="B56" s="14" t="s">
        <v>282</v>
      </c>
    </row>
  </sheetData>
  <mergeCells count="2">
    <mergeCell ref="B14:L14"/>
    <mergeCell ref="N14:X14"/>
  </mergeCells>
  <conditionalFormatting sqref="C16:L53">
    <cfRule type="cellIs" dxfId="5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>
  <sheetPr codeName="Hoja183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298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 t="str">
        <f t="shared" ref="K17:K52" si="12">IF(OR(W17="",W17=0),"",W17/100)</f>
        <v/>
      </c>
      <c r="L17" s="192" t="str">
        <f t="shared" ref="L17:L52" si="13">IF(OR(X17="",X17=0),"",X17/100)</f>
        <v/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BCI Vida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BICE Vida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'3.6'!N21</f>
        <v>BICE Vida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'3.6'!N23</f>
        <v>Chilena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'3.6'!N26</f>
        <v>Consorcio Nacional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CorpVida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'3.6'!N27</f>
        <v>CorpVida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'3.6'!N29</f>
        <v>Cruz del Sur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EuroAmérica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'3.6'!N30</f>
        <v>EuroAmérica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Metlife (La Interamerica + Metlife)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'3.6'!N37</f>
        <v>Metlife (La Interamerica + Metlife)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Metlife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'3.6'!N38</f>
        <v>Metlife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'3.6'!N42</f>
        <v>Ohio National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Penta Vida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 t="str">
        <f t="shared" si="8"/>
        <v/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Principal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 t="str">
        <f t="shared" si="4"/>
        <v/>
      </c>
      <c r="D44" s="192" t="str">
        <f t="shared" si="5"/>
        <v/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'3.6'!N45</f>
        <v>Renta Nacional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 t="str">
        <f t="shared" si="4"/>
        <v/>
      </c>
      <c r="D48" s="192" t="str">
        <f t="shared" si="5"/>
        <v/>
      </c>
      <c r="E48" s="192" t="str">
        <f t="shared" si="6"/>
        <v/>
      </c>
      <c r="F48" s="192" t="str">
        <f t="shared" si="7"/>
        <v/>
      </c>
      <c r="G48" s="192" t="str">
        <f t="shared" si="8"/>
        <v/>
      </c>
      <c r="H48" s="192" t="str">
        <f t="shared" si="9"/>
        <v/>
      </c>
      <c r="I48" s="192" t="str">
        <f t="shared" si="10"/>
        <v/>
      </c>
      <c r="J48" s="192" t="str">
        <f t="shared" si="11"/>
        <v/>
      </c>
      <c r="K48" s="192" t="str">
        <f t="shared" si="12"/>
        <v/>
      </c>
      <c r="L48" s="192" t="str">
        <f t="shared" si="13"/>
        <v/>
      </c>
      <c r="N48" s="46" t="str">
        <f>'3.6'!N49</f>
        <v>Security Vida</v>
      </c>
      <c r="O48" s="63"/>
      <c r="P48" s="63"/>
      <c r="Q48" s="63"/>
      <c r="R48" s="63"/>
      <c r="S48" s="63"/>
      <c r="T48" s="63"/>
      <c r="U48" s="63"/>
      <c r="V48" s="63"/>
      <c r="W48" s="63"/>
      <c r="X48" s="63"/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 t="str">
        <f t="shared" si="4"/>
        <v/>
      </c>
      <c r="D51" s="192" t="str">
        <f t="shared" si="5"/>
        <v/>
      </c>
      <c r="E51" s="192" t="str">
        <f t="shared" si="6"/>
        <v/>
      </c>
      <c r="F51" s="192" t="str">
        <f t="shared" si="7"/>
        <v/>
      </c>
      <c r="G51" s="192" t="str">
        <f t="shared" si="8"/>
        <v/>
      </c>
      <c r="H51" s="192" t="str">
        <f t="shared" si="9"/>
        <v/>
      </c>
      <c r="I51" s="192" t="str">
        <f t="shared" si="10"/>
        <v/>
      </c>
      <c r="J51" s="192" t="str">
        <f t="shared" si="11"/>
        <v/>
      </c>
      <c r="K51" s="192" t="str">
        <f t="shared" si="12"/>
        <v/>
      </c>
      <c r="L51" s="192" t="str">
        <f t="shared" si="13"/>
        <v/>
      </c>
      <c r="N51" s="46" t="str">
        <f>'3.6'!N52</f>
        <v>Sura</v>
      </c>
      <c r="O51" s="63"/>
      <c r="P51" s="63"/>
      <c r="Q51" s="63"/>
      <c r="R51" s="63"/>
      <c r="S51" s="63"/>
      <c r="T51" s="63"/>
      <c r="U51" s="63"/>
      <c r="V51" s="63"/>
      <c r="W51" s="63"/>
      <c r="X51" s="63"/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 t="str">
        <f t="shared" ref="C53:L53" si="14">IF(OR(O53="",O53=0),"",O53/100)</f>
        <v/>
      </c>
      <c r="D53" s="196" t="str">
        <f t="shared" si="14"/>
        <v/>
      </c>
      <c r="E53" s="196" t="str">
        <f t="shared" si="14"/>
        <v/>
      </c>
      <c r="F53" s="196" t="str">
        <f t="shared" si="14"/>
        <v/>
      </c>
      <c r="G53" s="196" t="str">
        <f t="shared" si="14"/>
        <v/>
      </c>
      <c r="H53" s="196" t="str">
        <f t="shared" si="14"/>
        <v/>
      </c>
      <c r="I53" s="196" t="str">
        <f t="shared" si="14"/>
        <v/>
      </c>
      <c r="J53" s="196" t="str">
        <f t="shared" si="14"/>
        <v/>
      </c>
      <c r="K53" s="196" t="str">
        <f t="shared" si="14"/>
        <v/>
      </c>
      <c r="L53" s="196" t="str">
        <f t="shared" si="14"/>
        <v/>
      </c>
      <c r="N53" s="51" t="s">
        <v>29</v>
      </c>
      <c r="O53" s="64"/>
      <c r="P53" s="64"/>
      <c r="Q53" s="64"/>
      <c r="R53" s="64"/>
      <c r="S53" s="64"/>
      <c r="T53" s="64"/>
      <c r="U53" s="64"/>
      <c r="V53" s="64"/>
      <c r="W53" s="64"/>
      <c r="X53" s="64"/>
    </row>
    <row r="55" spans="2:24">
      <c r="B55" s="14" t="str">
        <f>'3.8.3'!B24</f>
        <v>Siniestralidad Cedida = Costo de Siniestros Cedidos / Prima Cedida</v>
      </c>
    </row>
    <row r="56" spans="2:24">
      <c r="B56" s="14" t="s">
        <v>283</v>
      </c>
    </row>
  </sheetData>
  <mergeCells count="2">
    <mergeCell ref="B14:L14"/>
    <mergeCell ref="N14:X14"/>
  </mergeCells>
  <conditionalFormatting sqref="C16:L53">
    <cfRule type="cellIs" dxfId="4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>
  <sheetPr codeName="Hoja184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299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>
        <f t="shared" ref="K17:K52" si="12">IF(OR(W17="",W17=0),"",W17/100)</f>
        <v>0.69900641173647726</v>
      </c>
      <c r="L17" s="192">
        <f t="shared" ref="L17:L52" si="13">IF(OR(X17="",X17=0),"",X17/100)</f>
        <v>0.78352084993037674</v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>
        <v>69.900641173647728</v>
      </c>
      <c r="X17" s="40">
        <v>78.352084993037678</v>
      </c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>
        <f t="shared" si="11"/>
        <v>0.8210940667526978</v>
      </c>
      <c r="K18" s="192">
        <f t="shared" si="12"/>
        <v>0.44986939195327535</v>
      </c>
      <c r="L18" s="192">
        <f t="shared" si="13"/>
        <v>0.81849989104467147</v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>
        <v>82.109406675269781</v>
      </c>
      <c r="W18" s="40">
        <v>44.986939195327537</v>
      </c>
      <c r="X18" s="40">
        <v>81.849989104467141</v>
      </c>
    </row>
    <row r="19" spans="2:24" s="16" customFormat="1">
      <c r="B19" s="46" t="str">
        <f t="shared" si="3"/>
        <v>BCI Vida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BICE Vida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'3.6'!N21</f>
        <v>BICE Vida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>
        <f t="shared" si="12"/>
        <v>0.65078985871887562</v>
      </c>
      <c r="L22" s="192" t="str">
        <f t="shared" si="13"/>
        <v/>
      </c>
      <c r="N22" s="46" t="str">
        <f>'3.6'!N23</f>
        <v>Chilena</v>
      </c>
      <c r="O22" s="63"/>
      <c r="P22" s="63"/>
      <c r="Q22" s="63"/>
      <c r="R22" s="63"/>
      <c r="S22" s="63"/>
      <c r="T22" s="63"/>
      <c r="U22" s="63"/>
      <c r="V22" s="63"/>
      <c r="W22" s="63">
        <v>65.078985871887568</v>
      </c>
      <c r="X22" s="63"/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>
        <f t="shared" si="4"/>
        <v>83.290485829959636</v>
      </c>
      <c r="D25" s="192">
        <f t="shared" si="5"/>
        <v>2501.8421052631566</v>
      </c>
      <c r="E25" s="192" t="str">
        <f t="shared" si="6"/>
        <v/>
      </c>
      <c r="F25" s="192">
        <f t="shared" si="7"/>
        <v>622.48000000000116</v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'3.6'!N26</f>
        <v>Consorcio Nacional</v>
      </c>
      <c r="O25" s="63">
        <v>8329.0485829959634</v>
      </c>
      <c r="P25" s="63">
        <v>250184.21052631567</v>
      </c>
      <c r="Q25" s="63"/>
      <c r="R25" s="63">
        <v>62248.000000000116</v>
      </c>
      <c r="S25" s="63"/>
      <c r="T25" s="63"/>
      <c r="U25" s="63"/>
      <c r="V25" s="63"/>
      <c r="W25" s="63"/>
      <c r="X25" s="63"/>
    </row>
    <row r="26" spans="2:24">
      <c r="B26" s="46" t="str">
        <f t="shared" si="3"/>
        <v>CorpVida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'3.6'!N27</f>
        <v>CorpVida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>
        <f t="shared" si="12"/>
        <v>0.86746934293138134</v>
      </c>
      <c r="L28" s="192">
        <f t="shared" si="13"/>
        <v>0.80290573874351101</v>
      </c>
      <c r="N28" s="46" t="str">
        <f>'3.6'!N29</f>
        <v>Cruz del Sur</v>
      </c>
      <c r="O28" s="63"/>
      <c r="P28" s="63"/>
      <c r="Q28" s="63"/>
      <c r="R28" s="63"/>
      <c r="S28" s="63"/>
      <c r="T28" s="63"/>
      <c r="U28" s="63"/>
      <c r="V28" s="63"/>
      <c r="W28" s="63">
        <v>86.746934293138139</v>
      </c>
      <c r="X28" s="63">
        <v>80.290573874351097</v>
      </c>
    </row>
    <row r="29" spans="2:24">
      <c r="B29" s="46" t="str">
        <f t="shared" si="3"/>
        <v>EuroAmérica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>
        <f t="shared" si="12"/>
        <v>0.22037858924778159</v>
      </c>
      <c r="L29" s="192">
        <f t="shared" si="13"/>
        <v>0.64760825266406985</v>
      </c>
      <c r="N29" s="46" t="str">
        <f>'3.6'!N30</f>
        <v>EuroAmérica</v>
      </c>
      <c r="O29" s="63"/>
      <c r="P29" s="63"/>
      <c r="Q29" s="63"/>
      <c r="R29" s="63"/>
      <c r="S29" s="63"/>
      <c r="T29" s="63"/>
      <c r="U29" s="63"/>
      <c r="V29" s="63"/>
      <c r="W29" s="63">
        <v>22.03785892477816</v>
      </c>
      <c r="X29" s="63">
        <v>64.760825266406982</v>
      </c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Metlife (La Interamerica + Metlife)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'3.6'!N37</f>
        <v>Metlife (La Interamerica + Metlife)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Metlife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'3.6'!N38</f>
        <v>Metlife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'3.6'!N42</f>
        <v>Ohio National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Penta Vida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 t="str">
        <f t="shared" si="8"/>
        <v/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Principal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 t="str">
        <f t="shared" si="4"/>
        <v/>
      </c>
      <c r="D44" s="192" t="str">
        <f t="shared" si="5"/>
        <v/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'3.6'!N45</f>
        <v>Renta Nacional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 t="str">
        <f t="shared" si="4"/>
        <v/>
      </c>
      <c r="D48" s="192" t="str">
        <f t="shared" si="5"/>
        <v/>
      </c>
      <c r="E48" s="192" t="str">
        <f t="shared" si="6"/>
        <v/>
      </c>
      <c r="F48" s="192" t="str">
        <f t="shared" si="7"/>
        <v/>
      </c>
      <c r="G48" s="192" t="str">
        <f t="shared" si="8"/>
        <v/>
      </c>
      <c r="H48" s="192" t="str">
        <f t="shared" si="9"/>
        <v/>
      </c>
      <c r="I48" s="192" t="str">
        <f t="shared" si="10"/>
        <v/>
      </c>
      <c r="J48" s="192" t="str">
        <f t="shared" si="11"/>
        <v/>
      </c>
      <c r="K48" s="192">
        <f t="shared" si="12"/>
        <v>0.22421771757738337</v>
      </c>
      <c r="L48" s="192">
        <f t="shared" si="13"/>
        <v>0.65123387927272181</v>
      </c>
      <c r="N48" s="46" t="str">
        <f>'3.6'!N49</f>
        <v>Security Vida</v>
      </c>
      <c r="O48" s="63"/>
      <c r="P48" s="63"/>
      <c r="Q48" s="63"/>
      <c r="R48" s="63"/>
      <c r="S48" s="63"/>
      <c r="T48" s="63"/>
      <c r="U48" s="63"/>
      <c r="V48" s="63"/>
      <c r="W48" s="63">
        <v>22.421771757738338</v>
      </c>
      <c r="X48" s="63">
        <v>65.123387927272177</v>
      </c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 t="str">
        <f t="shared" si="4"/>
        <v/>
      </c>
      <c r="D51" s="192" t="str">
        <f t="shared" si="5"/>
        <v/>
      </c>
      <c r="E51" s="192" t="str">
        <f t="shared" si="6"/>
        <v/>
      </c>
      <c r="F51" s="192" t="str">
        <f t="shared" si="7"/>
        <v/>
      </c>
      <c r="G51" s="192" t="str">
        <f t="shared" si="8"/>
        <v/>
      </c>
      <c r="H51" s="192" t="str">
        <f t="shared" si="9"/>
        <v/>
      </c>
      <c r="I51" s="192" t="str">
        <f t="shared" si="10"/>
        <v/>
      </c>
      <c r="J51" s="192" t="str">
        <f t="shared" si="11"/>
        <v/>
      </c>
      <c r="K51" s="192" t="str">
        <f t="shared" si="12"/>
        <v/>
      </c>
      <c r="L51" s="192" t="str">
        <f t="shared" si="13"/>
        <v/>
      </c>
      <c r="N51" s="46" t="str">
        <f>'3.6'!N52</f>
        <v>Sura</v>
      </c>
      <c r="O51" s="63"/>
      <c r="P51" s="63"/>
      <c r="Q51" s="63"/>
      <c r="R51" s="63"/>
      <c r="S51" s="63"/>
      <c r="T51" s="63"/>
      <c r="U51" s="63"/>
      <c r="V51" s="63"/>
      <c r="W51" s="63"/>
      <c r="X51" s="63"/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>
        <f t="shared" ref="C53:L53" si="14">IF(OR(O53="",O53=0),"",O53/100)</f>
        <v>6.9510610132777062</v>
      </c>
      <c r="D53" s="196">
        <f t="shared" si="14"/>
        <v>16.767195767195751</v>
      </c>
      <c r="E53" s="196">
        <f t="shared" si="14"/>
        <v>0.77320102798400958</v>
      </c>
      <c r="F53" s="196">
        <f t="shared" si="14"/>
        <v>0.15329905234745961</v>
      </c>
      <c r="G53" s="196" t="str">
        <f t="shared" si="14"/>
        <v/>
      </c>
      <c r="H53" s="196">
        <f t="shared" si="14"/>
        <v>10.639539932853911</v>
      </c>
      <c r="I53" s="196">
        <f t="shared" si="14"/>
        <v>1.2744142181605644</v>
      </c>
      <c r="J53" s="196">
        <f t="shared" si="14"/>
        <v>0.25930526981322805</v>
      </c>
      <c r="K53" s="196">
        <f t="shared" si="14"/>
        <v>0.54175541901065283</v>
      </c>
      <c r="L53" s="196">
        <f t="shared" si="14"/>
        <v>0.83844723700675883</v>
      </c>
      <c r="N53" s="51" t="s">
        <v>29</v>
      </c>
      <c r="O53" s="64">
        <v>695.1061013277706</v>
      </c>
      <c r="P53" s="64">
        <v>1676.7195767195751</v>
      </c>
      <c r="Q53" s="64">
        <v>77.320102798400953</v>
      </c>
      <c r="R53" s="64">
        <v>15.329905234745961</v>
      </c>
      <c r="S53" s="64"/>
      <c r="T53" s="64">
        <v>1063.9539932853911</v>
      </c>
      <c r="U53" s="64">
        <v>127.44142181605645</v>
      </c>
      <c r="V53" s="64">
        <v>25.930526981322803</v>
      </c>
      <c r="W53" s="64">
        <v>54.17554190106528</v>
      </c>
      <c r="X53" s="64">
        <v>83.844723700675885</v>
      </c>
    </row>
    <row r="55" spans="2:24">
      <c r="B55" s="14" t="str">
        <f>'3.8.3'!B24</f>
        <v>Siniestralidad Cedida = Costo de Siniestros Cedidos / Prima Cedida</v>
      </c>
    </row>
    <row r="56" spans="2:24">
      <c r="B56" s="14"/>
    </row>
  </sheetData>
  <mergeCells count="2">
    <mergeCell ref="B14:L14"/>
    <mergeCell ref="N14:X14"/>
  </mergeCells>
  <conditionalFormatting sqref="C16:L53">
    <cfRule type="cellIs" dxfId="3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>
  <sheetPr codeName="Hoja185">
    <pageSetUpPr fitToPage="1"/>
  </sheetPr>
  <dimension ref="B3:X56"/>
  <sheetViews>
    <sheetView showGridLines="0" zoomScale="80" zoomScaleNormal="80" workbookViewId="0"/>
  </sheetViews>
  <sheetFormatPr baseColWidth="10" defaultColWidth="11.42578125" defaultRowHeight="12.75"/>
  <cols>
    <col min="1" max="1" width="5.7109375" style="10" customWidth="1"/>
    <col min="2" max="2" width="35.7109375" style="10" customWidth="1"/>
    <col min="3" max="12" width="15.7109375" style="10" customWidth="1"/>
    <col min="13" max="13" width="11.42578125" style="10"/>
    <col min="14" max="14" width="35.7109375" style="10" hidden="1" customWidth="1"/>
    <col min="15" max="24" width="15.7109375" style="10" hidden="1" customWidth="1"/>
    <col min="25" max="25" width="0" style="10" hidden="1" customWidth="1"/>
    <col min="26" max="16384" width="11.42578125" style="10"/>
  </cols>
  <sheetData>
    <row r="3" spans="2:24">
      <c r="C3" s="11" t="s">
        <v>1</v>
      </c>
      <c r="E3" s="11"/>
    </row>
    <row r="8" spans="2:24">
      <c r="B8" s="12"/>
    </row>
    <row r="9" spans="2:24">
      <c r="B9" s="12"/>
    </row>
    <row r="10" spans="2:24">
      <c r="B10" s="12"/>
    </row>
    <row r="11" spans="2:24" ht="21">
      <c r="B11" s="13" t="s">
        <v>300</v>
      </c>
    </row>
    <row r="12" spans="2:24">
      <c r="B12" s="14" t="s">
        <v>7</v>
      </c>
    </row>
    <row r="13" spans="2:24">
      <c r="B13" s="12"/>
    </row>
    <row r="14" spans="2:24" ht="24" customHeight="1">
      <c r="B14" s="209" t="s">
        <v>48</v>
      </c>
      <c r="C14" s="210"/>
      <c r="D14" s="210"/>
      <c r="E14" s="210"/>
      <c r="F14" s="210"/>
      <c r="G14" s="210"/>
      <c r="H14" s="210"/>
      <c r="I14" s="210"/>
      <c r="J14" s="210"/>
      <c r="K14" s="210"/>
      <c r="L14" s="211"/>
      <c r="N14" s="207" t="s">
        <v>11</v>
      </c>
      <c r="O14" s="208"/>
      <c r="P14" s="208"/>
      <c r="Q14" s="208"/>
      <c r="R14" s="208"/>
      <c r="S14" s="208"/>
      <c r="T14" s="208"/>
      <c r="U14" s="208"/>
      <c r="V14" s="208"/>
      <c r="W14" s="208"/>
      <c r="X14" s="214"/>
    </row>
    <row r="15" spans="2:24" s="16" customFormat="1">
      <c r="B15" s="66"/>
      <c r="C15" s="49">
        <f>'1.1'!B16</f>
        <v>2002</v>
      </c>
      <c r="D15" s="49">
        <f>C15+1</f>
        <v>2003</v>
      </c>
      <c r="E15" s="49">
        <f t="shared" ref="E15:K15" si="0">D15+1</f>
        <v>2004</v>
      </c>
      <c r="F15" s="49">
        <f t="shared" si="0"/>
        <v>2005</v>
      </c>
      <c r="G15" s="49">
        <f t="shared" si="0"/>
        <v>2006</v>
      </c>
      <c r="H15" s="49">
        <f t="shared" si="0"/>
        <v>2007</v>
      </c>
      <c r="I15" s="49">
        <f t="shared" si="0"/>
        <v>2008</v>
      </c>
      <c r="J15" s="49">
        <f t="shared" si="0"/>
        <v>2009</v>
      </c>
      <c r="K15" s="49">
        <f t="shared" si="0"/>
        <v>2010</v>
      </c>
      <c r="L15" s="49">
        <f>K15+1</f>
        <v>2011</v>
      </c>
      <c r="N15" s="52"/>
      <c r="O15" s="73">
        <f>C15</f>
        <v>2002</v>
      </c>
      <c r="P15" s="73">
        <f>O15+1</f>
        <v>2003</v>
      </c>
      <c r="Q15" s="73">
        <f t="shared" ref="Q15:W15" si="1">P15+1</f>
        <v>2004</v>
      </c>
      <c r="R15" s="73">
        <f t="shared" si="1"/>
        <v>2005</v>
      </c>
      <c r="S15" s="73">
        <f t="shared" si="1"/>
        <v>2006</v>
      </c>
      <c r="T15" s="73">
        <f t="shared" si="1"/>
        <v>2007</v>
      </c>
      <c r="U15" s="73">
        <f t="shared" si="1"/>
        <v>2008</v>
      </c>
      <c r="V15" s="73">
        <f t="shared" si="1"/>
        <v>2009</v>
      </c>
      <c r="W15" s="73">
        <f t="shared" si="1"/>
        <v>2010</v>
      </c>
      <c r="X15" s="73">
        <f>W15+1</f>
        <v>2011</v>
      </c>
    </row>
    <row r="16" spans="2:24" s="16" customFormat="1">
      <c r="B16" s="46" t="str">
        <f>N16</f>
        <v>ACE Seguros de Vida</v>
      </c>
      <c r="C16" s="192" t="str">
        <f>IF(OR(O16="",O16=0),"",O16/100)</f>
        <v/>
      </c>
      <c r="D16" s="192" t="str">
        <f t="shared" ref="D16:L16" si="2">IF(OR(P16="",P16=0),"",P16/100)</f>
        <v/>
      </c>
      <c r="E16" s="192" t="str">
        <f t="shared" si="2"/>
        <v/>
      </c>
      <c r="F16" s="192" t="str">
        <f t="shared" si="2"/>
        <v/>
      </c>
      <c r="G16" s="192" t="str">
        <f t="shared" si="2"/>
        <v/>
      </c>
      <c r="H16" s="192" t="str">
        <f t="shared" si="2"/>
        <v/>
      </c>
      <c r="I16" s="192" t="str">
        <f t="shared" si="2"/>
        <v/>
      </c>
      <c r="J16" s="192" t="str">
        <f t="shared" si="2"/>
        <v/>
      </c>
      <c r="K16" s="192" t="str">
        <f t="shared" si="2"/>
        <v/>
      </c>
      <c r="L16" s="192" t="str">
        <f t="shared" si="2"/>
        <v/>
      </c>
      <c r="N16" s="46" t="str">
        <f>'3.6'!N17</f>
        <v>ACE Seguros de Vida</v>
      </c>
      <c r="O16" s="40"/>
      <c r="P16" s="40"/>
      <c r="Q16" s="40"/>
      <c r="R16" s="40"/>
      <c r="S16" s="40"/>
      <c r="T16" s="40"/>
      <c r="U16" s="40"/>
      <c r="V16" s="40"/>
      <c r="W16" s="40"/>
      <c r="X16" s="40"/>
    </row>
    <row r="17" spans="2:24" s="16" customFormat="1">
      <c r="B17" s="46" t="str">
        <f t="shared" ref="B17:B52" si="3">N17</f>
        <v>BanChile</v>
      </c>
      <c r="C17" s="192" t="str">
        <f t="shared" ref="C17:C52" si="4">IF(OR(O17="",O17=0),"",O17/100)</f>
        <v/>
      </c>
      <c r="D17" s="192" t="str">
        <f t="shared" ref="D17:D52" si="5">IF(OR(P17="",P17=0),"",P17/100)</f>
        <v/>
      </c>
      <c r="E17" s="192" t="str">
        <f t="shared" ref="E17:E52" si="6">IF(OR(Q17="",Q17=0),"",Q17/100)</f>
        <v/>
      </c>
      <c r="F17" s="192" t="str">
        <f t="shared" ref="F17:F52" si="7">IF(OR(R17="",R17=0),"",R17/100)</f>
        <v/>
      </c>
      <c r="G17" s="192" t="str">
        <f t="shared" ref="G17:G52" si="8">IF(OR(S17="",S17=0),"",S17/100)</f>
        <v/>
      </c>
      <c r="H17" s="192" t="str">
        <f t="shared" ref="H17:H52" si="9">IF(OR(T17="",T17=0),"",T17/100)</f>
        <v/>
      </c>
      <c r="I17" s="192" t="str">
        <f t="shared" ref="I17:I52" si="10">IF(OR(U17="",U17=0),"",U17/100)</f>
        <v/>
      </c>
      <c r="J17" s="192" t="str">
        <f t="shared" ref="J17:J52" si="11">IF(OR(V17="",V17=0),"",V17/100)</f>
        <v/>
      </c>
      <c r="K17" s="192" t="str">
        <f t="shared" ref="K17:K52" si="12">IF(OR(W17="",W17=0),"",W17/100)</f>
        <v/>
      </c>
      <c r="L17" s="192" t="str">
        <f t="shared" ref="L17:L52" si="13">IF(OR(X17="",X17=0),"",X17/100)</f>
        <v/>
      </c>
      <c r="N17" s="46" t="str">
        <f>'3.6'!N18</f>
        <v>BanChile</v>
      </c>
      <c r="O17" s="40"/>
      <c r="P17" s="40"/>
      <c r="Q17" s="40"/>
      <c r="R17" s="40"/>
      <c r="S17" s="40"/>
      <c r="T17" s="40"/>
      <c r="U17" s="40"/>
      <c r="V17" s="40"/>
      <c r="W17" s="40"/>
      <c r="X17" s="40"/>
    </row>
    <row r="18" spans="2:24" s="16" customFormat="1">
      <c r="B18" s="46" t="str">
        <f t="shared" si="3"/>
        <v>BBVA Seguros de Vida</v>
      </c>
      <c r="C18" s="192" t="str">
        <f t="shared" si="4"/>
        <v/>
      </c>
      <c r="D18" s="192" t="str">
        <f t="shared" si="5"/>
        <v/>
      </c>
      <c r="E18" s="192" t="str">
        <f t="shared" si="6"/>
        <v/>
      </c>
      <c r="F18" s="192" t="str">
        <f t="shared" si="7"/>
        <v/>
      </c>
      <c r="G18" s="192" t="str">
        <f t="shared" si="8"/>
        <v/>
      </c>
      <c r="H18" s="192" t="str">
        <f t="shared" si="9"/>
        <v/>
      </c>
      <c r="I18" s="192" t="str">
        <f t="shared" si="10"/>
        <v/>
      </c>
      <c r="J18" s="192" t="str">
        <f t="shared" si="11"/>
        <v/>
      </c>
      <c r="K18" s="192" t="str">
        <f t="shared" si="12"/>
        <v/>
      </c>
      <c r="L18" s="192" t="str">
        <f t="shared" si="13"/>
        <v/>
      </c>
      <c r="N18" s="46" t="str">
        <f>'3.6'!N19</f>
        <v>BBVA Seguros de Vida</v>
      </c>
      <c r="O18" s="40"/>
      <c r="P18" s="40"/>
      <c r="Q18" s="40"/>
      <c r="R18" s="40"/>
      <c r="S18" s="40"/>
      <c r="T18" s="40"/>
      <c r="U18" s="40"/>
      <c r="V18" s="40"/>
      <c r="W18" s="40"/>
      <c r="X18" s="40"/>
    </row>
    <row r="19" spans="2:24" s="16" customFormat="1">
      <c r="B19" s="46" t="str">
        <f t="shared" si="3"/>
        <v>BCI Vida</v>
      </c>
      <c r="C19" s="192" t="str">
        <f t="shared" si="4"/>
        <v/>
      </c>
      <c r="D19" s="192" t="str">
        <f t="shared" si="5"/>
        <v/>
      </c>
      <c r="E19" s="192" t="str">
        <f t="shared" si="6"/>
        <v/>
      </c>
      <c r="F19" s="192" t="str">
        <f t="shared" si="7"/>
        <v/>
      </c>
      <c r="G19" s="192" t="str">
        <f t="shared" si="8"/>
        <v/>
      </c>
      <c r="H19" s="192" t="str">
        <f t="shared" si="9"/>
        <v/>
      </c>
      <c r="I19" s="192" t="str">
        <f t="shared" si="10"/>
        <v/>
      </c>
      <c r="J19" s="192" t="str">
        <f t="shared" si="11"/>
        <v/>
      </c>
      <c r="K19" s="192" t="str">
        <f t="shared" si="12"/>
        <v/>
      </c>
      <c r="L19" s="192" t="str">
        <f t="shared" si="13"/>
        <v/>
      </c>
      <c r="N19" s="46" t="str">
        <f>'3.6'!N20</f>
        <v>BCI Vida</v>
      </c>
      <c r="O19" s="40"/>
      <c r="P19" s="40"/>
      <c r="Q19" s="40"/>
      <c r="R19" s="40"/>
      <c r="S19" s="40"/>
      <c r="T19" s="40"/>
      <c r="U19" s="40"/>
      <c r="V19" s="40"/>
      <c r="W19" s="40"/>
      <c r="X19" s="40"/>
    </row>
    <row r="20" spans="2:24" s="16" customFormat="1">
      <c r="B20" s="46" t="str">
        <f t="shared" si="3"/>
        <v>BICE Vida</v>
      </c>
      <c r="C20" s="192" t="str">
        <f t="shared" si="4"/>
        <v/>
      </c>
      <c r="D20" s="192" t="str">
        <f t="shared" si="5"/>
        <v/>
      </c>
      <c r="E20" s="192" t="str">
        <f t="shared" si="6"/>
        <v/>
      </c>
      <c r="F20" s="192" t="str">
        <f t="shared" si="7"/>
        <v/>
      </c>
      <c r="G20" s="192" t="str">
        <f t="shared" si="8"/>
        <v/>
      </c>
      <c r="H20" s="192" t="str">
        <f t="shared" si="9"/>
        <v/>
      </c>
      <c r="I20" s="192" t="str">
        <f t="shared" si="10"/>
        <v/>
      </c>
      <c r="J20" s="192" t="str">
        <f t="shared" si="11"/>
        <v/>
      </c>
      <c r="K20" s="192" t="str">
        <f t="shared" si="12"/>
        <v/>
      </c>
      <c r="L20" s="192" t="str">
        <f t="shared" si="13"/>
        <v/>
      </c>
      <c r="N20" s="46" t="str">
        <f>'3.6'!N21</f>
        <v>BICE Vida</v>
      </c>
      <c r="O20" s="40"/>
      <c r="P20" s="40"/>
      <c r="Q20" s="40"/>
      <c r="R20" s="40"/>
      <c r="S20" s="40"/>
      <c r="T20" s="40"/>
      <c r="U20" s="40"/>
      <c r="V20" s="40"/>
      <c r="W20" s="40"/>
      <c r="X20" s="40"/>
    </row>
    <row r="21" spans="2:24" s="16" customFormat="1">
      <c r="B21" s="46" t="str">
        <f t="shared" si="3"/>
        <v>Cardif</v>
      </c>
      <c r="C21" s="192" t="str">
        <f t="shared" si="4"/>
        <v/>
      </c>
      <c r="D21" s="192" t="str">
        <f t="shared" si="5"/>
        <v/>
      </c>
      <c r="E21" s="192" t="str">
        <f t="shared" si="6"/>
        <v/>
      </c>
      <c r="F21" s="192" t="str">
        <f t="shared" si="7"/>
        <v/>
      </c>
      <c r="G21" s="192" t="str">
        <f t="shared" si="8"/>
        <v/>
      </c>
      <c r="H21" s="192" t="str">
        <f t="shared" si="9"/>
        <v/>
      </c>
      <c r="I21" s="192" t="str">
        <f t="shared" si="10"/>
        <v/>
      </c>
      <c r="J21" s="192" t="str">
        <f t="shared" si="11"/>
        <v/>
      </c>
      <c r="K21" s="192" t="str">
        <f t="shared" si="12"/>
        <v/>
      </c>
      <c r="L21" s="192" t="str">
        <f t="shared" si="13"/>
        <v/>
      </c>
      <c r="N21" s="46" t="str">
        <f>'3.6'!N22</f>
        <v>Cardif</v>
      </c>
      <c r="O21" s="40"/>
      <c r="P21" s="40"/>
      <c r="Q21" s="40"/>
      <c r="R21" s="40"/>
      <c r="S21" s="40"/>
      <c r="T21" s="40"/>
      <c r="U21" s="40"/>
      <c r="V21" s="40"/>
      <c r="W21" s="40"/>
      <c r="X21" s="40"/>
    </row>
    <row r="22" spans="2:24">
      <c r="B22" s="46" t="str">
        <f t="shared" si="3"/>
        <v>Chilena</v>
      </c>
      <c r="C22" s="192" t="str">
        <f t="shared" si="4"/>
        <v/>
      </c>
      <c r="D22" s="192" t="str">
        <f t="shared" si="5"/>
        <v/>
      </c>
      <c r="E22" s="192" t="str">
        <f t="shared" si="6"/>
        <v/>
      </c>
      <c r="F22" s="192" t="str">
        <f t="shared" si="7"/>
        <v/>
      </c>
      <c r="G22" s="192" t="str">
        <f t="shared" si="8"/>
        <v/>
      </c>
      <c r="H22" s="192" t="str">
        <f t="shared" si="9"/>
        <v/>
      </c>
      <c r="I22" s="192" t="str">
        <f t="shared" si="10"/>
        <v/>
      </c>
      <c r="J22" s="192" t="str">
        <f t="shared" si="11"/>
        <v/>
      </c>
      <c r="K22" s="192" t="str">
        <f t="shared" si="12"/>
        <v/>
      </c>
      <c r="L22" s="192" t="str">
        <f t="shared" si="13"/>
        <v/>
      </c>
      <c r="N22" s="46" t="str">
        <f>'3.6'!N23</f>
        <v>Chilena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</row>
    <row r="23" spans="2:24">
      <c r="B23" s="46" t="str">
        <f t="shared" si="3"/>
        <v>Cigna</v>
      </c>
      <c r="C23" s="192" t="str">
        <f t="shared" si="4"/>
        <v/>
      </c>
      <c r="D23" s="192" t="str">
        <f t="shared" si="5"/>
        <v/>
      </c>
      <c r="E23" s="192" t="str">
        <f t="shared" si="6"/>
        <v/>
      </c>
      <c r="F23" s="192" t="str">
        <f t="shared" si="7"/>
        <v/>
      </c>
      <c r="G23" s="192" t="str">
        <f t="shared" si="8"/>
        <v/>
      </c>
      <c r="H23" s="192" t="str">
        <f t="shared" si="9"/>
        <v/>
      </c>
      <c r="I23" s="192" t="str">
        <f t="shared" si="10"/>
        <v/>
      </c>
      <c r="J23" s="192" t="str">
        <f t="shared" si="11"/>
        <v/>
      </c>
      <c r="K23" s="192" t="str">
        <f t="shared" si="12"/>
        <v/>
      </c>
      <c r="L23" s="192" t="str">
        <f t="shared" si="13"/>
        <v/>
      </c>
      <c r="N23" s="46" t="str">
        <f>'3.6'!N24</f>
        <v>Cigna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</row>
    <row r="24" spans="2:24">
      <c r="B24" s="46" t="str">
        <f t="shared" si="3"/>
        <v>CN Life</v>
      </c>
      <c r="C24" s="192" t="str">
        <f t="shared" si="4"/>
        <v/>
      </c>
      <c r="D24" s="192" t="str">
        <f t="shared" si="5"/>
        <v/>
      </c>
      <c r="E24" s="192" t="str">
        <f t="shared" si="6"/>
        <v/>
      </c>
      <c r="F24" s="192" t="str">
        <f t="shared" si="7"/>
        <v/>
      </c>
      <c r="G24" s="192" t="str">
        <f t="shared" si="8"/>
        <v/>
      </c>
      <c r="H24" s="192" t="str">
        <f t="shared" si="9"/>
        <v/>
      </c>
      <c r="I24" s="192" t="str">
        <f t="shared" si="10"/>
        <v/>
      </c>
      <c r="J24" s="192" t="str">
        <f t="shared" si="11"/>
        <v/>
      </c>
      <c r="K24" s="192" t="str">
        <f t="shared" si="12"/>
        <v/>
      </c>
      <c r="L24" s="192" t="str">
        <f t="shared" si="13"/>
        <v/>
      </c>
      <c r="N24" s="46" t="str">
        <f>'3.6'!N25</f>
        <v>CN Life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</row>
    <row r="25" spans="2:24">
      <c r="B25" s="46" t="str">
        <f t="shared" si="3"/>
        <v>Consorcio Nacional</v>
      </c>
      <c r="C25" s="192" t="str">
        <f t="shared" si="4"/>
        <v/>
      </c>
      <c r="D25" s="192" t="str">
        <f t="shared" si="5"/>
        <v/>
      </c>
      <c r="E25" s="192" t="str">
        <f t="shared" si="6"/>
        <v/>
      </c>
      <c r="F25" s="192" t="str">
        <f t="shared" si="7"/>
        <v/>
      </c>
      <c r="G25" s="192" t="str">
        <f t="shared" si="8"/>
        <v/>
      </c>
      <c r="H25" s="192" t="str">
        <f t="shared" si="9"/>
        <v/>
      </c>
      <c r="I25" s="192" t="str">
        <f t="shared" si="10"/>
        <v/>
      </c>
      <c r="J25" s="192" t="str">
        <f t="shared" si="11"/>
        <v/>
      </c>
      <c r="K25" s="192" t="str">
        <f t="shared" si="12"/>
        <v/>
      </c>
      <c r="L25" s="192" t="str">
        <f t="shared" si="13"/>
        <v/>
      </c>
      <c r="N25" s="46" t="str">
        <f>'3.6'!N26</f>
        <v>Consorcio Nacional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</row>
    <row r="26" spans="2:24">
      <c r="B26" s="46" t="str">
        <f t="shared" si="3"/>
        <v>CorpVida</v>
      </c>
      <c r="C26" s="192" t="str">
        <f t="shared" si="4"/>
        <v/>
      </c>
      <c r="D26" s="192" t="str">
        <f t="shared" si="5"/>
        <v/>
      </c>
      <c r="E26" s="192" t="str">
        <f t="shared" si="6"/>
        <v/>
      </c>
      <c r="F26" s="192" t="str">
        <f t="shared" si="7"/>
        <v/>
      </c>
      <c r="G26" s="192" t="str">
        <f t="shared" si="8"/>
        <v/>
      </c>
      <c r="H26" s="192" t="str">
        <f t="shared" si="9"/>
        <v/>
      </c>
      <c r="I26" s="192" t="str">
        <f t="shared" si="10"/>
        <v/>
      </c>
      <c r="J26" s="192" t="str">
        <f t="shared" si="11"/>
        <v/>
      </c>
      <c r="K26" s="192" t="str">
        <f t="shared" si="12"/>
        <v/>
      </c>
      <c r="L26" s="192" t="str">
        <f t="shared" si="13"/>
        <v/>
      </c>
      <c r="N26" s="46" t="str">
        <f>'3.6'!N27</f>
        <v>CorpVida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</row>
    <row r="27" spans="2:24">
      <c r="B27" s="46" t="str">
        <f t="shared" si="3"/>
        <v>CorpSeguros</v>
      </c>
      <c r="C27" s="192" t="str">
        <f t="shared" si="4"/>
        <v/>
      </c>
      <c r="D27" s="192" t="str">
        <f t="shared" si="5"/>
        <v/>
      </c>
      <c r="E27" s="192" t="str">
        <f t="shared" si="6"/>
        <v/>
      </c>
      <c r="F27" s="192" t="str">
        <f t="shared" si="7"/>
        <v/>
      </c>
      <c r="G27" s="192" t="str">
        <f t="shared" si="8"/>
        <v/>
      </c>
      <c r="H27" s="192" t="str">
        <f t="shared" si="9"/>
        <v/>
      </c>
      <c r="I27" s="192" t="str">
        <f t="shared" si="10"/>
        <v/>
      </c>
      <c r="J27" s="192" t="str">
        <f t="shared" si="11"/>
        <v/>
      </c>
      <c r="K27" s="192" t="str">
        <f t="shared" si="12"/>
        <v/>
      </c>
      <c r="L27" s="192" t="str">
        <f t="shared" si="13"/>
        <v/>
      </c>
      <c r="N27" s="46" t="str">
        <f>'3.6'!N28</f>
        <v>CorpSeguros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</row>
    <row r="28" spans="2:24">
      <c r="B28" s="46" t="str">
        <f t="shared" si="3"/>
        <v>Cruz del Sur</v>
      </c>
      <c r="C28" s="192" t="str">
        <f t="shared" si="4"/>
        <v/>
      </c>
      <c r="D28" s="192" t="str">
        <f t="shared" si="5"/>
        <v/>
      </c>
      <c r="E28" s="192" t="str">
        <f t="shared" si="6"/>
        <v/>
      </c>
      <c r="F28" s="192" t="str">
        <f t="shared" si="7"/>
        <v/>
      </c>
      <c r="G28" s="192" t="str">
        <f t="shared" si="8"/>
        <v/>
      </c>
      <c r="H28" s="192" t="str">
        <f t="shared" si="9"/>
        <v/>
      </c>
      <c r="I28" s="192" t="str">
        <f t="shared" si="10"/>
        <v/>
      </c>
      <c r="J28" s="192" t="str">
        <f t="shared" si="11"/>
        <v/>
      </c>
      <c r="K28" s="192" t="str">
        <f t="shared" si="12"/>
        <v/>
      </c>
      <c r="L28" s="192" t="str">
        <f t="shared" si="13"/>
        <v/>
      </c>
      <c r="N28" s="46" t="str">
        <f>'3.6'!N29</f>
        <v>Cruz del Sur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</row>
    <row r="29" spans="2:24">
      <c r="B29" s="46" t="str">
        <f t="shared" si="3"/>
        <v>EuroAmérica</v>
      </c>
      <c r="C29" s="192" t="str">
        <f t="shared" si="4"/>
        <v/>
      </c>
      <c r="D29" s="192" t="str">
        <f t="shared" si="5"/>
        <v/>
      </c>
      <c r="E29" s="192" t="str">
        <f t="shared" si="6"/>
        <v/>
      </c>
      <c r="F29" s="192" t="str">
        <f t="shared" si="7"/>
        <v/>
      </c>
      <c r="G29" s="192" t="str">
        <f t="shared" si="8"/>
        <v/>
      </c>
      <c r="H29" s="192" t="str">
        <f t="shared" si="9"/>
        <v/>
      </c>
      <c r="I29" s="192" t="str">
        <f t="shared" si="10"/>
        <v/>
      </c>
      <c r="J29" s="192" t="str">
        <f t="shared" si="11"/>
        <v/>
      </c>
      <c r="K29" s="192" t="str">
        <f t="shared" si="12"/>
        <v/>
      </c>
      <c r="L29" s="192" t="str">
        <f t="shared" si="13"/>
        <v/>
      </c>
      <c r="N29" s="46" t="str">
        <f>'3.6'!N30</f>
        <v>EuroAmérica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</row>
    <row r="30" spans="2:24">
      <c r="B30" s="46" t="str">
        <f t="shared" si="3"/>
        <v>Huelen</v>
      </c>
      <c r="C30" s="192" t="str">
        <f t="shared" si="4"/>
        <v/>
      </c>
      <c r="D30" s="192" t="str">
        <f t="shared" si="5"/>
        <v/>
      </c>
      <c r="E30" s="192" t="str">
        <f t="shared" si="6"/>
        <v/>
      </c>
      <c r="F30" s="192" t="str">
        <f t="shared" si="7"/>
        <v/>
      </c>
      <c r="G30" s="192" t="str">
        <f t="shared" si="8"/>
        <v/>
      </c>
      <c r="H30" s="192" t="str">
        <f t="shared" si="9"/>
        <v/>
      </c>
      <c r="I30" s="192" t="str">
        <f t="shared" si="10"/>
        <v/>
      </c>
      <c r="J30" s="192" t="str">
        <f t="shared" si="11"/>
        <v/>
      </c>
      <c r="K30" s="192" t="str">
        <f t="shared" si="12"/>
        <v/>
      </c>
      <c r="L30" s="192" t="str">
        <f t="shared" si="13"/>
        <v/>
      </c>
      <c r="N30" s="46" t="str">
        <f>'3.6'!N31</f>
        <v>Huelen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</row>
    <row r="31" spans="2:24">
      <c r="B31" s="46" t="str">
        <f t="shared" si="3"/>
        <v>ISE - Las Américas</v>
      </c>
      <c r="C31" s="192" t="str">
        <f t="shared" si="4"/>
        <v/>
      </c>
      <c r="D31" s="192" t="str">
        <f t="shared" si="5"/>
        <v/>
      </c>
      <c r="E31" s="192" t="str">
        <f t="shared" si="6"/>
        <v/>
      </c>
      <c r="F31" s="192" t="str">
        <f t="shared" si="7"/>
        <v/>
      </c>
      <c r="G31" s="192" t="str">
        <f t="shared" si="8"/>
        <v/>
      </c>
      <c r="H31" s="192" t="str">
        <f t="shared" si="9"/>
        <v/>
      </c>
      <c r="I31" s="192" t="str">
        <f t="shared" si="10"/>
        <v/>
      </c>
      <c r="J31" s="192" t="str">
        <f t="shared" si="11"/>
        <v/>
      </c>
      <c r="K31" s="192" t="str">
        <f t="shared" si="12"/>
        <v/>
      </c>
      <c r="L31" s="192" t="str">
        <f t="shared" si="13"/>
        <v/>
      </c>
      <c r="N31" s="46" t="str">
        <f>'3.6'!N32</f>
        <v>ISE - Las Américas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</row>
    <row r="32" spans="2:24">
      <c r="B32" s="46" t="str">
        <f t="shared" si="3"/>
        <v>Itaú Compañía de Seguros de Vida</v>
      </c>
      <c r="C32" s="192" t="str">
        <f t="shared" si="4"/>
        <v/>
      </c>
      <c r="D32" s="192" t="str">
        <f t="shared" si="5"/>
        <v/>
      </c>
      <c r="E32" s="192" t="str">
        <f t="shared" si="6"/>
        <v/>
      </c>
      <c r="F32" s="192" t="str">
        <f t="shared" si="7"/>
        <v/>
      </c>
      <c r="G32" s="192" t="str">
        <f t="shared" si="8"/>
        <v/>
      </c>
      <c r="H32" s="192" t="str">
        <f t="shared" si="9"/>
        <v/>
      </c>
      <c r="I32" s="192" t="str">
        <f t="shared" si="10"/>
        <v/>
      </c>
      <c r="J32" s="192" t="str">
        <f t="shared" si="11"/>
        <v/>
      </c>
      <c r="K32" s="192" t="str">
        <f t="shared" si="12"/>
        <v/>
      </c>
      <c r="L32" s="192" t="str">
        <f t="shared" si="13"/>
        <v/>
      </c>
      <c r="N32" s="46" t="str">
        <f>'3.6'!N33</f>
        <v>Itaú Compañía de Seguros de Vida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</row>
    <row r="33" spans="2:24">
      <c r="B33" s="46" t="str">
        <f t="shared" si="3"/>
        <v>La Construcción</v>
      </c>
      <c r="C33" s="192" t="str">
        <f t="shared" si="4"/>
        <v/>
      </c>
      <c r="D33" s="192" t="str">
        <f t="shared" si="5"/>
        <v/>
      </c>
      <c r="E33" s="192" t="str">
        <f t="shared" si="6"/>
        <v/>
      </c>
      <c r="F33" s="192" t="str">
        <f t="shared" si="7"/>
        <v/>
      </c>
      <c r="G33" s="192" t="str">
        <f t="shared" si="8"/>
        <v/>
      </c>
      <c r="H33" s="192" t="str">
        <f t="shared" si="9"/>
        <v/>
      </c>
      <c r="I33" s="192" t="str">
        <f t="shared" si="10"/>
        <v/>
      </c>
      <c r="J33" s="192" t="str">
        <f t="shared" si="11"/>
        <v/>
      </c>
      <c r="K33" s="192" t="str">
        <f t="shared" si="12"/>
        <v/>
      </c>
      <c r="L33" s="192" t="str">
        <f t="shared" si="13"/>
        <v/>
      </c>
      <c r="N33" s="46" t="str">
        <f>'3.6'!N34</f>
        <v>La Construcción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</row>
    <row r="34" spans="2:24">
      <c r="B34" s="46" t="str">
        <f t="shared" si="3"/>
        <v>Le Mans</v>
      </c>
      <c r="C34" s="192" t="str">
        <f t="shared" si="4"/>
        <v/>
      </c>
      <c r="D34" s="192" t="str">
        <f t="shared" si="5"/>
        <v/>
      </c>
      <c r="E34" s="192" t="str">
        <f t="shared" si="6"/>
        <v/>
      </c>
      <c r="F34" s="192" t="str">
        <f t="shared" si="7"/>
        <v/>
      </c>
      <c r="G34" s="192" t="str">
        <f t="shared" si="8"/>
        <v/>
      </c>
      <c r="H34" s="192" t="str">
        <f t="shared" si="9"/>
        <v/>
      </c>
      <c r="I34" s="192" t="str">
        <f t="shared" si="10"/>
        <v/>
      </c>
      <c r="J34" s="192" t="str">
        <f t="shared" si="11"/>
        <v/>
      </c>
      <c r="K34" s="192" t="str">
        <f t="shared" si="12"/>
        <v/>
      </c>
      <c r="L34" s="192" t="str">
        <f t="shared" si="13"/>
        <v/>
      </c>
      <c r="N34" s="46" t="str">
        <f>'3.6'!N35</f>
        <v>Le Mans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</row>
    <row r="35" spans="2:24">
      <c r="B35" s="46" t="str">
        <f t="shared" si="3"/>
        <v>Mapfre Vida</v>
      </c>
      <c r="C35" s="192" t="str">
        <f t="shared" si="4"/>
        <v/>
      </c>
      <c r="D35" s="192" t="str">
        <f t="shared" si="5"/>
        <v/>
      </c>
      <c r="E35" s="192" t="str">
        <f t="shared" si="6"/>
        <v/>
      </c>
      <c r="F35" s="192" t="str">
        <f t="shared" si="7"/>
        <v/>
      </c>
      <c r="G35" s="192" t="str">
        <f t="shared" si="8"/>
        <v/>
      </c>
      <c r="H35" s="192" t="str">
        <f t="shared" si="9"/>
        <v/>
      </c>
      <c r="I35" s="192" t="str">
        <f t="shared" si="10"/>
        <v/>
      </c>
      <c r="J35" s="192" t="str">
        <f t="shared" si="11"/>
        <v/>
      </c>
      <c r="K35" s="192" t="str">
        <f t="shared" si="12"/>
        <v/>
      </c>
      <c r="L35" s="192" t="str">
        <f t="shared" si="13"/>
        <v/>
      </c>
      <c r="N35" s="46" t="str">
        <f>'3.6'!N36</f>
        <v>Mapfre Vida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</row>
    <row r="36" spans="2:24">
      <c r="B36" s="46" t="str">
        <f t="shared" si="3"/>
        <v>Metlife (La Interamerica + Metlife)</v>
      </c>
      <c r="C36" s="192" t="str">
        <f t="shared" si="4"/>
        <v/>
      </c>
      <c r="D36" s="192" t="str">
        <f t="shared" si="5"/>
        <v/>
      </c>
      <c r="E36" s="192" t="str">
        <f t="shared" si="6"/>
        <v/>
      </c>
      <c r="F36" s="192" t="str">
        <f t="shared" si="7"/>
        <v/>
      </c>
      <c r="G36" s="192" t="str">
        <f t="shared" si="8"/>
        <v/>
      </c>
      <c r="H36" s="192" t="str">
        <f t="shared" si="9"/>
        <v/>
      </c>
      <c r="I36" s="192" t="str">
        <f t="shared" si="10"/>
        <v/>
      </c>
      <c r="J36" s="192" t="str">
        <f t="shared" si="11"/>
        <v/>
      </c>
      <c r="K36" s="192" t="str">
        <f t="shared" si="12"/>
        <v/>
      </c>
      <c r="L36" s="192" t="str">
        <f t="shared" si="13"/>
        <v/>
      </c>
      <c r="N36" s="46" t="str">
        <f>'3.6'!N37</f>
        <v>Metlife (La Interamerica + Metlife)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</row>
    <row r="37" spans="2:24">
      <c r="B37" s="46" t="str">
        <f t="shared" si="3"/>
        <v>Metlife</v>
      </c>
      <c r="C37" s="192" t="str">
        <f t="shared" si="4"/>
        <v/>
      </c>
      <c r="D37" s="192" t="str">
        <f t="shared" si="5"/>
        <v/>
      </c>
      <c r="E37" s="192" t="str">
        <f t="shared" si="6"/>
        <v/>
      </c>
      <c r="F37" s="192" t="str">
        <f t="shared" si="7"/>
        <v/>
      </c>
      <c r="G37" s="192" t="str">
        <f t="shared" si="8"/>
        <v/>
      </c>
      <c r="H37" s="192" t="str">
        <f t="shared" si="9"/>
        <v/>
      </c>
      <c r="I37" s="192" t="str">
        <f t="shared" si="10"/>
        <v/>
      </c>
      <c r="J37" s="192" t="str">
        <f t="shared" si="11"/>
        <v/>
      </c>
      <c r="K37" s="192" t="str">
        <f t="shared" si="12"/>
        <v/>
      </c>
      <c r="L37" s="192" t="str">
        <f t="shared" si="13"/>
        <v/>
      </c>
      <c r="N37" s="46" t="str">
        <f>'3.6'!N38</f>
        <v>Metlife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</row>
    <row r="38" spans="2:24">
      <c r="B38" s="46" t="str">
        <f t="shared" si="3"/>
        <v>Mutual de Carabineros</v>
      </c>
      <c r="C38" s="192" t="str">
        <f t="shared" si="4"/>
        <v/>
      </c>
      <c r="D38" s="192" t="str">
        <f t="shared" si="5"/>
        <v/>
      </c>
      <c r="E38" s="192" t="str">
        <f t="shared" si="6"/>
        <v/>
      </c>
      <c r="F38" s="192" t="str">
        <f t="shared" si="7"/>
        <v/>
      </c>
      <c r="G38" s="192" t="str">
        <f t="shared" si="8"/>
        <v/>
      </c>
      <c r="H38" s="192" t="str">
        <f t="shared" si="9"/>
        <v/>
      </c>
      <c r="I38" s="192" t="str">
        <f t="shared" si="10"/>
        <v/>
      </c>
      <c r="J38" s="192" t="str">
        <f t="shared" si="11"/>
        <v/>
      </c>
      <c r="K38" s="192" t="str">
        <f t="shared" si="12"/>
        <v/>
      </c>
      <c r="L38" s="192" t="str">
        <f t="shared" si="13"/>
        <v/>
      </c>
      <c r="N38" s="46" t="str">
        <f>'3.6'!N39</f>
        <v>Mutual de Carabineros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</row>
    <row r="39" spans="2:24">
      <c r="B39" s="46" t="str">
        <f t="shared" si="3"/>
        <v>Mutual de Ej. y Av.</v>
      </c>
      <c r="C39" s="192" t="str">
        <f t="shared" si="4"/>
        <v/>
      </c>
      <c r="D39" s="192" t="str">
        <f t="shared" si="5"/>
        <v/>
      </c>
      <c r="E39" s="192" t="str">
        <f t="shared" si="6"/>
        <v/>
      </c>
      <c r="F39" s="192" t="str">
        <f t="shared" si="7"/>
        <v/>
      </c>
      <c r="G39" s="192" t="str">
        <f t="shared" si="8"/>
        <v/>
      </c>
      <c r="H39" s="192" t="str">
        <f t="shared" si="9"/>
        <v/>
      </c>
      <c r="I39" s="192" t="str">
        <f t="shared" si="10"/>
        <v/>
      </c>
      <c r="J39" s="192" t="str">
        <f t="shared" si="11"/>
        <v/>
      </c>
      <c r="K39" s="192" t="str">
        <f t="shared" si="12"/>
        <v/>
      </c>
      <c r="L39" s="192" t="str">
        <f t="shared" si="13"/>
        <v/>
      </c>
      <c r="N39" s="46" t="str">
        <f>'3.6'!N40</f>
        <v>Mutual de Ej. y Av.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</row>
    <row r="40" spans="2:24">
      <c r="B40" s="46" t="str">
        <f t="shared" si="3"/>
        <v>Mutual de Seguros</v>
      </c>
      <c r="C40" s="192" t="str">
        <f t="shared" si="4"/>
        <v/>
      </c>
      <c r="D40" s="192" t="str">
        <f t="shared" si="5"/>
        <v/>
      </c>
      <c r="E40" s="192" t="str">
        <f t="shared" si="6"/>
        <v/>
      </c>
      <c r="F40" s="192" t="str">
        <f t="shared" si="7"/>
        <v/>
      </c>
      <c r="G40" s="192" t="str">
        <f t="shared" si="8"/>
        <v/>
      </c>
      <c r="H40" s="192" t="str">
        <f t="shared" si="9"/>
        <v/>
      </c>
      <c r="I40" s="192" t="str">
        <f t="shared" si="10"/>
        <v/>
      </c>
      <c r="J40" s="192" t="str">
        <f t="shared" si="11"/>
        <v/>
      </c>
      <c r="K40" s="192" t="str">
        <f t="shared" si="12"/>
        <v/>
      </c>
      <c r="L40" s="192" t="str">
        <f t="shared" si="13"/>
        <v/>
      </c>
      <c r="N40" s="46" t="str">
        <f>'3.6'!N41</f>
        <v>Mutual de Seguros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</row>
    <row r="41" spans="2:24">
      <c r="B41" s="46" t="str">
        <f t="shared" si="3"/>
        <v>Ohio National</v>
      </c>
      <c r="C41" s="192" t="str">
        <f t="shared" si="4"/>
        <v/>
      </c>
      <c r="D41" s="192" t="str">
        <f t="shared" si="5"/>
        <v/>
      </c>
      <c r="E41" s="192" t="str">
        <f t="shared" si="6"/>
        <v/>
      </c>
      <c r="F41" s="192" t="str">
        <f t="shared" si="7"/>
        <v/>
      </c>
      <c r="G41" s="192" t="str">
        <f t="shared" si="8"/>
        <v/>
      </c>
      <c r="H41" s="192" t="str">
        <f t="shared" si="9"/>
        <v/>
      </c>
      <c r="I41" s="192" t="str">
        <f t="shared" si="10"/>
        <v/>
      </c>
      <c r="J41" s="192" t="str">
        <f t="shared" si="11"/>
        <v/>
      </c>
      <c r="K41" s="192" t="str">
        <f t="shared" si="12"/>
        <v/>
      </c>
      <c r="L41" s="192" t="str">
        <f t="shared" si="13"/>
        <v/>
      </c>
      <c r="N41" s="46" t="str">
        <f>'3.6'!N42</f>
        <v>Ohio National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</row>
    <row r="42" spans="2:24">
      <c r="B42" s="46" t="str">
        <f t="shared" si="3"/>
        <v>Penta Vida</v>
      </c>
      <c r="C42" s="192" t="str">
        <f t="shared" si="4"/>
        <v/>
      </c>
      <c r="D42" s="192" t="str">
        <f t="shared" si="5"/>
        <v/>
      </c>
      <c r="E42" s="192" t="str">
        <f t="shared" si="6"/>
        <v/>
      </c>
      <c r="F42" s="192" t="str">
        <f t="shared" si="7"/>
        <v/>
      </c>
      <c r="G42" s="192" t="str">
        <f t="shared" si="8"/>
        <v/>
      </c>
      <c r="H42" s="192" t="str">
        <f t="shared" si="9"/>
        <v/>
      </c>
      <c r="I42" s="192" t="str">
        <f t="shared" si="10"/>
        <v/>
      </c>
      <c r="J42" s="192" t="str">
        <f t="shared" si="11"/>
        <v/>
      </c>
      <c r="K42" s="192" t="str">
        <f t="shared" si="12"/>
        <v/>
      </c>
      <c r="L42" s="192" t="str">
        <f t="shared" si="13"/>
        <v/>
      </c>
      <c r="N42" s="46" t="str">
        <f>'3.6'!N43</f>
        <v>Penta Vida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</row>
    <row r="43" spans="2:24">
      <c r="B43" s="46" t="str">
        <f t="shared" si="3"/>
        <v>Principal</v>
      </c>
      <c r="C43" s="192" t="str">
        <f t="shared" si="4"/>
        <v/>
      </c>
      <c r="D43" s="192" t="str">
        <f t="shared" si="5"/>
        <v/>
      </c>
      <c r="E43" s="192" t="str">
        <f t="shared" si="6"/>
        <v/>
      </c>
      <c r="F43" s="192" t="str">
        <f t="shared" si="7"/>
        <v/>
      </c>
      <c r="G43" s="192" t="str">
        <f t="shared" si="8"/>
        <v/>
      </c>
      <c r="H43" s="192" t="str">
        <f t="shared" si="9"/>
        <v/>
      </c>
      <c r="I43" s="192" t="str">
        <f t="shared" si="10"/>
        <v/>
      </c>
      <c r="J43" s="192" t="str">
        <f t="shared" si="11"/>
        <v/>
      </c>
      <c r="K43" s="192" t="str">
        <f t="shared" si="12"/>
        <v/>
      </c>
      <c r="L43" s="192" t="str">
        <f t="shared" si="13"/>
        <v/>
      </c>
      <c r="N43" s="46" t="str">
        <f>'3.6'!N44</f>
        <v>Principal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</row>
    <row r="44" spans="2:24">
      <c r="B44" s="46" t="str">
        <f t="shared" si="3"/>
        <v>Renta Nacional</v>
      </c>
      <c r="C44" s="192" t="str">
        <f t="shared" si="4"/>
        <v/>
      </c>
      <c r="D44" s="192" t="str">
        <f t="shared" si="5"/>
        <v/>
      </c>
      <c r="E44" s="192" t="str">
        <f t="shared" si="6"/>
        <v/>
      </c>
      <c r="F44" s="192" t="str">
        <f t="shared" si="7"/>
        <v/>
      </c>
      <c r="G44" s="192" t="str">
        <f t="shared" si="8"/>
        <v/>
      </c>
      <c r="H44" s="192" t="str">
        <f t="shared" si="9"/>
        <v/>
      </c>
      <c r="I44" s="192" t="str">
        <f t="shared" si="10"/>
        <v/>
      </c>
      <c r="J44" s="192" t="str">
        <f t="shared" si="11"/>
        <v/>
      </c>
      <c r="K44" s="192" t="str">
        <f t="shared" si="12"/>
        <v/>
      </c>
      <c r="L44" s="192" t="str">
        <f t="shared" si="13"/>
        <v/>
      </c>
      <c r="N44" s="46" t="str">
        <f>'3.6'!N45</f>
        <v>Renta Nacional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</row>
    <row r="45" spans="2:24">
      <c r="B45" s="46" t="str">
        <f t="shared" si="3"/>
        <v>Rigel Seguros de Vida</v>
      </c>
      <c r="C45" s="192" t="str">
        <f t="shared" si="4"/>
        <v/>
      </c>
      <c r="D45" s="192" t="str">
        <f t="shared" si="5"/>
        <v/>
      </c>
      <c r="E45" s="192" t="str">
        <f t="shared" si="6"/>
        <v/>
      </c>
      <c r="F45" s="192" t="str">
        <f t="shared" si="7"/>
        <v/>
      </c>
      <c r="G45" s="192" t="str">
        <f t="shared" si="8"/>
        <v/>
      </c>
      <c r="H45" s="192" t="str">
        <f t="shared" si="9"/>
        <v/>
      </c>
      <c r="I45" s="192" t="str">
        <f t="shared" si="10"/>
        <v/>
      </c>
      <c r="J45" s="192" t="str">
        <f t="shared" si="11"/>
        <v/>
      </c>
      <c r="K45" s="192" t="str">
        <f t="shared" si="12"/>
        <v/>
      </c>
      <c r="L45" s="192" t="str">
        <f t="shared" si="13"/>
        <v/>
      </c>
      <c r="N45" s="46" t="str">
        <f>'3.6'!N46</f>
        <v>Rigel Seguros de Vida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</row>
    <row r="46" spans="2:24">
      <c r="B46" s="46" t="str">
        <f t="shared" si="3"/>
        <v>Santander</v>
      </c>
      <c r="C46" s="192" t="str">
        <f t="shared" si="4"/>
        <v/>
      </c>
      <c r="D46" s="192" t="str">
        <f t="shared" si="5"/>
        <v/>
      </c>
      <c r="E46" s="192" t="str">
        <f t="shared" si="6"/>
        <v/>
      </c>
      <c r="F46" s="192" t="str">
        <f t="shared" si="7"/>
        <v/>
      </c>
      <c r="G46" s="192" t="str">
        <f t="shared" si="8"/>
        <v/>
      </c>
      <c r="H46" s="192" t="str">
        <f t="shared" si="9"/>
        <v/>
      </c>
      <c r="I46" s="192" t="str">
        <f t="shared" si="10"/>
        <v/>
      </c>
      <c r="J46" s="192" t="str">
        <f t="shared" si="11"/>
        <v/>
      </c>
      <c r="K46" s="192" t="str">
        <f t="shared" si="12"/>
        <v/>
      </c>
      <c r="L46" s="192" t="str">
        <f t="shared" si="13"/>
        <v/>
      </c>
      <c r="N46" s="46" t="str">
        <f>'3.6'!N47</f>
        <v>Santander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</row>
    <row r="47" spans="2:24">
      <c r="B47" s="46" t="str">
        <f t="shared" si="3"/>
        <v>Security Rentas</v>
      </c>
      <c r="C47" s="192" t="str">
        <f t="shared" si="4"/>
        <v/>
      </c>
      <c r="D47" s="192" t="str">
        <f t="shared" si="5"/>
        <v/>
      </c>
      <c r="E47" s="192" t="str">
        <f t="shared" si="6"/>
        <v/>
      </c>
      <c r="F47" s="192" t="str">
        <f t="shared" si="7"/>
        <v/>
      </c>
      <c r="G47" s="192" t="str">
        <f t="shared" si="8"/>
        <v/>
      </c>
      <c r="H47" s="192" t="str">
        <f t="shared" si="9"/>
        <v/>
      </c>
      <c r="I47" s="192" t="str">
        <f t="shared" si="10"/>
        <v/>
      </c>
      <c r="J47" s="192" t="str">
        <f t="shared" si="11"/>
        <v/>
      </c>
      <c r="K47" s="192" t="str">
        <f t="shared" si="12"/>
        <v/>
      </c>
      <c r="L47" s="192" t="str">
        <f t="shared" si="13"/>
        <v/>
      </c>
      <c r="N47" s="46" t="str">
        <f>'3.6'!N48</f>
        <v>Security Rentas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</row>
    <row r="48" spans="2:24">
      <c r="B48" s="46" t="str">
        <f t="shared" si="3"/>
        <v>Security Vida</v>
      </c>
      <c r="C48" s="192" t="str">
        <f t="shared" si="4"/>
        <v/>
      </c>
      <c r="D48" s="192" t="str">
        <f t="shared" si="5"/>
        <v/>
      </c>
      <c r="E48" s="192" t="str">
        <f t="shared" si="6"/>
        <v/>
      </c>
      <c r="F48" s="192" t="str">
        <f t="shared" si="7"/>
        <v/>
      </c>
      <c r="G48" s="192" t="str">
        <f t="shared" si="8"/>
        <v/>
      </c>
      <c r="H48" s="192" t="str">
        <f t="shared" si="9"/>
        <v/>
      </c>
      <c r="I48" s="192" t="str">
        <f t="shared" si="10"/>
        <v/>
      </c>
      <c r="J48" s="192" t="str">
        <f t="shared" si="11"/>
        <v/>
      </c>
      <c r="K48" s="192" t="str">
        <f t="shared" si="12"/>
        <v/>
      </c>
      <c r="L48" s="192" t="str">
        <f t="shared" si="13"/>
        <v/>
      </c>
      <c r="N48" s="46" t="str">
        <f>'3.6'!N49</f>
        <v>Security Vida</v>
      </c>
      <c r="O48" s="63"/>
      <c r="P48" s="63"/>
      <c r="Q48" s="63"/>
      <c r="R48" s="63"/>
      <c r="S48" s="63"/>
      <c r="T48" s="63"/>
      <c r="U48" s="63"/>
      <c r="V48" s="63"/>
      <c r="W48" s="63"/>
      <c r="X48" s="63"/>
    </row>
    <row r="49" spans="2:24">
      <c r="B49" s="46" t="str">
        <f t="shared" si="3"/>
        <v>Seguros CLC</v>
      </c>
      <c r="C49" s="192" t="str">
        <f t="shared" si="4"/>
        <v/>
      </c>
      <c r="D49" s="192" t="str">
        <f t="shared" si="5"/>
        <v/>
      </c>
      <c r="E49" s="192" t="str">
        <f t="shared" si="6"/>
        <v/>
      </c>
      <c r="F49" s="192" t="str">
        <f t="shared" si="7"/>
        <v/>
      </c>
      <c r="G49" s="192" t="str">
        <f t="shared" si="8"/>
        <v/>
      </c>
      <c r="H49" s="192" t="str">
        <f t="shared" si="9"/>
        <v/>
      </c>
      <c r="I49" s="192" t="str">
        <f t="shared" si="10"/>
        <v/>
      </c>
      <c r="J49" s="192" t="str">
        <f t="shared" si="11"/>
        <v/>
      </c>
      <c r="K49" s="192" t="str">
        <f t="shared" si="12"/>
        <v/>
      </c>
      <c r="L49" s="192" t="str">
        <f t="shared" si="13"/>
        <v/>
      </c>
      <c r="N49" s="46" t="str">
        <f>'3.6'!N50</f>
        <v>Seguros CLC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</row>
    <row r="50" spans="2:24">
      <c r="B50" s="46" t="str">
        <f t="shared" si="3"/>
        <v>Seguros de Vida Cámara</v>
      </c>
      <c r="C50" s="192" t="str">
        <f t="shared" si="4"/>
        <v/>
      </c>
      <c r="D50" s="192" t="str">
        <f t="shared" si="5"/>
        <v/>
      </c>
      <c r="E50" s="192" t="str">
        <f t="shared" si="6"/>
        <v/>
      </c>
      <c r="F50" s="192" t="str">
        <f t="shared" si="7"/>
        <v/>
      </c>
      <c r="G50" s="192" t="str">
        <f t="shared" si="8"/>
        <v/>
      </c>
      <c r="H50" s="192" t="str">
        <f t="shared" si="9"/>
        <v/>
      </c>
      <c r="I50" s="192" t="str">
        <f t="shared" si="10"/>
        <v/>
      </c>
      <c r="J50" s="192" t="str">
        <f t="shared" si="11"/>
        <v/>
      </c>
      <c r="K50" s="192" t="str">
        <f t="shared" si="12"/>
        <v/>
      </c>
      <c r="L50" s="192" t="str">
        <f t="shared" si="13"/>
        <v/>
      </c>
      <c r="N50" s="46" t="str">
        <f>'3.6'!N51</f>
        <v>Seguros de Vida Cámara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</row>
    <row r="51" spans="2:24">
      <c r="B51" s="46" t="str">
        <f t="shared" si="3"/>
        <v>Sura</v>
      </c>
      <c r="C51" s="192" t="str">
        <f t="shared" si="4"/>
        <v/>
      </c>
      <c r="D51" s="192" t="str">
        <f t="shared" si="5"/>
        <v/>
      </c>
      <c r="E51" s="192" t="str">
        <f t="shared" si="6"/>
        <v/>
      </c>
      <c r="F51" s="192" t="str">
        <f t="shared" si="7"/>
        <v/>
      </c>
      <c r="G51" s="192" t="str">
        <f t="shared" si="8"/>
        <v/>
      </c>
      <c r="H51" s="192" t="str">
        <f t="shared" si="9"/>
        <v/>
      </c>
      <c r="I51" s="192" t="str">
        <f t="shared" si="10"/>
        <v/>
      </c>
      <c r="J51" s="192" t="str">
        <f t="shared" si="11"/>
        <v/>
      </c>
      <c r="K51" s="192" t="str">
        <f t="shared" si="12"/>
        <v/>
      </c>
      <c r="L51" s="192" t="str">
        <f t="shared" si="13"/>
        <v/>
      </c>
      <c r="N51" s="46" t="str">
        <f>'3.6'!N52</f>
        <v>Sura</v>
      </c>
      <c r="O51" s="63"/>
      <c r="P51" s="63"/>
      <c r="Q51" s="63"/>
      <c r="R51" s="63"/>
      <c r="S51" s="63"/>
      <c r="T51" s="63"/>
      <c r="U51" s="63"/>
      <c r="V51" s="63"/>
      <c r="W51" s="63"/>
      <c r="X51" s="63"/>
    </row>
    <row r="52" spans="2:24">
      <c r="B52" s="46" t="str">
        <f t="shared" si="3"/>
        <v>Vitalis</v>
      </c>
      <c r="C52" s="192" t="str">
        <f t="shared" si="4"/>
        <v/>
      </c>
      <c r="D52" s="192" t="str">
        <f t="shared" si="5"/>
        <v/>
      </c>
      <c r="E52" s="192" t="str">
        <f t="shared" si="6"/>
        <v/>
      </c>
      <c r="F52" s="192" t="str">
        <f t="shared" si="7"/>
        <v/>
      </c>
      <c r="G52" s="192" t="str">
        <f t="shared" si="8"/>
        <v/>
      </c>
      <c r="H52" s="192" t="str">
        <f t="shared" si="9"/>
        <v/>
      </c>
      <c r="I52" s="192" t="str">
        <f t="shared" si="10"/>
        <v/>
      </c>
      <c r="J52" s="192" t="str">
        <f t="shared" si="11"/>
        <v/>
      </c>
      <c r="K52" s="192" t="str">
        <f t="shared" si="12"/>
        <v/>
      </c>
      <c r="L52" s="192" t="str">
        <f t="shared" si="13"/>
        <v/>
      </c>
      <c r="N52" s="46" t="str">
        <f>'3.6'!N53</f>
        <v>Vitalis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</row>
    <row r="53" spans="2:24">
      <c r="B53" s="51" t="s">
        <v>29</v>
      </c>
      <c r="C53" s="196" t="str">
        <f t="shared" ref="C53:L53" si="14">IF(OR(O53="",O53=0),"",O53/100)</f>
        <v/>
      </c>
      <c r="D53" s="196">
        <f t="shared" si="14"/>
        <v>225.11235955056057</v>
      </c>
      <c r="E53" s="196" t="str">
        <f t="shared" si="14"/>
        <v/>
      </c>
      <c r="F53" s="196" t="str">
        <f t="shared" si="14"/>
        <v/>
      </c>
      <c r="G53" s="196" t="str">
        <f t="shared" si="14"/>
        <v/>
      </c>
      <c r="H53" s="196" t="str">
        <f t="shared" si="14"/>
        <v/>
      </c>
      <c r="I53" s="196" t="str">
        <f t="shared" si="14"/>
        <v/>
      </c>
      <c r="J53" s="196" t="str">
        <f t="shared" si="14"/>
        <v/>
      </c>
      <c r="K53" s="196" t="str">
        <f t="shared" si="14"/>
        <v/>
      </c>
      <c r="L53" s="196" t="str">
        <f t="shared" si="14"/>
        <v/>
      </c>
      <c r="N53" s="51" t="s">
        <v>29</v>
      </c>
      <c r="O53" s="64"/>
      <c r="P53" s="64">
        <v>22511.235955056058</v>
      </c>
      <c r="Q53" s="64"/>
      <c r="R53" s="64"/>
      <c r="S53" s="64"/>
      <c r="T53" s="64"/>
      <c r="U53" s="64"/>
      <c r="V53" s="64"/>
      <c r="W53" s="64"/>
      <c r="X53" s="64"/>
    </row>
    <row r="55" spans="2:24">
      <c r="B55" s="14" t="str">
        <f>'3.8.3'!B24</f>
        <v>Siniestralidad Cedida = Costo de Siniestros Cedidos / Prima Cedida</v>
      </c>
    </row>
    <row r="56" spans="2:24">
      <c r="B56" s="14"/>
    </row>
  </sheetData>
  <mergeCells count="2">
    <mergeCell ref="B14:L14"/>
    <mergeCell ref="N14:X14"/>
  </mergeCells>
  <conditionalFormatting sqref="C16:L53">
    <cfRule type="cellIs" dxfId="2" priority="1" operator="lessThan">
      <formula>0</formula>
    </cfRule>
  </conditionalFormatting>
  <hyperlinks>
    <hyperlink ref="C3" location="SV!A1" display="Volver al Índice"/>
  </hyperlinks>
  <pageMargins left="0.70866141732283472" right="0.70866141732283472" top="0.74803149606299213" bottom="0.74803149606299213" header="0.31496062992125984" footer="0.31496062992125984"/>
  <pageSetup scale="70" fitToWidth="3" orientation="landscape" horizontalDpi="300" verticalDpi="300" r:id="rId1"/>
  <headerFooter alignWithMargins="0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>
  <sheetPr codeName="Hoja186"/>
  <dimension ref="B2:Y432"/>
  <sheetViews>
    <sheetView workbookViewId="0">
      <pane ySplit="2" topLeftCell="A3" activePane="bottomLeft" state="frozen"/>
      <selection pane="bottomLeft"/>
    </sheetView>
  </sheetViews>
  <sheetFormatPr baseColWidth="10" defaultRowHeight="11.25"/>
  <cols>
    <col min="1" max="1" width="2.85546875" style="169" customWidth="1"/>
    <col min="2" max="2" width="14.28515625" style="174" customWidth="1"/>
    <col min="3" max="3" width="11.42578125" style="169"/>
    <col min="4" max="13" width="11.42578125" style="170"/>
    <col min="14" max="14" width="2.85546875" style="169" customWidth="1"/>
    <col min="15" max="24" width="2.85546875" style="188" customWidth="1"/>
    <col min="25" max="16384" width="11.42578125" style="169"/>
  </cols>
  <sheetData>
    <row r="2" spans="2:24">
      <c r="D2" s="171">
        <f>M!D59</f>
        <v>2002</v>
      </c>
      <c r="E2" s="171">
        <f>M!D60</f>
        <v>2003</v>
      </c>
      <c r="F2" s="171">
        <f>M!D61</f>
        <v>2004</v>
      </c>
      <c r="G2" s="171">
        <f>M!D62</f>
        <v>2005</v>
      </c>
      <c r="H2" s="171">
        <f>M!D63</f>
        <v>2006</v>
      </c>
      <c r="I2" s="171">
        <f>M!D64</f>
        <v>2007</v>
      </c>
      <c r="J2" s="171">
        <f>M!D65</f>
        <v>2008</v>
      </c>
      <c r="K2" s="171">
        <f>M!D66</f>
        <v>2009</v>
      </c>
      <c r="L2" s="171">
        <f>M!D67</f>
        <v>2010</v>
      </c>
      <c r="M2" s="171">
        <f>M!D68</f>
        <v>2011</v>
      </c>
      <c r="O2" s="187" t="str">
        <f>MID(D2,3,2)</f>
        <v>02</v>
      </c>
      <c r="P2" s="187" t="str">
        <f t="shared" ref="P2:X2" si="0">MID(E2,3,2)</f>
        <v>03</v>
      </c>
      <c r="Q2" s="187" t="str">
        <f t="shared" si="0"/>
        <v>04</v>
      </c>
      <c r="R2" s="187" t="str">
        <f t="shared" si="0"/>
        <v>05</v>
      </c>
      <c r="S2" s="187" t="str">
        <f t="shared" si="0"/>
        <v>06</v>
      </c>
      <c r="T2" s="187" t="str">
        <f t="shared" si="0"/>
        <v>07</v>
      </c>
      <c r="U2" s="187" t="str">
        <f t="shared" si="0"/>
        <v>08</v>
      </c>
      <c r="V2" s="187" t="str">
        <f t="shared" si="0"/>
        <v>09</v>
      </c>
      <c r="W2" s="187" t="str">
        <f t="shared" si="0"/>
        <v>10</v>
      </c>
      <c r="X2" s="187" t="str">
        <f t="shared" si="0"/>
        <v>11</v>
      </c>
    </row>
    <row r="4" spans="2:24">
      <c r="B4" s="175" t="s">
        <v>2</v>
      </c>
      <c r="C4" s="172" t="s">
        <v>696</v>
      </c>
      <c r="D4" s="173">
        <f>'1.1'!C16</f>
        <v>37248376.086650141</v>
      </c>
      <c r="E4" s="173">
        <f>'1.1'!C17</f>
        <v>38376178.723404251</v>
      </c>
      <c r="F4" s="173">
        <f>'1.1'!C18</f>
        <v>39693392.40806026</v>
      </c>
      <c r="G4" s="173">
        <f>'1.1'!C19</f>
        <v>42362932.904436797</v>
      </c>
      <c r="H4" s="173">
        <f>'1.1'!C20</f>
        <v>45224272.34819521</v>
      </c>
      <c r="I4" s="173">
        <f>'1.1'!C21</f>
        <v>51948893.320273593</v>
      </c>
      <c r="J4" s="173">
        <f>'1.1'!C22</f>
        <v>59293673.205587804</v>
      </c>
      <c r="K4" s="173">
        <f>'1.1'!C23</f>
        <v>57943535.225336753</v>
      </c>
      <c r="L4" s="173">
        <f>'1.1'!C24</f>
        <v>66794559.449652866</v>
      </c>
      <c r="M4" s="173">
        <f>'1.1'!C25</f>
        <v>78270197.626898304</v>
      </c>
      <c r="O4" s="188">
        <f>D4-D12</f>
        <v>0</v>
      </c>
      <c r="P4" s="188">
        <f t="shared" ref="P4:W4" si="1">E4-E12</f>
        <v>0</v>
      </c>
      <c r="Q4" s="188">
        <f t="shared" si="1"/>
        <v>0</v>
      </c>
      <c r="R4" s="188">
        <f t="shared" si="1"/>
        <v>0</v>
      </c>
      <c r="S4" s="188">
        <f t="shared" si="1"/>
        <v>0</v>
      </c>
      <c r="T4" s="188">
        <f t="shared" si="1"/>
        <v>0</v>
      </c>
      <c r="U4" s="188">
        <f t="shared" si="1"/>
        <v>0</v>
      </c>
      <c r="V4" s="188">
        <f t="shared" si="1"/>
        <v>0</v>
      </c>
      <c r="W4" s="188">
        <f t="shared" si="1"/>
        <v>0</v>
      </c>
      <c r="X4" s="188">
        <f>M4-M12</f>
        <v>0</v>
      </c>
    </row>
    <row r="5" spans="2:24">
      <c r="B5" s="175"/>
      <c r="C5" s="172" t="s">
        <v>697</v>
      </c>
      <c r="D5" s="173">
        <f>'1.1'!D16</f>
        <v>73279443.828639582</v>
      </c>
      <c r="E5" s="173">
        <f>'1.1'!D17</f>
        <v>81937228.486997619</v>
      </c>
      <c r="F5" s="173">
        <f>'1.1'!D18</f>
        <v>90471900.17930305</v>
      </c>
      <c r="G5" s="173">
        <f>'1.1'!D19</f>
        <v>86899581.414212406</v>
      </c>
      <c r="H5" s="173">
        <f>'1.1'!D20</f>
        <v>91880322.88816002</v>
      </c>
      <c r="I5" s="173">
        <f>'1.1'!D21</f>
        <v>103939529.0954437</v>
      </c>
      <c r="J5" s="173">
        <f>'1.1'!D22</f>
        <v>110292351.54575859</v>
      </c>
      <c r="K5" s="173">
        <f>'1.1'!D23</f>
        <v>108764868.6331584</v>
      </c>
      <c r="L5" s="173">
        <f>'1.1'!D24</f>
        <v>130277590.46027716</v>
      </c>
      <c r="M5" s="173">
        <f>'1.1'!D25</f>
        <v>147236118.86231425</v>
      </c>
      <c r="O5" s="188">
        <f>D5-D102</f>
        <v>0</v>
      </c>
      <c r="P5" s="188">
        <f t="shared" ref="P5:X5" si="2">E5-E102</f>
        <v>0</v>
      </c>
      <c r="Q5" s="188">
        <f t="shared" si="2"/>
        <v>0</v>
      </c>
      <c r="R5" s="188">
        <f t="shared" si="2"/>
        <v>0</v>
      </c>
      <c r="S5" s="188">
        <f t="shared" si="2"/>
        <v>0</v>
      </c>
      <c r="T5" s="188">
        <f t="shared" si="2"/>
        <v>0</v>
      </c>
      <c r="U5" s="188">
        <f t="shared" si="2"/>
        <v>0</v>
      </c>
      <c r="V5" s="188">
        <f t="shared" si="2"/>
        <v>0</v>
      </c>
      <c r="W5" s="188">
        <f t="shared" si="2"/>
        <v>0</v>
      </c>
      <c r="X5" s="188">
        <f t="shared" si="2"/>
        <v>0</v>
      </c>
    </row>
    <row r="6" spans="2:24">
      <c r="B6" s="175"/>
      <c r="C6" s="172" t="s">
        <v>29</v>
      </c>
      <c r="D6" s="173">
        <f>SUM(D4:D5)</f>
        <v>110527819.91528973</v>
      </c>
      <c r="E6" s="173">
        <f t="shared" ref="E6:M6" si="3">SUM(E4:E5)</f>
        <v>120313407.21040186</v>
      </c>
      <c r="F6" s="173">
        <f t="shared" si="3"/>
        <v>130165292.5873633</v>
      </c>
      <c r="G6" s="173">
        <f t="shared" si="3"/>
        <v>129262514.3186492</v>
      </c>
      <c r="H6" s="173">
        <f t="shared" si="3"/>
        <v>137104595.23635525</v>
      </c>
      <c r="I6" s="173">
        <f t="shared" si="3"/>
        <v>155888422.4157173</v>
      </c>
      <c r="J6" s="173">
        <f t="shared" si="3"/>
        <v>169586024.75134641</v>
      </c>
      <c r="K6" s="173">
        <f t="shared" si="3"/>
        <v>166708403.85849515</v>
      </c>
      <c r="L6" s="173">
        <f t="shared" si="3"/>
        <v>197072149.90993002</v>
      </c>
      <c r="M6" s="173">
        <f t="shared" si="3"/>
        <v>225506316.48921257</v>
      </c>
    </row>
    <row r="8" spans="2:24">
      <c r="B8" s="175" t="s">
        <v>21</v>
      </c>
      <c r="C8" s="172" t="s">
        <v>696</v>
      </c>
      <c r="D8" s="173">
        <f>'1.7'!C16</f>
        <v>18060883.342928749</v>
      </c>
      <c r="E8" s="173">
        <f>'1.7'!C17</f>
        <v>13729959.574468087</v>
      </c>
      <c r="F8" s="173">
        <f>'1.7'!C18</f>
        <v>15310901.048388729</v>
      </c>
      <c r="G8" s="173">
        <f>'1.7'!C19</f>
        <v>22944241.914100893</v>
      </c>
      <c r="H8" s="173">
        <f>'1.7'!C20</f>
        <v>24460082.306322176</v>
      </c>
      <c r="I8" s="173">
        <f>'1.7'!C21</f>
        <v>25377789.198814012</v>
      </c>
      <c r="J8" s="173">
        <f>'1.7'!C22</f>
        <v>30065249.851183258</v>
      </c>
      <c r="K8" s="173">
        <f>'1.7'!C23</f>
        <v>23929590.390624408</v>
      </c>
      <c r="L8" s="173">
        <f>'1.7'!C24</f>
        <v>195608572.79351962</v>
      </c>
      <c r="M8" s="173">
        <f>'1.7'!C25</f>
        <v>29551179.217037022</v>
      </c>
      <c r="O8" s="188">
        <f>-D8-D81</f>
        <v>0</v>
      </c>
      <c r="P8" s="188">
        <f t="shared" ref="P8:X8" si="4">-E8-E81</f>
        <v>0</v>
      </c>
      <c r="Q8" s="188">
        <f t="shared" si="4"/>
        <v>0</v>
      </c>
      <c r="R8" s="188">
        <f t="shared" si="4"/>
        <v>0</v>
      </c>
      <c r="S8" s="188">
        <f t="shared" si="4"/>
        <v>0</v>
      </c>
      <c r="T8" s="188">
        <f t="shared" si="4"/>
        <v>0</v>
      </c>
      <c r="U8" s="188">
        <f t="shared" si="4"/>
        <v>0</v>
      </c>
      <c r="V8" s="188">
        <f t="shared" si="4"/>
        <v>0</v>
      </c>
      <c r="W8" s="188">
        <f t="shared" si="4"/>
        <v>0</v>
      </c>
      <c r="X8" s="188">
        <f t="shared" si="4"/>
        <v>0</v>
      </c>
    </row>
    <row r="9" spans="2:24">
      <c r="B9" s="175"/>
      <c r="C9" s="172" t="s">
        <v>697</v>
      </c>
      <c r="D9" s="173">
        <f>'1.7'!D16</f>
        <v>85374787.626940116</v>
      </c>
      <c r="E9" s="173">
        <f>'1.7'!D17</f>
        <v>91094328.486997634</v>
      </c>
      <c r="F9" s="173">
        <f>'1.7'!D18</f>
        <v>96415525.508097529</v>
      </c>
      <c r="G9" s="173">
        <f>'1.7'!D19</f>
        <v>88174359.283908948</v>
      </c>
      <c r="H9" s="173">
        <f>'1.7'!D20</f>
        <v>91956387.356719226</v>
      </c>
      <c r="I9" s="173">
        <f>'1.7'!D21</f>
        <v>100486705.82887332</v>
      </c>
      <c r="J9" s="173">
        <f>'1.7'!D22</f>
        <v>108010654.9937837</v>
      </c>
      <c r="K9" s="173">
        <f>'1.7'!D23</f>
        <v>103875937.26364288</v>
      </c>
      <c r="L9" s="173">
        <f>'1.7'!D24</f>
        <v>118469913.00619185</v>
      </c>
      <c r="M9" s="173">
        <f>'1.7'!D25</f>
        <v>114133655.46740538</v>
      </c>
      <c r="O9" s="188">
        <f>-D9-D143</f>
        <v>0</v>
      </c>
      <c r="P9" s="188">
        <f t="shared" ref="P9:X9" si="5">-E9-E143</f>
        <v>0</v>
      </c>
      <c r="Q9" s="188">
        <f t="shared" si="5"/>
        <v>0</v>
      </c>
      <c r="R9" s="188">
        <f t="shared" si="5"/>
        <v>0</v>
      </c>
      <c r="S9" s="188">
        <f t="shared" si="5"/>
        <v>0</v>
      </c>
      <c r="T9" s="188">
        <f t="shared" si="5"/>
        <v>0</v>
      </c>
      <c r="U9" s="188">
        <f t="shared" si="5"/>
        <v>0</v>
      </c>
      <c r="V9" s="188">
        <f t="shared" si="5"/>
        <v>0</v>
      </c>
      <c r="W9" s="188">
        <f t="shared" si="5"/>
        <v>0</v>
      </c>
      <c r="X9" s="188">
        <f t="shared" si="5"/>
        <v>0</v>
      </c>
    </row>
    <row r="10" spans="2:24">
      <c r="B10" s="175"/>
      <c r="C10" s="172" t="s">
        <v>29</v>
      </c>
      <c r="D10" s="173">
        <f>SUM(D8:D9)</f>
        <v>103435670.96986887</v>
      </c>
      <c r="E10" s="173">
        <f t="shared" ref="E10:M10" si="6">SUM(E8:E9)</f>
        <v>104824288.06146573</v>
      </c>
      <c r="F10" s="173">
        <f t="shared" si="6"/>
        <v>111726426.55648626</v>
      </c>
      <c r="G10" s="173">
        <f t="shared" si="6"/>
        <v>111118601.19800985</v>
      </c>
      <c r="H10" s="173">
        <f t="shared" si="6"/>
        <v>116416469.6630414</v>
      </c>
      <c r="I10" s="173">
        <f t="shared" si="6"/>
        <v>125864495.02768734</v>
      </c>
      <c r="J10" s="173">
        <f t="shared" si="6"/>
        <v>138075904.84496695</v>
      </c>
      <c r="K10" s="173">
        <f t="shared" si="6"/>
        <v>127805527.65426728</v>
      </c>
      <c r="L10" s="173">
        <f t="shared" si="6"/>
        <v>314078485.79971147</v>
      </c>
      <c r="M10" s="173">
        <f t="shared" si="6"/>
        <v>143684834.6844424</v>
      </c>
    </row>
    <row r="12" spans="2:24">
      <c r="B12" s="175" t="s">
        <v>72</v>
      </c>
      <c r="C12" s="172" t="s">
        <v>0</v>
      </c>
      <c r="D12" s="173">
        <f>'2.1'!C21</f>
        <v>37248376.086650141</v>
      </c>
      <c r="E12" s="173">
        <f>'2.1'!D21</f>
        <v>38376178.723404251</v>
      </c>
      <c r="F12" s="173">
        <f>'2.1'!E21</f>
        <v>39693392.40806026</v>
      </c>
      <c r="G12" s="173">
        <f>'2.1'!F21</f>
        <v>42362932.904436797</v>
      </c>
      <c r="H12" s="173">
        <f>'2.1'!G21</f>
        <v>45224272.348195218</v>
      </c>
      <c r="I12" s="173">
        <f>'2.1'!H21</f>
        <v>51948893.320273586</v>
      </c>
      <c r="J12" s="173">
        <f>'2.1'!I21</f>
        <v>59293673.205587812</v>
      </c>
      <c r="K12" s="173">
        <f>'2.1'!J21</f>
        <v>57943535.225336753</v>
      </c>
      <c r="L12" s="173">
        <f>'2.1'!K21</f>
        <v>66794559.449652873</v>
      </c>
      <c r="M12" s="173">
        <f>'2.1'!L21</f>
        <v>78270197.626898304</v>
      </c>
      <c r="O12" s="188">
        <f>D12-D34</f>
        <v>0</v>
      </c>
      <c r="P12" s="188">
        <f t="shared" ref="P12:X12" si="7">E12-E34</f>
        <v>0</v>
      </c>
      <c r="Q12" s="188">
        <f t="shared" si="7"/>
        <v>0</v>
      </c>
      <c r="R12" s="188">
        <f t="shared" si="7"/>
        <v>0</v>
      </c>
      <c r="S12" s="188">
        <f t="shared" si="7"/>
        <v>0</v>
      </c>
      <c r="T12" s="188">
        <f t="shared" si="7"/>
        <v>0</v>
      </c>
      <c r="U12" s="188">
        <f t="shared" si="7"/>
        <v>0</v>
      </c>
      <c r="V12" s="188">
        <f t="shared" si="7"/>
        <v>0</v>
      </c>
      <c r="W12" s="188">
        <f t="shared" si="7"/>
        <v>0</v>
      </c>
      <c r="X12" s="188">
        <f t="shared" si="7"/>
        <v>0</v>
      </c>
    </row>
    <row r="13" spans="2:24">
      <c r="B13" s="175" t="s">
        <v>107</v>
      </c>
      <c r="C13" s="172" t="s">
        <v>0</v>
      </c>
      <c r="D13" s="173">
        <f>'2.1.1'!C21</f>
        <v>15168421.929608731</v>
      </c>
      <c r="E13" s="173">
        <f>'2.1.1'!D21</f>
        <v>14708661.11111111</v>
      </c>
      <c r="F13" s="173">
        <f>'2.1.1'!E21</f>
        <v>14111370.181410803</v>
      </c>
      <c r="G13" s="173">
        <f>'2.1.1'!F21</f>
        <v>13975161.128267828</v>
      </c>
      <c r="H13" s="173">
        <f>'2.1.1'!G21</f>
        <v>14592200.36888415</v>
      </c>
      <c r="I13" s="173">
        <f>'2.1.1'!H21</f>
        <v>16045373.206282936</v>
      </c>
      <c r="J13" s="173">
        <f>'2.1.1'!I21</f>
        <v>19063056.407693762</v>
      </c>
      <c r="K13" s="173">
        <f>'2.1.1'!J21</f>
        <v>19146137.207490098</v>
      </c>
      <c r="L13" s="173">
        <f>'2.1.1'!K21</f>
        <v>23176628.564637117</v>
      </c>
      <c r="M13" s="173">
        <f>'2.1.1'!L21</f>
        <v>27446919.466781016</v>
      </c>
      <c r="O13" s="188">
        <f>D13-D24</f>
        <v>0</v>
      </c>
      <c r="P13" s="188">
        <f t="shared" ref="P13:X22" si="8">E13-E24</f>
        <v>0</v>
      </c>
      <c r="Q13" s="188">
        <f t="shared" si="8"/>
        <v>0</v>
      </c>
      <c r="R13" s="188">
        <f t="shared" si="8"/>
        <v>0</v>
      </c>
      <c r="S13" s="188">
        <f t="shared" si="8"/>
        <v>0</v>
      </c>
      <c r="T13" s="188">
        <f t="shared" si="8"/>
        <v>0</v>
      </c>
      <c r="U13" s="188">
        <f t="shared" si="8"/>
        <v>0</v>
      </c>
      <c r="V13" s="188">
        <f t="shared" si="8"/>
        <v>0</v>
      </c>
      <c r="W13" s="188">
        <f t="shared" si="8"/>
        <v>0</v>
      </c>
      <c r="X13" s="188">
        <f t="shared" si="8"/>
        <v>0</v>
      </c>
    </row>
    <row r="14" spans="2:24">
      <c r="B14" s="175" t="s">
        <v>108</v>
      </c>
      <c r="C14" s="172" t="s">
        <v>0</v>
      </c>
      <c r="D14" s="173">
        <f>'2.1.2'!C21</f>
        <v>8334631.2616010923</v>
      </c>
      <c r="E14" s="173">
        <f>'2.1.2'!D21</f>
        <v>8905386.9385342784</v>
      </c>
      <c r="F14" s="173">
        <f>'2.1.2'!E21</f>
        <v>9542907.4236085247</v>
      </c>
      <c r="G14" s="173">
        <f>'2.1.2'!F21</f>
        <v>10823400.136079319</v>
      </c>
      <c r="H14" s="173">
        <f>'2.1.2'!G21</f>
        <v>11642601.974871809</v>
      </c>
      <c r="I14" s="173">
        <f>'2.1.2'!H21</f>
        <v>13444484.33596668</v>
      </c>
      <c r="J14" s="173">
        <f>'2.1.2'!I21</f>
        <v>14027429.627312684</v>
      </c>
      <c r="K14" s="173">
        <f>'2.1.2'!J21</f>
        <v>14002868.659897784</v>
      </c>
      <c r="L14" s="173">
        <f>'2.1.2'!K21</f>
        <v>16229720.14234079</v>
      </c>
      <c r="M14" s="173">
        <f>'2.1.2'!L21</f>
        <v>18871649.629968204</v>
      </c>
      <c r="O14" s="188">
        <f t="shared" ref="O14:O22" si="9">D14-D25</f>
        <v>0</v>
      </c>
      <c r="P14" s="188">
        <f t="shared" si="8"/>
        <v>0</v>
      </c>
      <c r="Q14" s="188">
        <f t="shared" si="8"/>
        <v>0</v>
      </c>
      <c r="R14" s="188">
        <f t="shared" si="8"/>
        <v>0</v>
      </c>
      <c r="S14" s="188">
        <f t="shared" si="8"/>
        <v>0</v>
      </c>
      <c r="T14" s="188">
        <f t="shared" si="8"/>
        <v>0</v>
      </c>
      <c r="U14" s="188">
        <f t="shared" si="8"/>
        <v>0</v>
      </c>
      <c r="V14" s="188">
        <f t="shared" si="8"/>
        <v>0</v>
      </c>
      <c r="W14" s="188">
        <f t="shared" si="8"/>
        <v>0</v>
      </c>
      <c r="X14" s="188">
        <f t="shared" si="8"/>
        <v>0</v>
      </c>
    </row>
    <row r="15" spans="2:24">
      <c r="B15" s="175" t="s">
        <v>109</v>
      </c>
      <c r="C15" s="172" t="s">
        <v>0</v>
      </c>
      <c r="D15" s="173">
        <f>'2.1.3'!C21</f>
        <v>588159.06718298758</v>
      </c>
      <c r="E15" s="173">
        <f>'2.1.3'!D21</f>
        <v>748529.25531914877</v>
      </c>
      <c r="F15" s="173">
        <f>'2.1.3'!E21</f>
        <v>879610.96145128633</v>
      </c>
      <c r="G15" s="173">
        <f>'2.1.3'!F21</f>
        <v>940369.21669825667</v>
      </c>
      <c r="H15" s="173">
        <f>'2.1.3'!G21</f>
        <v>936991.10729598731</v>
      </c>
      <c r="I15" s="173">
        <f>'2.1.3'!H21</f>
        <v>1113048.0271278203</v>
      </c>
      <c r="J15" s="173">
        <f>'2.1.3'!I21</f>
        <v>1142681.9723697412</v>
      </c>
      <c r="K15" s="173">
        <f>'2.1.3'!J21</f>
        <v>1478049.0553352747</v>
      </c>
      <c r="L15" s="173">
        <f>'2.1.3'!K21</f>
        <v>1681130.1504738862</v>
      </c>
      <c r="M15" s="173">
        <f>'2.1.3'!L21</f>
        <v>1964918.0520525002</v>
      </c>
      <c r="O15" s="188">
        <f t="shared" si="9"/>
        <v>0</v>
      </c>
      <c r="P15" s="188">
        <f t="shared" si="8"/>
        <v>0</v>
      </c>
      <c r="Q15" s="188">
        <f t="shared" si="8"/>
        <v>0</v>
      </c>
      <c r="R15" s="188">
        <f t="shared" si="8"/>
        <v>0</v>
      </c>
      <c r="S15" s="188">
        <f t="shared" si="8"/>
        <v>0</v>
      </c>
      <c r="T15" s="188">
        <f t="shared" si="8"/>
        <v>0</v>
      </c>
      <c r="U15" s="188">
        <f t="shared" si="8"/>
        <v>0</v>
      </c>
      <c r="V15" s="188">
        <f t="shared" si="8"/>
        <v>0</v>
      </c>
      <c r="W15" s="188">
        <f t="shared" si="8"/>
        <v>0</v>
      </c>
      <c r="X15" s="188">
        <f t="shared" si="8"/>
        <v>0</v>
      </c>
    </row>
    <row r="16" spans="2:24">
      <c r="B16" s="175" t="s">
        <v>110</v>
      </c>
      <c r="C16" s="172" t="s">
        <v>0</v>
      </c>
      <c r="D16" s="173">
        <f>'2.1.4'!C21</f>
        <v>1800245.1606892457</v>
      </c>
      <c r="E16" s="173">
        <f>'2.1.4'!D21</f>
        <v>1692153.6052009454</v>
      </c>
      <c r="F16" s="173">
        <f>'2.1.4'!E21</f>
        <v>1749175.0038257095</v>
      </c>
      <c r="G16" s="173">
        <f>'2.1.4'!F21</f>
        <v>1908129.376610934</v>
      </c>
      <c r="H16" s="173">
        <f>'2.1.4'!G21</f>
        <v>2100612.3891411498</v>
      </c>
      <c r="I16" s="173">
        <f>'2.1.4'!H21</f>
        <v>2246585.4272560389</v>
      </c>
      <c r="J16" s="173">
        <f>'2.1.4'!I21</f>
        <v>2996693.9159270818</v>
      </c>
      <c r="K16" s="173">
        <f>'2.1.4'!J21</f>
        <v>1960315.5344441654</v>
      </c>
      <c r="L16" s="173">
        <f>'2.1.4'!K21</f>
        <v>2252338.3926303447</v>
      </c>
      <c r="M16" s="173">
        <f>'2.1.4'!L21</f>
        <v>2857131.0794863021</v>
      </c>
      <c r="O16" s="188">
        <f t="shared" si="9"/>
        <v>0</v>
      </c>
      <c r="P16" s="188">
        <f t="shared" si="8"/>
        <v>0</v>
      </c>
      <c r="Q16" s="188">
        <f t="shared" si="8"/>
        <v>0</v>
      </c>
      <c r="R16" s="188">
        <f t="shared" si="8"/>
        <v>0</v>
      </c>
      <c r="S16" s="188">
        <f t="shared" si="8"/>
        <v>0</v>
      </c>
      <c r="T16" s="188">
        <f t="shared" si="8"/>
        <v>0</v>
      </c>
      <c r="U16" s="188">
        <f t="shared" si="8"/>
        <v>0</v>
      </c>
      <c r="V16" s="188">
        <f t="shared" si="8"/>
        <v>0</v>
      </c>
      <c r="W16" s="188">
        <f t="shared" si="8"/>
        <v>0</v>
      </c>
      <c r="X16" s="188">
        <f t="shared" si="8"/>
        <v>0</v>
      </c>
    </row>
    <row r="17" spans="2:24">
      <c r="B17" s="175" t="s">
        <v>111</v>
      </c>
      <c r="C17" s="172" t="s">
        <v>0</v>
      </c>
      <c r="D17" s="173">
        <f>'2.1.5'!C21</f>
        <v>1811255.1749509689</v>
      </c>
      <c r="E17" s="173">
        <f>'2.1.5'!D21</f>
        <v>1624339.3617021274</v>
      </c>
      <c r="F17" s="173">
        <f>'2.1.5'!E21</f>
        <v>1334876.9565255051</v>
      </c>
      <c r="G17" s="173">
        <f>'2.1.5'!F21</f>
        <v>1232005.2896247576</v>
      </c>
      <c r="H17" s="173">
        <f>'2.1.5'!G21</f>
        <v>1096294.08858237</v>
      </c>
      <c r="I17" s="173">
        <f>'2.1.5'!H21</f>
        <v>1061276.8095660829</v>
      </c>
      <c r="J17" s="173">
        <f>'2.1.5'!I21</f>
        <v>1394144.8973246526</v>
      </c>
      <c r="K17" s="173">
        <f>'2.1.5'!J21</f>
        <v>1357193.4710030337</v>
      </c>
      <c r="L17" s="173">
        <f>'2.1.5'!K21</f>
        <v>1271200.5518385682</v>
      </c>
      <c r="M17" s="173">
        <f>'2.1.5'!L21</f>
        <v>1253264.8875057583</v>
      </c>
      <c r="O17" s="188">
        <f t="shared" si="9"/>
        <v>0</v>
      </c>
      <c r="P17" s="188">
        <f t="shared" si="8"/>
        <v>0</v>
      </c>
      <c r="Q17" s="188">
        <f t="shared" si="8"/>
        <v>0</v>
      </c>
      <c r="R17" s="188">
        <f t="shared" si="8"/>
        <v>0</v>
      </c>
      <c r="S17" s="188">
        <f t="shared" si="8"/>
        <v>0</v>
      </c>
      <c r="T17" s="188">
        <f t="shared" si="8"/>
        <v>0</v>
      </c>
      <c r="U17" s="188">
        <f t="shared" si="8"/>
        <v>0</v>
      </c>
      <c r="V17" s="188">
        <f t="shared" si="8"/>
        <v>0</v>
      </c>
      <c r="W17" s="188">
        <f t="shared" si="8"/>
        <v>0</v>
      </c>
      <c r="X17" s="188">
        <f t="shared" si="8"/>
        <v>0</v>
      </c>
    </row>
    <row r="18" spans="2:24">
      <c r="B18" s="175" t="s">
        <v>113</v>
      </c>
      <c r="C18" s="172" t="s">
        <v>0</v>
      </c>
      <c r="D18" s="173">
        <f>'2.1.6'!C21</f>
        <v>1956233.5912547216</v>
      </c>
      <c r="E18" s="173">
        <f>'2.1.6'!D21</f>
        <v>1950713.4751773044</v>
      </c>
      <c r="F18" s="173">
        <f>'2.1.6'!E21</f>
        <v>2013555.7153210274</v>
      </c>
      <c r="G18" s="173">
        <f>'2.1.6'!F21</f>
        <v>2155181.3343228651</v>
      </c>
      <c r="H18" s="173">
        <f>'2.1.6'!G21</f>
        <v>1852924.9502900783</v>
      </c>
      <c r="I18" s="173">
        <f>'2.1.6'!H21</f>
        <v>2600115.7335447888</v>
      </c>
      <c r="J18" s="173">
        <f>'2.1.6'!I21</f>
        <v>3883330.7617688603</v>
      </c>
      <c r="K18" s="173">
        <f>'2.1.6'!J21</f>
        <v>2628517.8542779232</v>
      </c>
      <c r="L18" s="173">
        <f>'2.1.6'!K21</f>
        <v>2975604.6337660877</v>
      </c>
      <c r="M18" s="173">
        <f>'2.1.6'!L21</f>
        <v>4397779.7195033832</v>
      </c>
      <c r="O18" s="188">
        <f t="shared" si="9"/>
        <v>0</v>
      </c>
      <c r="P18" s="188">
        <f t="shared" si="8"/>
        <v>0</v>
      </c>
      <c r="Q18" s="188">
        <f t="shared" si="8"/>
        <v>0</v>
      </c>
      <c r="R18" s="188">
        <f t="shared" si="8"/>
        <v>0</v>
      </c>
      <c r="S18" s="188">
        <f t="shared" si="8"/>
        <v>0</v>
      </c>
      <c r="T18" s="188">
        <f t="shared" si="8"/>
        <v>0</v>
      </c>
      <c r="U18" s="188">
        <f t="shared" si="8"/>
        <v>0</v>
      </c>
      <c r="V18" s="188">
        <f t="shared" si="8"/>
        <v>0</v>
      </c>
      <c r="W18" s="188">
        <f t="shared" si="8"/>
        <v>0</v>
      </c>
      <c r="X18" s="188">
        <f t="shared" si="8"/>
        <v>0</v>
      </c>
    </row>
    <row r="19" spans="2:24">
      <c r="B19" s="175" t="s">
        <v>114</v>
      </c>
      <c r="C19" s="172" t="s">
        <v>0</v>
      </c>
      <c r="D19" s="173">
        <f>'2.1.7'!C21</f>
        <v>834689.84933218383</v>
      </c>
      <c r="E19" s="173">
        <f>'2.1.7'!D21</f>
        <v>783335.46099290776</v>
      </c>
      <c r="F19" s="173">
        <f>'2.1.7'!E21</f>
        <v>1735925.6339850035</v>
      </c>
      <c r="G19" s="173">
        <f>'2.1.7'!F21</f>
        <v>1586189.7288483153</v>
      </c>
      <c r="H19" s="173">
        <f>'2.1.7'!G21</f>
        <v>1605955.1012795325</v>
      </c>
      <c r="I19" s="173">
        <f>'2.1.7'!H21</f>
        <v>1718984.0724957772</v>
      </c>
      <c r="J19" s="173">
        <f>'2.1.7'!I21</f>
        <v>1823298.7469566539</v>
      </c>
      <c r="K19" s="173">
        <f>'2.1.7'!J21</f>
        <v>1955803.1655627124</v>
      </c>
      <c r="L19" s="173">
        <f>'2.1.7'!K21</f>
        <v>2031254.9433596432</v>
      </c>
      <c r="M19" s="173">
        <f>'2.1.7'!L21</f>
        <v>2191658.529211632</v>
      </c>
      <c r="O19" s="188">
        <f t="shared" si="9"/>
        <v>0</v>
      </c>
      <c r="P19" s="188">
        <f t="shared" si="8"/>
        <v>0</v>
      </c>
      <c r="Q19" s="188">
        <f t="shared" si="8"/>
        <v>0</v>
      </c>
      <c r="R19" s="188">
        <f t="shared" si="8"/>
        <v>0</v>
      </c>
      <c r="S19" s="188">
        <f t="shared" si="8"/>
        <v>0</v>
      </c>
      <c r="T19" s="188">
        <f t="shared" si="8"/>
        <v>0</v>
      </c>
      <c r="U19" s="188">
        <f t="shared" si="8"/>
        <v>0</v>
      </c>
      <c r="V19" s="188">
        <f t="shared" si="8"/>
        <v>0</v>
      </c>
      <c r="W19" s="188">
        <f t="shared" si="8"/>
        <v>0</v>
      </c>
      <c r="X19" s="188">
        <f t="shared" si="8"/>
        <v>0</v>
      </c>
    </row>
    <row r="20" spans="2:24">
      <c r="B20" s="175" t="s">
        <v>115</v>
      </c>
      <c r="C20" s="172" t="s">
        <v>0</v>
      </c>
      <c r="D20" s="173">
        <f>'2.1.8'!C21</f>
        <v>496876.45573490905</v>
      </c>
      <c r="E20" s="173">
        <f>'2.1.8'!D21</f>
        <v>588094.50354609918</v>
      </c>
      <c r="F20" s="173">
        <f>'2.1.8'!E21</f>
        <v>684607.3667281667</v>
      </c>
      <c r="G20" s="173">
        <f>'2.1.8'!F21</f>
        <v>725594.09529224469</v>
      </c>
      <c r="H20" s="173">
        <f>'2.1.8'!G21</f>
        <v>883927.74364405591</v>
      </c>
      <c r="I20" s="173">
        <f>'2.1.8'!H21</f>
        <v>989416.62343433511</v>
      </c>
      <c r="J20" s="173">
        <f>'2.1.8'!I21</f>
        <v>1229391.7232294283</v>
      </c>
      <c r="K20" s="173">
        <f>'2.1.8'!J21</f>
        <v>1218721.7326365816</v>
      </c>
      <c r="L20" s="173">
        <f>'2.1.8'!K21</f>
        <v>1369606.8849318705</v>
      </c>
      <c r="M20" s="173">
        <f>'2.1.8'!L21</f>
        <v>1563497.4026678891</v>
      </c>
      <c r="O20" s="188">
        <f t="shared" si="9"/>
        <v>0</v>
      </c>
      <c r="P20" s="188">
        <f t="shared" si="8"/>
        <v>0</v>
      </c>
      <c r="Q20" s="188">
        <f t="shared" si="8"/>
        <v>0</v>
      </c>
      <c r="R20" s="188">
        <f t="shared" si="8"/>
        <v>0</v>
      </c>
      <c r="S20" s="188">
        <f t="shared" si="8"/>
        <v>0</v>
      </c>
      <c r="T20" s="188">
        <f t="shared" si="8"/>
        <v>0</v>
      </c>
      <c r="U20" s="188">
        <f t="shared" si="8"/>
        <v>0</v>
      </c>
      <c r="V20" s="188">
        <f t="shared" si="8"/>
        <v>0</v>
      </c>
      <c r="W20" s="188">
        <f t="shared" si="8"/>
        <v>0</v>
      </c>
      <c r="X20" s="188">
        <f t="shared" si="8"/>
        <v>0</v>
      </c>
    </row>
    <row r="21" spans="2:24">
      <c r="B21" s="175" t="s">
        <v>116</v>
      </c>
      <c r="C21" s="172" t="s">
        <v>0</v>
      </c>
      <c r="D21" s="173">
        <f>'2.1.9'!C21</f>
        <v>1563473.9239804787</v>
      </c>
      <c r="E21" s="173">
        <f>'2.1.9'!D21</f>
        <v>1619851.3002364065</v>
      </c>
      <c r="F21" s="173">
        <f>'2.1.9'!E21</f>
        <v>1850676.9917509044</v>
      </c>
      <c r="G21" s="173">
        <f>'2.1.9'!F21</f>
        <v>1743705.8305484166</v>
      </c>
      <c r="H21" s="173">
        <f>'2.1.9'!G21</f>
        <v>1785398.9718799451</v>
      </c>
      <c r="I21" s="173">
        <f>'2.1.9'!H21</f>
        <v>1753895.0376758294</v>
      </c>
      <c r="J21" s="173">
        <f>'2.1.9'!I21</f>
        <v>2342058.5971750645</v>
      </c>
      <c r="K21" s="173">
        <f>'2.1.9'!J21</f>
        <v>2379155.1591758165</v>
      </c>
      <c r="L21" s="173">
        <f>'2.1.9'!K21</f>
        <v>2419930.64731503</v>
      </c>
      <c r="M21" s="173">
        <f>'2.1.9'!L21</f>
        <v>3069453.2572172908</v>
      </c>
      <c r="O21" s="188">
        <f t="shared" si="9"/>
        <v>0</v>
      </c>
      <c r="P21" s="188">
        <f t="shared" si="8"/>
        <v>0</v>
      </c>
      <c r="Q21" s="188">
        <f t="shared" si="8"/>
        <v>0</v>
      </c>
      <c r="R21" s="188">
        <f t="shared" si="8"/>
        <v>0</v>
      </c>
      <c r="S21" s="188">
        <f t="shared" si="8"/>
        <v>0</v>
      </c>
      <c r="T21" s="188">
        <f t="shared" si="8"/>
        <v>0</v>
      </c>
      <c r="U21" s="188">
        <f t="shared" si="8"/>
        <v>0</v>
      </c>
      <c r="V21" s="188">
        <f t="shared" si="8"/>
        <v>0</v>
      </c>
      <c r="W21" s="188">
        <f t="shared" si="8"/>
        <v>0</v>
      </c>
      <c r="X21" s="188">
        <f t="shared" si="8"/>
        <v>0</v>
      </c>
    </row>
    <row r="22" spans="2:24">
      <c r="B22" s="175" t="s">
        <v>117</v>
      </c>
      <c r="C22" s="172" t="s">
        <v>0</v>
      </c>
      <c r="D22" s="173">
        <f>'2.1.10'!C21</f>
        <v>4694389.6723148199</v>
      </c>
      <c r="E22" s="173">
        <f>'2.1.10'!D21</f>
        <v>5755113.7115839235</v>
      </c>
      <c r="F22" s="173">
        <f>'2.1.10'!E21</f>
        <v>5790686.1734533301</v>
      </c>
      <c r="G22" s="173">
        <f>'2.1.10'!F21</f>
        <v>7273196.7681438606</v>
      </c>
      <c r="H22" s="173">
        <f>'2.1.10'!G21</f>
        <v>8727365.6523261368</v>
      </c>
      <c r="I22" s="173">
        <f>'2.1.10'!H21</f>
        <v>10975714.0469233</v>
      </c>
      <c r="J22" s="173">
        <f>'2.1.10'!I21</f>
        <v>11391586.555829881</v>
      </c>
      <c r="K22" s="173">
        <f>'2.1.10'!J21</f>
        <v>11816773.385513365</v>
      </c>
      <c r="L22" s="173">
        <f>'2.1.10'!K21</f>
        <v>13387144.538359536</v>
      </c>
      <c r="M22" s="173">
        <f>'2.1.10'!L21</f>
        <v>14653925.602504348</v>
      </c>
      <c r="O22" s="188">
        <f t="shared" si="9"/>
        <v>0</v>
      </c>
      <c r="P22" s="188">
        <f t="shared" si="8"/>
        <v>0</v>
      </c>
      <c r="Q22" s="188">
        <f t="shared" si="8"/>
        <v>0</v>
      </c>
      <c r="R22" s="188">
        <f t="shared" si="8"/>
        <v>0</v>
      </c>
      <c r="S22" s="188">
        <f t="shared" si="8"/>
        <v>0</v>
      </c>
      <c r="T22" s="188">
        <f t="shared" si="8"/>
        <v>0</v>
      </c>
      <c r="U22" s="188">
        <f t="shared" si="8"/>
        <v>0</v>
      </c>
      <c r="V22" s="188">
        <f t="shared" si="8"/>
        <v>0</v>
      </c>
      <c r="W22" s="188">
        <f t="shared" si="8"/>
        <v>0</v>
      </c>
      <c r="X22" s="188">
        <f t="shared" si="8"/>
        <v>0</v>
      </c>
    </row>
    <row r="24" spans="2:24">
      <c r="B24" s="175" t="s">
        <v>118</v>
      </c>
      <c r="C24" s="176" t="str">
        <f>'2.2'!B17</f>
        <v>Incendio</v>
      </c>
      <c r="D24" s="173">
        <f>'2.2'!C17</f>
        <v>15168421.929608731</v>
      </c>
      <c r="E24" s="173">
        <f>'2.2'!D17</f>
        <v>14708661.111111108</v>
      </c>
      <c r="F24" s="173">
        <f>'2.2'!E17</f>
        <v>14111370.181410806</v>
      </c>
      <c r="G24" s="173">
        <f>'2.2'!F17</f>
        <v>13975161.128267832</v>
      </c>
      <c r="H24" s="173">
        <f>'2.2'!G17</f>
        <v>14592200.368884148</v>
      </c>
      <c r="I24" s="173">
        <f>'2.2'!H17</f>
        <v>16045373.206282936</v>
      </c>
      <c r="J24" s="173">
        <f>'2.2'!I17</f>
        <v>19063056.407693759</v>
      </c>
      <c r="K24" s="173">
        <f>'2.2'!J17</f>
        <v>19146137.207490098</v>
      </c>
      <c r="L24" s="173">
        <f>'2.2'!K17</f>
        <v>23176628.564637117</v>
      </c>
      <c r="M24" s="173">
        <f>'2.2'!L17</f>
        <v>27446919.466781016</v>
      </c>
      <c r="O24" s="188">
        <f>D24-D38</f>
        <v>0</v>
      </c>
      <c r="P24" s="188">
        <f t="shared" ref="P24:X24" si="10">E24-E38</f>
        <v>0</v>
      </c>
      <c r="Q24" s="188">
        <f t="shared" si="10"/>
        <v>0</v>
      </c>
      <c r="R24" s="188">
        <f t="shared" si="10"/>
        <v>0</v>
      </c>
      <c r="S24" s="188">
        <f t="shared" si="10"/>
        <v>0</v>
      </c>
      <c r="T24" s="188">
        <f t="shared" si="10"/>
        <v>0</v>
      </c>
      <c r="U24" s="188">
        <f t="shared" si="10"/>
        <v>0</v>
      </c>
      <c r="V24" s="188">
        <f t="shared" si="10"/>
        <v>0</v>
      </c>
      <c r="W24" s="188">
        <f t="shared" si="10"/>
        <v>0</v>
      </c>
      <c r="X24" s="188">
        <f t="shared" si="10"/>
        <v>0</v>
      </c>
    </row>
    <row r="25" spans="2:24">
      <c r="B25" s="175"/>
      <c r="C25" s="176" t="str">
        <f>'2.2'!B18</f>
        <v>Vehículos</v>
      </c>
      <c r="D25" s="173">
        <f>'2.2'!C18</f>
        <v>8334631.2616010923</v>
      </c>
      <c r="E25" s="173">
        <f>'2.2'!D18</f>
        <v>8905386.9385342766</v>
      </c>
      <c r="F25" s="173">
        <f>'2.2'!E18</f>
        <v>9542907.4236085229</v>
      </c>
      <c r="G25" s="173">
        <f>'2.2'!F18</f>
        <v>10823400.136079321</v>
      </c>
      <c r="H25" s="173">
        <f>'2.2'!G18</f>
        <v>11642601.974871807</v>
      </c>
      <c r="I25" s="173">
        <f>'2.2'!H18</f>
        <v>13444484.33596668</v>
      </c>
      <c r="J25" s="173">
        <f>'2.2'!I18</f>
        <v>14027429.627312684</v>
      </c>
      <c r="K25" s="173">
        <f>'2.2'!J18</f>
        <v>14002868.659897784</v>
      </c>
      <c r="L25" s="173">
        <f>'2.2'!K18</f>
        <v>16229720.142340789</v>
      </c>
      <c r="M25" s="173">
        <f>'2.2'!L18</f>
        <v>18871649.629968204</v>
      </c>
      <c r="O25" s="188">
        <f>D25-D41</f>
        <v>0</v>
      </c>
      <c r="P25" s="188">
        <f t="shared" ref="P25:X25" si="11">E25-E41</f>
        <v>0</v>
      </c>
      <c r="Q25" s="188">
        <f t="shared" si="11"/>
        <v>0</v>
      </c>
      <c r="R25" s="188">
        <f t="shared" si="11"/>
        <v>0</v>
      </c>
      <c r="S25" s="188">
        <f t="shared" si="11"/>
        <v>0</v>
      </c>
      <c r="T25" s="188">
        <f t="shared" si="11"/>
        <v>0</v>
      </c>
      <c r="U25" s="188">
        <f t="shared" si="11"/>
        <v>0</v>
      </c>
      <c r="V25" s="188">
        <f t="shared" si="11"/>
        <v>0</v>
      </c>
      <c r="W25" s="188">
        <f t="shared" si="11"/>
        <v>0</v>
      </c>
      <c r="X25" s="188">
        <f t="shared" si="11"/>
        <v>0</v>
      </c>
    </row>
    <row r="26" spans="2:24">
      <c r="B26" s="175"/>
      <c r="C26" s="176" t="str">
        <f>'2.2'!B19</f>
        <v>Robo con Fractura</v>
      </c>
      <c r="D26" s="173">
        <f>'2.2'!C19</f>
        <v>588159.06718298746</v>
      </c>
      <c r="E26" s="173">
        <f>'2.2'!D19</f>
        <v>748529.25531914888</v>
      </c>
      <c r="F26" s="173">
        <f>'2.2'!E19</f>
        <v>879610.96145128645</v>
      </c>
      <c r="G26" s="173">
        <f>'2.2'!F19</f>
        <v>940369.21669825667</v>
      </c>
      <c r="H26" s="173">
        <f>'2.2'!G19</f>
        <v>936991.10729598743</v>
      </c>
      <c r="I26" s="173">
        <f>'2.2'!H19</f>
        <v>1113048.0271278201</v>
      </c>
      <c r="J26" s="173">
        <f>'2.2'!I19</f>
        <v>1142681.9723697414</v>
      </c>
      <c r="K26" s="173">
        <f>'2.2'!J19</f>
        <v>1478049.0553352747</v>
      </c>
      <c r="L26" s="173">
        <f>'2.2'!K19</f>
        <v>1681130.1504738866</v>
      </c>
      <c r="M26" s="173">
        <f>'2.2'!L19</f>
        <v>1964918.0520525002</v>
      </c>
      <c r="O26" s="188">
        <f>D26-D45</f>
        <v>0</v>
      </c>
      <c r="P26" s="188">
        <f t="shared" ref="P26:X26" si="12">E26-E45</f>
        <v>0</v>
      </c>
      <c r="Q26" s="188">
        <f t="shared" si="12"/>
        <v>0</v>
      </c>
      <c r="R26" s="188">
        <f t="shared" si="12"/>
        <v>0</v>
      </c>
      <c r="S26" s="188">
        <f t="shared" si="12"/>
        <v>0</v>
      </c>
      <c r="T26" s="188">
        <f t="shared" si="12"/>
        <v>0</v>
      </c>
      <c r="U26" s="188">
        <f t="shared" si="12"/>
        <v>0</v>
      </c>
      <c r="V26" s="188">
        <f t="shared" si="12"/>
        <v>0</v>
      </c>
      <c r="W26" s="188">
        <f t="shared" si="12"/>
        <v>0</v>
      </c>
      <c r="X26" s="188">
        <f t="shared" si="12"/>
        <v>0</v>
      </c>
    </row>
    <row r="27" spans="2:24">
      <c r="B27" s="175"/>
      <c r="C27" s="176" t="str">
        <f>'2.2'!B20</f>
        <v>Transporte</v>
      </c>
      <c r="D27" s="173">
        <f>'2.2'!C20</f>
        <v>1800245.1606892461</v>
      </c>
      <c r="E27" s="173">
        <f>'2.2'!D20</f>
        <v>1692153.6052009449</v>
      </c>
      <c r="F27" s="173">
        <f>'2.2'!E20</f>
        <v>1749175.0038257097</v>
      </c>
      <c r="G27" s="173">
        <f>'2.2'!F20</f>
        <v>1908129.376610934</v>
      </c>
      <c r="H27" s="173">
        <f>'2.2'!G20</f>
        <v>2100612.3891411494</v>
      </c>
      <c r="I27" s="173">
        <f>'2.2'!H20</f>
        <v>2246585.4272560389</v>
      </c>
      <c r="J27" s="173">
        <f>'2.2'!I20</f>
        <v>2996693.9159270814</v>
      </c>
      <c r="K27" s="173">
        <f>'2.2'!J20</f>
        <v>1960315.5344441654</v>
      </c>
      <c r="L27" s="173">
        <f>'2.2'!K20</f>
        <v>2252338.3926303447</v>
      </c>
      <c r="M27" s="173">
        <f>'2.2'!L20</f>
        <v>2857131.0794863021</v>
      </c>
      <c r="O27" s="188">
        <f>D27-D46</f>
        <v>0</v>
      </c>
      <c r="P27" s="188">
        <f t="shared" ref="P27:X27" si="13">E27-E46</f>
        <v>0</v>
      </c>
      <c r="Q27" s="188">
        <f t="shared" si="13"/>
        <v>0</v>
      </c>
      <c r="R27" s="188">
        <f t="shared" si="13"/>
        <v>0</v>
      </c>
      <c r="S27" s="188">
        <f t="shared" si="13"/>
        <v>0</v>
      </c>
      <c r="T27" s="188">
        <f t="shared" si="13"/>
        <v>0</v>
      </c>
      <c r="U27" s="188">
        <f t="shared" si="13"/>
        <v>0</v>
      </c>
      <c r="V27" s="188">
        <f t="shared" si="13"/>
        <v>0</v>
      </c>
      <c r="W27" s="188">
        <f t="shared" si="13"/>
        <v>0</v>
      </c>
      <c r="X27" s="188">
        <f t="shared" si="13"/>
        <v>0</v>
      </c>
    </row>
    <row r="28" spans="2:24">
      <c r="B28" s="175"/>
      <c r="C28" s="176" t="str">
        <f>'2.2'!B21</f>
        <v>Casco</v>
      </c>
      <c r="D28" s="173">
        <f>'2.2'!C21</f>
        <v>1811255.1749509687</v>
      </c>
      <c r="E28" s="173">
        <f>'2.2'!D21</f>
        <v>1624339.3617021276</v>
      </c>
      <c r="F28" s="173">
        <f>'2.2'!E21</f>
        <v>1334876.9565255051</v>
      </c>
      <c r="G28" s="173">
        <f>'2.2'!F21</f>
        <v>1232005.2896247576</v>
      </c>
      <c r="H28" s="173">
        <f>'2.2'!G21</f>
        <v>1096294.08858237</v>
      </c>
      <c r="I28" s="173">
        <f>'2.2'!H21</f>
        <v>1061276.8095660829</v>
      </c>
      <c r="J28" s="173">
        <f>'2.2'!I21</f>
        <v>1394144.8973246526</v>
      </c>
      <c r="K28" s="173">
        <f>'2.2'!J21</f>
        <v>1357193.4710030337</v>
      </c>
      <c r="L28" s="173">
        <f>'2.2'!K21</f>
        <v>1271200.5518385684</v>
      </c>
      <c r="M28" s="173">
        <f>'2.2'!L21</f>
        <v>1253264.8875057583</v>
      </c>
      <c r="O28" s="188">
        <f>D28-D50</f>
        <v>0</v>
      </c>
      <c r="P28" s="188">
        <f t="shared" ref="P28:X28" si="14">E28-E50</f>
        <v>0</v>
      </c>
      <c r="Q28" s="188">
        <f t="shared" si="14"/>
        <v>0</v>
      </c>
      <c r="R28" s="188">
        <f t="shared" si="14"/>
        <v>0</v>
      </c>
      <c r="S28" s="188">
        <f t="shared" si="14"/>
        <v>0</v>
      </c>
      <c r="T28" s="188">
        <f t="shared" si="14"/>
        <v>0</v>
      </c>
      <c r="U28" s="188">
        <f t="shared" si="14"/>
        <v>0</v>
      </c>
      <c r="V28" s="188">
        <f t="shared" si="14"/>
        <v>0</v>
      </c>
      <c r="W28" s="188">
        <f t="shared" si="14"/>
        <v>0</v>
      </c>
      <c r="X28" s="188">
        <f t="shared" si="14"/>
        <v>0</v>
      </c>
    </row>
    <row r="29" spans="2:24">
      <c r="B29" s="175"/>
      <c r="C29" s="176" t="str">
        <f>'2.2'!B22</f>
        <v>Ingeniería</v>
      </c>
      <c r="D29" s="173">
        <f>'2.2'!C22</f>
        <v>1956233.5912547221</v>
      </c>
      <c r="E29" s="173">
        <f>'2.2'!D22</f>
        <v>1950713.4751773046</v>
      </c>
      <c r="F29" s="173">
        <f>'2.2'!E22</f>
        <v>2013555.7153210272</v>
      </c>
      <c r="G29" s="173">
        <f>'2.2'!F22</f>
        <v>2155181.3343228651</v>
      </c>
      <c r="H29" s="173">
        <f>'2.2'!G22</f>
        <v>1852924.9502900788</v>
      </c>
      <c r="I29" s="173">
        <f>'2.2'!H22</f>
        <v>2600115.7335447893</v>
      </c>
      <c r="J29" s="173">
        <f>'2.2'!I22</f>
        <v>3883330.7617688603</v>
      </c>
      <c r="K29" s="173">
        <f>'2.2'!J22</f>
        <v>2628517.8542779232</v>
      </c>
      <c r="L29" s="173">
        <f>'2.2'!K22</f>
        <v>2975604.6337660877</v>
      </c>
      <c r="M29" s="173">
        <f>'2.2'!L22</f>
        <v>4397779.7195033822</v>
      </c>
      <c r="O29" s="188">
        <f>D29-D53</f>
        <v>0</v>
      </c>
      <c r="P29" s="188">
        <f t="shared" ref="P29:X29" si="15">E29-E53</f>
        <v>0</v>
      </c>
      <c r="Q29" s="188">
        <f t="shared" si="15"/>
        <v>0</v>
      </c>
      <c r="R29" s="188">
        <f t="shared" si="15"/>
        <v>0</v>
      </c>
      <c r="S29" s="188">
        <f t="shared" si="15"/>
        <v>0</v>
      </c>
      <c r="T29" s="188">
        <f t="shared" si="15"/>
        <v>0</v>
      </c>
      <c r="U29" s="188">
        <f t="shared" si="15"/>
        <v>0</v>
      </c>
      <c r="V29" s="188">
        <f t="shared" si="15"/>
        <v>0</v>
      </c>
      <c r="W29" s="188">
        <f t="shared" si="15"/>
        <v>0</v>
      </c>
      <c r="X29" s="188">
        <f t="shared" si="15"/>
        <v>0</v>
      </c>
    </row>
    <row r="30" spans="2:24">
      <c r="B30" s="175"/>
      <c r="C30" s="176" t="str">
        <f>'2.2'!B23</f>
        <v>SOAP</v>
      </c>
      <c r="D30" s="173">
        <f>'2.2'!C23</f>
        <v>834689.84933218395</v>
      </c>
      <c r="E30" s="173">
        <f>'2.2'!D23</f>
        <v>783335.46099290776</v>
      </c>
      <c r="F30" s="173">
        <f>'2.2'!E23</f>
        <v>1735925.6339850032</v>
      </c>
      <c r="G30" s="173">
        <f>'2.2'!F23</f>
        <v>1586189.7288483151</v>
      </c>
      <c r="H30" s="173">
        <f>'2.2'!G23</f>
        <v>1605955.1012795323</v>
      </c>
      <c r="I30" s="173">
        <f>'2.2'!H23</f>
        <v>1718984.0724957774</v>
      </c>
      <c r="J30" s="173">
        <f>'2.2'!I23</f>
        <v>1823298.7469566537</v>
      </c>
      <c r="K30" s="173">
        <f>'2.2'!J23</f>
        <v>1955803.1655627124</v>
      </c>
      <c r="L30" s="173">
        <f>'2.2'!K23</f>
        <v>2031254.9433596435</v>
      </c>
      <c r="M30" s="173">
        <f>'2.2'!L23</f>
        <v>2191658.529211632</v>
      </c>
      <c r="O30" s="188">
        <f>D30-D58</f>
        <v>0</v>
      </c>
      <c r="P30" s="188">
        <f t="shared" ref="P30:X30" si="16">E30-E58</f>
        <v>0</v>
      </c>
      <c r="Q30" s="188">
        <f t="shared" si="16"/>
        <v>0</v>
      </c>
      <c r="R30" s="188">
        <f t="shared" si="16"/>
        <v>0</v>
      </c>
      <c r="S30" s="188">
        <f t="shared" si="16"/>
        <v>0</v>
      </c>
      <c r="T30" s="188">
        <f t="shared" si="16"/>
        <v>0</v>
      </c>
      <c r="U30" s="188">
        <f t="shared" si="16"/>
        <v>0</v>
      </c>
      <c r="V30" s="188">
        <f t="shared" si="16"/>
        <v>0</v>
      </c>
      <c r="W30" s="188">
        <f t="shared" si="16"/>
        <v>0</v>
      </c>
      <c r="X30" s="188">
        <f t="shared" si="16"/>
        <v>0</v>
      </c>
    </row>
    <row r="31" spans="2:24">
      <c r="B31" s="175"/>
      <c r="C31" s="176" t="str">
        <f>'2.2'!B24</f>
        <v>Seguros de Crédito</v>
      </c>
      <c r="D31" s="173">
        <f>'2.2'!C24</f>
        <v>496876.45573490893</v>
      </c>
      <c r="E31" s="173">
        <f>'2.2'!D24</f>
        <v>588094.50354609918</v>
      </c>
      <c r="F31" s="173">
        <f>'2.2'!E24</f>
        <v>684607.3667281667</v>
      </c>
      <c r="G31" s="173">
        <f>'2.2'!F24</f>
        <v>725594.09529224481</v>
      </c>
      <c r="H31" s="173">
        <f>'2.2'!G24</f>
        <v>883927.74364405603</v>
      </c>
      <c r="I31" s="173">
        <f>'2.2'!H24</f>
        <v>989416.62343433534</v>
      </c>
      <c r="J31" s="173">
        <f>'2.2'!I24</f>
        <v>1229391.7232294283</v>
      </c>
      <c r="K31" s="173">
        <f>'2.2'!J24</f>
        <v>1218721.7326365816</v>
      </c>
      <c r="L31" s="173">
        <f>'2.2'!K24</f>
        <v>1369606.8849318705</v>
      </c>
      <c r="M31" s="173">
        <f>'2.2'!L24</f>
        <v>1563497.4026678889</v>
      </c>
      <c r="O31" s="188">
        <f>D31-D59</f>
        <v>0</v>
      </c>
      <c r="P31" s="188">
        <f t="shared" ref="P31:X31" si="17">E31-E59</f>
        <v>0</v>
      </c>
      <c r="Q31" s="188">
        <f t="shared" si="17"/>
        <v>0</v>
      </c>
      <c r="R31" s="188">
        <f t="shared" si="17"/>
        <v>0</v>
      </c>
      <c r="S31" s="188">
        <f t="shared" si="17"/>
        <v>0</v>
      </c>
      <c r="T31" s="188">
        <f t="shared" si="17"/>
        <v>0</v>
      </c>
      <c r="U31" s="188">
        <f t="shared" si="17"/>
        <v>0</v>
      </c>
      <c r="V31" s="188">
        <f t="shared" si="17"/>
        <v>0</v>
      </c>
      <c r="W31" s="188">
        <f t="shared" si="17"/>
        <v>0</v>
      </c>
      <c r="X31" s="188">
        <f t="shared" si="17"/>
        <v>0</v>
      </c>
    </row>
    <row r="32" spans="2:24">
      <c r="B32" s="175"/>
      <c r="C32" s="176" t="str">
        <f>'2.2'!B25</f>
        <v>Responsabilidad Civil</v>
      </c>
      <c r="D32" s="173">
        <f>'2.2'!C25</f>
        <v>1563473.9239804787</v>
      </c>
      <c r="E32" s="173">
        <f>'2.2'!D25</f>
        <v>1619851.3002364063</v>
      </c>
      <c r="F32" s="173">
        <f>'2.2'!E25</f>
        <v>1850676.9917509046</v>
      </c>
      <c r="G32" s="173">
        <f>'2.2'!F25</f>
        <v>1743705.8305484164</v>
      </c>
      <c r="H32" s="173">
        <f>'2.2'!G25</f>
        <v>1785398.9718799451</v>
      </c>
      <c r="I32" s="173">
        <f>'2.2'!H25</f>
        <v>1753895.0376758296</v>
      </c>
      <c r="J32" s="173">
        <f>'2.2'!I25</f>
        <v>2342058.5971750645</v>
      </c>
      <c r="K32" s="173">
        <f>'2.2'!J25</f>
        <v>2379155.159175816</v>
      </c>
      <c r="L32" s="173">
        <f>'2.2'!K25</f>
        <v>2419930.64731503</v>
      </c>
      <c r="M32" s="173">
        <f>'2.2'!L25</f>
        <v>3069453.2572172908</v>
      </c>
      <c r="O32" s="188">
        <f>D32-D63</f>
        <v>0</v>
      </c>
      <c r="P32" s="188">
        <f t="shared" ref="P32:X32" si="18">E32-E63</f>
        <v>0</v>
      </c>
      <c r="Q32" s="188">
        <f t="shared" si="18"/>
        <v>0</v>
      </c>
      <c r="R32" s="188">
        <f t="shared" si="18"/>
        <v>0</v>
      </c>
      <c r="S32" s="188">
        <f t="shared" si="18"/>
        <v>0</v>
      </c>
      <c r="T32" s="188">
        <f t="shared" si="18"/>
        <v>0</v>
      </c>
      <c r="U32" s="188">
        <f t="shared" si="18"/>
        <v>0</v>
      </c>
      <c r="V32" s="188">
        <f t="shared" si="18"/>
        <v>0</v>
      </c>
      <c r="W32" s="188">
        <f t="shared" si="18"/>
        <v>0</v>
      </c>
      <c r="X32" s="188">
        <f t="shared" si="18"/>
        <v>0</v>
      </c>
    </row>
    <row r="33" spans="2:25">
      <c r="B33" s="175"/>
      <c r="C33" s="176" t="str">
        <f>'2.2'!B26</f>
        <v>Otros</v>
      </c>
      <c r="D33" s="173">
        <f>'2.2'!C26</f>
        <v>4694389.6723148208</v>
      </c>
      <c r="E33" s="173">
        <f>'2.2'!D26</f>
        <v>5755113.7115839235</v>
      </c>
      <c r="F33" s="173">
        <f>'2.2'!E26</f>
        <v>5790686.173453331</v>
      </c>
      <c r="G33" s="173">
        <f>'2.2'!F26</f>
        <v>7273196.7681438578</v>
      </c>
      <c r="H33" s="173">
        <f>'2.2'!G26</f>
        <v>8727365.6523261368</v>
      </c>
      <c r="I33" s="173">
        <f>'2.2'!H26</f>
        <v>10975714.046923298</v>
      </c>
      <c r="J33" s="173">
        <f>'2.2'!I26</f>
        <v>11391586.555829883</v>
      </c>
      <c r="K33" s="173">
        <f>'2.2'!J26</f>
        <v>11816773.385513365</v>
      </c>
      <c r="L33" s="173">
        <f>'2.2'!K26</f>
        <v>13387144.538359532</v>
      </c>
      <c r="M33" s="173">
        <f>'2.2'!L26</f>
        <v>14653925.602504348</v>
      </c>
      <c r="O33" s="188">
        <f>D33-D64</f>
        <v>0</v>
      </c>
      <c r="P33" s="188">
        <f t="shared" ref="P33:X33" si="19">E33-E64</f>
        <v>0</v>
      </c>
      <c r="Q33" s="188">
        <f t="shared" si="19"/>
        <v>0</v>
      </c>
      <c r="R33" s="188">
        <f t="shared" si="19"/>
        <v>0</v>
      </c>
      <c r="S33" s="188">
        <f t="shared" si="19"/>
        <v>0</v>
      </c>
      <c r="T33" s="188">
        <f t="shared" si="19"/>
        <v>0</v>
      </c>
      <c r="U33" s="188">
        <f t="shared" si="19"/>
        <v>0</v>
      </c>
      <c r="V33" s="188">
        <f t="shared" si="19"/>
        <v>0</v>
      </c>
      <c r="W33" s="188">
        <f t="shared" si="19"/>
        <v>0</v>
      </c>
      <c r="X33" s="188">
        <f t="shared" si="19"/>
        <v>0</v>
      </c>
    </row>
    <row r="34" spans="2:25">
      <c r="B34" s="175"/>
      <c r="C34" s="173" t="str">
        <f>'2.2'!B27</f>
        <v>Total</v>
      </c>
      <c r="D34" s="173">
        <f>'2.2'!C27</f>
        <v>37248376.086650141</v>
      </c>
      <c r="E34" s="173">
        <f>'2.2'!D27</f>
        <v>38376178.723404251</v>
      </c>
      <c r="F34" s="173">
        <f>'2.2'!E27</f>
        <v>39693392.40806026</v>
      </c>
      <c r="G34" s="173">
        <f>'2.2'!F27</f>
        <v>42362932.904436797</v>
      </c>
      <c r="H34" s="173">
        <f>'2.2'!G27</f>
        <v>45224272.34819521</v>
      </c>
      <c r="I34" s="173">
        <f>'2.2'!H27</f>
        <v>51948893.320273593</v>
      </c>
      <c r="J34" s="173">
        <f>'2.2'!I27</f>
        <v>59293673.205587804</v>
      </c>
      <c r="K34" s="173">
        <f>'2.2'!J27</f>
        <v>57943535.225336753</v>
      </c>
      <c r="L34" s="173">
        <f>'2.2'!K27</f>
        <v>66794559.449652866</v>
      </c>
      <c r="M34" s="173">
        <f>'2.2'!L27</f>
        <v>78270197.626898304</v>
      </c>
      <c r="O34" s="188">
        <f>D34-D36</f>
        <v>0</v>
      </c>
      <c r="P34" s="188">
        <f t="shared" ref="P34:X34" si="20">E34-E36</f>
        <v>0</v>
      </c>
      <c r="Q34" s="188">
        <f t="shared" si="20"/>
        <v>0</v>
      </c>
      <c r="R34" s="188">
        <f t="shared" si="20"/>
        <v>0</v>
      </c>
      <c r="S34" s="188">
        <f t="shared" si="20"/>
        <v>0</v>
      </c>
      <c r="T34" s="188">
        <f t="shared" si="20"/>
        <v>0</v>
      </c>
      <c r="U34" s="188">
        <f t="shared" si="20"/>
        <v>0</v>
      </c>
      <c r="V34" s="188">
        <f t="shared" si="20"/>
        <v>0</v>
      </c>
      <c r="W34" s="188">
        <f t="shared" si="20"/>
        <v>0</v>
      </c>
      <c r="X34" s="188">
        <f t="shared" si="20"/>
        <v>0</v>
      </c>
      <c r="Y34" s="170"/>
    </row>
    <row r="36" spans="2:25">
      <c r="B36" s="175" t="s">
        <v>120</v>
      </c>
      <c r="C36" s="173" t="str">
        <f>'2.3'!B47</f>
        <v>Total</v>
      </c>
      <c r="D36" s="173">
        <f>'2.3'!C47</f>
        <v>37248376.086650133</v>
      </c>
      <c r="E36" s="173">
        <f>'2.3'!D47</f>
        <v>38376178.723404244</v>
      </c>
      <c r="F36" s="173">
        <f>'2.3'!E47</f>
        <v>39693392.40806026</v>
      </c>
      <c r="G36" s="173">
        <f>'2.3'!F47</f>
        <v>42362932.904436812</v>
      </c>
      <c r="H36" s="173">
        <f>'2.3'!G47</f>
        <v>45224272.34819521</v>
      </c>
      <c r="I36" s="173">
        <f>'2.3'!H47</f>
        <v>51948893.320273593</v>
      </c>
      <c r="J36" s="173">
        <f>'2.3'!I47</f>
        <v>59293673.205587819</v>
      </c>
      <c r="K36" s="173">
        <f>'2.3'!J47</f>
        <v>57943535.225336753</v>
      </c>
      <c r="L36" s="173">
        <f>'2.3'!K47</f>
        <v>66794559.449652866</v>
      </c>
      <c r="M36" s="173">
        <f>'2.3'!L47</f>
        <v>78270197.626898304</v>
      </c>
      <c r="O36" s="188">
        <f>D36-SUM(D38,D41,D45,D46,D50,D53,D58,D59,D63,D64)</f>
        <v>0</v>
      </c>
      <c r="P36" s="188">
        <f t="shared" ref="P36:X36" si="21">E36-SUM(E38,E41,E45,E46,E50,E53,E58,E59,E63,E64)</f>
        <v>0</v>
      </c>
      <c r="Q36" s="188">
        <f t="shared" si="21"/>
        <v>0</v>
      </c>
      <c r="R36" s="188">
        <f t="shared" si="21"/>
        <v>0</v>
      </c>
      <c r="S36" s="188">
        <f t="shared" si="21"/>
        <v>0</v>
      </c>
      <c r="T36" s="188">
        <f t="shared" si="21"/>
        <v>0</v>
      </c>
      <c r="U36" s="188">
        <f t="shared" si="21"/>
        <v>0</v>
      </c>
      <c r="V36" s="188">
        <f t="shared" si="21"/>
        <v>0</v>
      </c>
      <c r="W36" s="188">
        <f t="shared" si="21"/>
        <v>0</v>
      </c>
      <c r="X36" s="188">
        <f t="shared" si="21"/>
        <v>0</v>
      </c>
    </row>
    <row r="38" spans="2:25">
      <c r="B38" s="175" t="s">
        <v>121</v>
      </c>
      <c r="C38" s="173" t="str">
        <f>'2.4.1'!B47</f>
        <v>Total</v>
      </c>
      <c r="D38" s="173">
        <f>'2.4.1'!C47</f>
        <v>15168421.929608731</v>
      </c>
      <c r="E38" s="173">
        <f>'2.4.1'!D47</f>
        <v>14708661.111111108</v>
      </c>
      <c r="F38" s="173">
        <f>'2.4.1'!E47</f>
        <v>14111370.181410806</v>
      </c>
      <c r="G38" s="173">
        <f>'2.4.1'!F47</f>
        <v>13975161.128267832</v>
      </c>
      <c r="H38" s="173">
        <f>'2.4.1'!G47</f>
        <v>14592200.368884148</v>
      </c>
      <c r="I38" s="173">
        <f>'2.4.1'!H47</f>
        <v>16045373.206282936</v>
      </c>
      <c r="J38" s="173">
        <f>'2.4.1'!I47</f>
        <v>19063056.407693759</v>
      </c>
      <c r="K38" s="173">
        <f>'2.4.1'!J47</f>
        <v>19146137.207490098</v>
      </c>
      <c r="L38" s="173">
        <f>'2.4.1'!K47</f>
        <v>23176628.564637117</v>
      </c>
      <c r="M38" s="173">
        <f>'2.4.1'!L47</f>
        <v>27446919.466781016</v>
      </c>
      <c r="O38" s="188">
        <f>D38-SUM(D39:D40)</f>
        <v>0</v>
      </c>
      <c r="P38" s="188">
        <f t="shared" ref="P38:X38" si="22">E38-SUM(E39:E40)</f>
        <v>0</v>
      </c>
      <c r="Q38" s="188">
        <f t="shared" si="22"/>
        <v>0</v>
      </c>
      <c r="R38" s="188">
        <f t="shared" si="22"/>
        <v>0</v>
      </c>
      <c r="S38" s="188">
        <f t="shared" si="22"/>
        <v>0</v>
      </c>
      <c r="T38" s="188">
        <f t="shared" si="22"/>
        <v>0</v>
      </c>
      <c r="U38" s="188">
        <f t="shared" si="22"/>
        <v>0</v>
      </c>
      <c r="V38" s="188">
        <f t="shared" si="22"/>
        <v>0</v>
      </c>
      <c r="W38" s="188">
        <f t="shared" si="22"/>
        <v>0</v>
      </c>
      <c r="X38" s="188">
        <f t="shared" si="22"/>
        <v>0</v>
      </c>
    </row>
    <row r="39" spans="2:25">
      <c r="B39" s="175" t="s">
        <v>122</v>
      </c>
      <c r="C39" s="173" t="str">
        <f>'2.4.1.1'!B47</f>
        <v>Total</v>
      </c>
      <c r="D39" s="173">
        <f>'2.4.1.1'!C47</f>
        <v>7045680.3940726677</v>
      </c>
      <c r="E39" s="173">
        <f>'2.4.1.1'!D47</f>
        <v>7192586.7612293148</v>
      </c>
      <c r="F39" s="173">
        <f>'2.4.1.1'!E47</f>
        <v>6825148.6829454219</v>
      </c>
      <c r="G39" s="173">
        <f>'2.4.1.1'!F47</f>
        <v>7303074.1910484694</v>
      </c>
      <c r="H39" s="173">
        <f>'2.4.1.1'!G47</f>
        <v>7462427.0984785417</v>
      </c>
      <c r="I39" s="173">
        <f>'2.4.1.1'!H47</f>
        <v>7577133.7321239812</v>
      </c>
      <c r="J39" s="173">
        <f>'2.4.1.1'!I47</f>
        <v>8823262.4809055291</v>
      </c>
      <c r="K39" s="173">
        <f>'2.4.1.1'!J47</f>
        <v>8698945.7037427556</v>
      </c>
      <c r="L39" s="173">
        <f>'2.4.1.1'!K47</f>
        <v>9515185.2084891759</v>
      </c>
      <c r="M39" s="173">
        <f>'2.4.1.1'!L47</f>
        <v>10773089.163332067</v>
      </c>
    </row>
    <row r="40" spans="2:25">
      <c r="B40" s="175" t="s">
        <v>123</v>
      </c>
      <c r="C40" s="173" t="str">
        <f>'2.4.1.2'!B47</f>
        <v>Total</v>
      </c>
      <c r="D40" s="173">
        <f>'2.4.1.2'!C47</f>
        <v>8122741.535536061</v>
      </c>
      <c r="E40" s="173">
        <f>'2.4.1.2'!D47</f>
        <v>7516074.3498817962</v>
      </c>
      <c r="F40" s="173">
        <f>'2.4.1.2'!E47</f>
        <v>7286221.4984653853</v>
      </c>
      <c r="G40" s="173">
        <f>'2.4.1.2'!F47</f>
        <v>6672086.9372193608</v>
      </c>
      <c r="H40" s="173">
        <f>'2.4.1.2'!G47</f>
        <v>7129773.2704056082</v>
      </c>
      <c r="I40" s="173">
        <f>'2.4.1.2'!H47</f>
        <v>8468239.4741589539</v>
      </c>
      <c r="J40" s="173">
        <f>'2.4.1.2'!I47</f>
        <v>10239793.926788231</v>
      </c>
      <c r="K40" s="173">
        <f>'2.4.1.2'!J47</f>
        <v>10447191.50374734</v>
      </c>
      <c r="L40" s="173">
        <f>'2.4.1.2'!K47</f>
        <v>13661443.356147939</v>
      </c>
      <c r="M40" s="173">
        <f>'2.4.1.2'!L47</f>
        <v>16673830.303448947</v>
      </c>
    </row>
    <row r="41" spans="2:25">
      <c r="B41" s="175" t="s">
        <v>124</v>
      </c>
      <c r="C41" s="173" t="str">
        <f>'2.4.2'!B47</f>
        <v>Total</v>
      </c>
      <c r="D41" s="173">
        <f>'2.4.2'!C47</f>
        <v>8334631.2616010923</v>
      </c>
      <c r="E41" s="173">
        <f>'2.4.2'!D47</f>
        <v>8905386.9385342766</v>
      </c>
      <c r="F41" s="173">
        <f>'2.4.2'!E47</f>
        <v>9542907.4236085229</v>
      </c>
      <c r="G41" s="173">
        <f>'2.4.2'!F47</f>
        <v>10823400.136079321</v>
      </c>
      <c r="H41" s="173">
        <f>'2.4.2'!G47</f>
        <v>11642601.974871807</v>
      </c>
      <c r="I41" s="173">
        <f>'2.4.2'!H47</f>
        <v>13444484.33596668</v>
      </c>
      <c r="J41" s="173">
        <f>'2.4.2'!I47</f>
        <v>14027429.627312684</v>
      </c>
      <c r="K41" s="173">
        <f>'2.4.2'!J47</f>
        <v>14002868.659897784</v>
      </c>
      <c r="L41" s="173">
        <f>'2.4.2'!K47</f>
        <v>16229720.142340789</v>
      </c>
      <c r="M41" s="173">
        <f>'2.4.2'!L47</f>
        <v>18871649.629968204</v>
      </c>
      <c r="O41" s="188">
        <f>D41-SUM(D42:D44)</f>
        <v>0</v>
      </c>
      <c r="P41" s="188">
        <f t="shared" ref="P41:X41" si="23">E41-SUM(E42:E44)</f>
        <v>0</v>
      </c>
      <c r="Q41" s="188">
        <f t="shared" si="23"/>
        <v>0</v>
      </c>
      <c r="R41" s="188">
        <f t="shared" si="23"/>
        <v>0</v>
      </c>
      <c r="S41" s="188">
        <f t="shared" si="23"/>
        <v>0</v>
      </c>
      <c r="T41" s="188">
        <f t="shared" si="23"/>
        <v>0</v>
      </c>
      <c r="U41" s="188">
        <f t="shared" si="23"/>
        <v>0</v>
      </c>
      <c r="V41" s="188">
        <f t="shared" si="23"/>
        <v>0</v>
      </c>
      <c r="W41" s="188">
        <f t="shared" si="23"/>
        <v>0</v>
      </c>
      <c r="X41" s="188">
        <f t="shared" si="23"/>
        <v>0</v>
      </c>
    </row>
    <row r="42" spans="2:25">
      <c r="B42" s="175" t="s">
        <v>125</v>
      </c>
      <c r="C42" s="173" t="str">
        <f>'2.4.2.1'!B47</f>
        <v>Total</v>
      </c>
      <c r="D42" s="173">
        <f>'2.4.2.1'!C47</f>
        <v>4054727.4505916131</v>
      </c>
      <c r="E42" s="173">
        <f>'2.4.2.1'!D47</f>
        <v>4289678.1914893612</v>
      </c>
      <c r="F42" s="173">
        <f>'2.4.2.1'!E47</f>
        <v>4639298.4370894572</v>
      </c>
      <c r="G42" s="173">
        <f>'2.4.2.1'!F47</f>
        <v>5216904.2676946213</v>
      </c>
      <c r="H42" s="173">
        <f>'2.4.2.1'!G47</f>
        <v>5682147.3486042488</v>
      </c>
      <c r="I42" s="173">
        <f>'2.4.2.1'!H47</f>
        <v>6799558.4186853347</v>
      </c>
      <c r="J42" s="173">
        <f>'2.4.2.1'!I47</f>
        <v>7599657.3837073892</v>
      </c>
      <c r="K42" s="173">
        <f>'2.4.2.1'!J47</f>
        <v>7556202.2988242339</v>
      </c>
      <c r="L42" s="173">
        <f>'2.4.2.1'!K47</f>
        <v>8606298.1373117883</v>
      </c>
      <c r="M42" s="173">
        <f>'2.4.2.1'!L47</f>
        <v>10165047.862589221</v>
      </c>
    </row>
    <row r="43" spans="2:25">
      <c r="B43" s="175" t="s">
        <v>126</v>
      </c>
      <c r="C43" s="173" t="str">
        <f>'2.4.2.2'!B47</f>
        <v>Total</v>
      </c>
      <c r="D43" s="173">
        <f>'2.4.2.2'!C47</f>
        <v>2239470.1542989425</v>
      </c>
      <c r="E43" s="173">
        <f>'2.4.2.2'!D47</f>
        <v>2405619.2671394795</v>
      </c>
      <c r="F43" s="173">
        <f>'2.4.2.2'!E47</f>
        <v>2490246.4334283266</v>
      </c>
      <c r="G43" s="173">
        <f>'2.4.2.2'!F47</f>
        <v>2805000.497919031</v>
      </c>
      <c r="H43" s="173">
        <f>'2.4.2.2'!G47</f>
        <v>3003341.9900765573</v>
      </c>
      <c r="I43" s="173">
        <f>'2.4.2.2'!H47</f>
        <v>3429048.1005123658</v>
      </c>
      <c r="J43" s="173">
        <f>'2.4.2.2'!I47</f>
        <v>3304955.9563259706</v>
      </c>
      <c r="K43" s="173">
        <f>'2.4.2.2'!J47</f>
        <v>3461952.3198337592</v>
      </c>
      <c r="L43" s="173">
        <f>'2.4.2.2'!K47</f>
        <v>4099631.3774291496</v>
      </c>
      <c r="M43" s="173">
        <f>'2.4.2.2'!L47</f>
        <v>4893498.4388197195</v>
      </c>
    </row>
    <row r="44" spans="2:25">
      <c r="B44" s="175" t="s">
        <v>127</v>
      </c>
      <c r="C44" s="173" t="str">
        <f>'2.4.2.3'!B47</f>
        <v>Total</v>
      </c>
      <c r="D44" s="173">
        <f>'2.4.2.3'!C47</f>
        <v>2040433.6567105355</v>
      </c>
      <c r="E44" s="173">
        <f>'2.4.2.3'!D47</f>
        <v>2210089.4799054372</v>
      </c>
      <c r="F44" s="173">
        <f>'2.4.2.3'!E47</f>
        <v>2413362.5530907409</v>
      </c>
      <c r="G44" s="173">
        <f>'2.4.2.3'!F47</f>
        <v>2801495.370465667</v>
      </c>
      <c r="H44" s="173">
        <f>'2.4.2.3'!G47</f>
        <v>2957112.636191003</v>
      </c>
      <c r="I44" s="173">
        <f>'2.4.2.3'!H47</f>
        <v>3215877.8167689792</v>
      </c>
      <c r="J44" s="173">
        <f>'2.4.2.3'!I47</f>
        <v>3122816.2872793251</v>
      </c>
      <c r="K44" s="173">
        <f>'2.4.2.3'!J47</f>
        <v>2984714.041239792</v>
      </c>
      <c r="L44" s="173">
        <f>'2.4.2.3'!K47</f>
        <v>3523790.6275998512</v>
      </c>
      <c r="M44" s="173">
        <f>'2.4.2.3'!L47</f>
        <v>3813103.3285592603</v>
      </c>
    </row>
    <row r="45" spans="2:25">
      <c r="B45" s="175" t="s">
        <v>128</v>
      </c>
      <c r="C45" s="173" t="str">
        <f>'2.4.3'!B47</f>
        <v>Total</v>
      </c>
      <c r="D45" s="173">
        <f>'2.4.3'!C47</f>
        <v>588159.06718298746</v>
      </c>
      <c r="E45" s="173">
        <f>'2.4.3'!D47</f>
        <v>748529.25531914888</v>
      </c>
      <c r="F45" s="173">
        <f>'2.4.3'!E47</f>
        <v>879610.96145128645</v>
      </c>
      <c r="G45" s="173">
        <f>'2.4.3'!F47</f>
        <v>940369.21669825667</v>
      </c>
      <c r="H45" s="173">
        <f>'2.4.3'!G47</f>
        <v>936991.10729598743</v>
      </c>
      <c r="I45" s="173">
        <f>'2.4.3'!H47</f>
        <v>1113048.0271278201</v>
      </c>
      <c r="J45" s="173">
        <f>'2.4.3'!I47</f>
        <v>1142681.9723697414</v>
      </c>
      <c r="K45" s="173">
        <f>'2.4.3'!J47</f>
        <v>1478049.0553352747</v>
      </c>
      <c r="L45" s="173">
        <f>'2.4.3'!K47</f>
        <v>1681130.1504738866</v>
      </c>
      <c r="M45" s="173">
        <f>'2.4.3'!L47</f>
        <v>1964918.0520525002</v>
      </c>
    </row>
    <row r="46" spans="2:25">
      <c r="B46" s="175" t="s">
        <v>129</v>
      </c>
      <c r="C46" s="173" t="str">
        <f>'2.4.4'!B47</f>
        <v>Total</v>
      </c>
      <c r="D46" s="173">
        <f>'2.4.4'!C47</f>
        <v>1800245.1606892461</v>
      </c>
      <c r="E46" s="173">
        <f>'2.4.4'!D47</f>
        <v>1692153.6052009449</v>
      </c>
      <c r="F46" s="173">
        <f>'2.4.4'!E47</f>
        <v>1749175.0038257097</v>
      </c>
      <c r="G46" s="173">
        <f>'2.4.4'!F47</f>
        <v>1908129.376610934</v>
      </c>
      <c r="H46" s="173">
        <f>'2.4.4'!G47</f>
        <v>2100612.3891411494</v>
      </c>
      <c r="I46" s="173">
        <f>'2.4.4'!H47</f>
        <v>2246585.4272560389</v>
      </c>
      <c r="J46" s="173">
        <f>'2.4.4'!I47</f>
        <v>2996693.9159270814</v>
      </c>
      <c r="K46" s="173">
        <f>'2.4.4'!J47</f>
        <v>1960315.5344441654</v>
      </c>
      <c r="L46" s="173">
        <f>'2.4.4'!K47</f>
        <v>2252338.3926303447</v>
      </c>
      <c r="M46" s="173">
        <f>'2.4.4'!L47</f>
        <v>2857131.0794863021</v>
      </c>
      <c r="O46" s="188">
        <f>D46-SUM(D47:D49)</f>
        <v>0</v>
      </c>
      <c r="P46" s="188">
        <f t="shared" ref="P46:X46" si="24">E46-SUM(E47:E49)</f>
        <v>0</v>
      </c>
      <c r="Q46" s="188">
        <f t="shared" si="24"/>
        <v>0</v>
      </c>
      <c r="R46" s="188">
        <f t="shared" si="24"/>
        <v>0</v>
      </c>
      <c r="S46" s="188">
        <f t="shared" si="24"/>
        <v>0</v>
      </c>
      <c r="T46" s="188">
        <f t="shared" si="24"/>
        <v>0</v>
      </c>
      <c r="U46" s="188">
        <f t="shared" si="24"/>
        <v>0</v>
      </c>
      <c r="V46" s="188">
        <f t="shared" si="24"/>
        <v>0</v>
      </c>
      <c r="W46" s="188">
        <f t="shared" si="24"/>
        <v>0</v>
      </c>
      <c r="X46" s="188">
        <f t="shared" si="24"/>
        <v>0</v>
      </c>
    </row>
    <row r="47" spans="2:25">
      <c r="B47" s="175" t="s">
        <v>131</v>
      </c>
      <c r="C47" s="173" t="str">
        <f>'2.4.4.1'!B47</f>
        <v>Total</v>
      </c>
      <c r="D47" s="173">
        <f>'2.4.4.1'!C47</f>
        <v>650809.17958065309</v>
      </c>
      <c r="E47" s="173">
        <f>'2.4.4.1'!D47</f>
        <v>611648.0496453899</v>
      </c>
      <c r="F47" s="173">
        <f>'2.4.4.1'!E47</f>
        <v>651676.46914457134</v>
      </c>
      <c r="G47" s="173">
        <f>'2.4.4.1'!F47</f>
        <v>720266.02784674743</v>
      </c>
      <c r="H47" s="173">
        <f>'2.4.4.1'!G47</f>
        <v>830359.04578766332</v>
      </c>
      <c r="I47" s="173">
        <f>'2.4.4.1'!H47</f>
        <v>926879.84197861014</v>
      </c>
      <c r="J47" s="173">
        <f>'2.4.4.1'!I47</f>
        <v>1156387.6962060928</v>
      </c>
      <c r="K47" s="173">
        <f>'2.4.4.1'!J47</f>
        <v>931278.69710374181</v>
      </c>
      <c r="L47" s="173">
        <f>'2.4.4.1'!K47</f>
        <v>1043970.3479985364</v>
      </c>
      <c r="M47" s="173">
        <f>'2.4.4.1'!L47</f>
        <v>1244055.9199032208</v>
      </c>
    </row>
    <row r="48" spans="2:25">
      <c r="B48" s="175" t="s">
        <v>132</v>
      </c>
      <c r="C48" s="173" t="str">
        <f>'2.4.4.2'!B47</f>
        <v>Total</v>
      </c>
      <c r="D48" s="173">
        <f>'2.4.4.2'!C47</f>
        <v>982641.72736459167</v>
      </c>
      <c r="E48" s="173">
        <f>'2.4.4.2'!D47</f>
        <v>934373.75886524806</v>
      </c>
      <c r="F48" s="173">
        <f>'2.4.4.2'!E47</f>
        <v>952356.95456212235</v>
      </c>
      <c r="G48" s="173">
        <f>'2.4.4.2'!F47</f>
        <v>1051656.5682752691</v>
      </c>
      <c r="H48" s="173">
        <f>'2.4.4.2'!G47</f>
        <v>1123039.1713086225</v>
      </c>
      <c r="I48" s="173">
        <f>'2.4.4.2'!H47</f>
        <v>1199402.2726786274</v>
      </c>
      <c r="J48" s="173">
        <f>'2.4.4.2'!I47</f>
        <v>1682488.8579783172</v>
      </c>
      <c r="K48" s="173">
        <f>'2.4.4.2'!J47</f>
        <v>906362.73521120346</v>
      </c>
      <c r="L48" s="173">
        <f>'2.4.4.2'!K47</f>
        <v>1086500.8354481708</v>
      </c>
      <c r="M48" s="173">
        <f>'2.4.4.2'!L47</f>
        <v>1482088.8372357981</v>
      </c>
    </row>
    <row r="49" spans="2:24">
      <c r="B49" s="175" t="s">
        <v>133</v>
      </c>
      <c r="C49" s="173" t="str">
        <f>'2.4.4.3'!B47</f>
        <v>Total</v>
      </c>
      <c r="D49" s="173">
        <f>'2.4.4.3'!C47</f>
        <v>166794.25374400095</v>
      </c>
      <c r="E49" s="173">
        <f>'2.4.4.3'!D47</f>
        <v>146131.7966903073</v>
      </c>
      <c r="F49" s="173">
        <f>'2.4.4.3'!E47</f>
        <v>145141.58011901565</v>
      </c>
      <c r="G49" s="173">
        <f>'2.4.4.3'!F47</f>
        <v>136206.78048891749</v>
      </c>
      <c r="H49" s="173">
        <f>'2.4.4.3'!G47</f>
        <v>147214.17204486378</v>
      </c>
      <c r="I49" s="173">
        <f>'2.4.4.3'!H47</f>
        <v>120303.31259880157</v>
      </c>
      <c r="J49" s="173">
        <f>'2.4.4.3'!I47</f>
        <v>157817.36174267193</v>
      </c>
      <c r="K49" s="173">
        <f>'2.4.4.3'!J47</f>
        <v>122674.10212922012</v>
      </c>
      <c r="L49" s="173">
        <f>'2.4.4.3'!K47</f>
        <v>121867.20918363777</v>
      </c>
      <c r="M49" s="173">
        <f>'2.4.4.3'!L47</f>
        <v>130986.32234728312</v>
      </c>
    </row>
    <row r="50" spans="2:24">
      <c r="B50" s="175" t="s">
        <v>134</v>
      </c>
      <c r="C50" s="173" t="str">
        <f>'2.4.5'!B47</f>
        <v>Total</v>
      </c>
      <c r="D50" s="173">
        <f>'2.4.5'!C47</f>
        <v>1811255.1749509687</v>
      </c>
      <c r="E50" s="173">
        <f>'2.4.5'!D47</f>
        <v>1624339.3617021276</v>
      </c>
      <c r="F50" s="173">
        <f>'2.4.5'!E47</f>
        <v>1334876.9565255051</v>
      </c>
      <c r="G50" s="173">
        <f>'2.4.5'!F47</f>
        <v>1232005.2896247576</v>
      </c>
      <c r="H50" s="173">
        <f>'2.4.5'!G47</f>
        <v>1096294.08858237</v>
      </c>
      <c r="I50" s="173">
        <f>'2.4.5'!H47</f>
        <v>1061276.8095660829</v>
      </c>
      <c r="J50" s="173">
        <f>'2.4.5'!I47</f>
        <v>1394144.8973246526</v>
      </c>
      <c r="K50" s="173">
        <f>'2.4.5'!J47</f>
        <v>1357193.4710030337</v>
      </c>
      <c r="L50" s="173">
        <f>'2.4.5'!K47</f>
        <v>1271200.5518385684</v>
      </c>
      <c r="M50" s="173">
        <f>'2.4.5'!L47</f>
        <v>1253264.8875057583</v>
      </c>
      <c r="O50" s="188">
        <f>D50-SUM(D51:D52)</f>
        <v>0</v>
      </c>
      <c r="P50" s="188">
        <f t="shared" ref="P50:X50" si="25">E50-SUM(E51:E52)</f>
        <v>0</v>
      </c>
      <c r="Q50" s="188">
        <f t="shared" si="25"/>
        <v>0</v>
      </c>
      <c r="R50" s="188">
        <f t="shared" si="25"/>
        <v>0</v>
      </c>
      <c r="S50" s="188">
        <f t="shared" si="25"/>
        <v>0</v>
      </c>
      <c r="T50" s="188">
        <f t="shared" si="25"/>
        <v>0</v>
      </c>
      <c r="U50" s="188">
        <f t="shared" si="25"/>
        <v>0</v>
      </c>
      <c r="V50" s="188">
        <f t="shared" si="25"/>
        <v>0</v>
      </c>
      <c r="W50" s="188">
        <f t="shared" si="25"/>
        <v>0</v>
      </c>
      <c r="X50" s="188">
        <f t="shared" si="25"/>
        <v>0</v>
      </c>
    </row>
    <row r="51" spans="2:24">
      <c r="B51" s="175" t="s">
        <v>135</v>
      </c>
      <c r="C51" s="173" t="str">
        <f>'2.4.5.1'!B47</f>
        <v>Total</v>
      </c>
      <c r="D51" s="173">
        <f>'2.4.5.1'!C47</f>
        <v>1092820.2855689044</v>
      </c>
      <c r="E51" s="173">
        <f>'2.4.5.1'!D47</f>
        <v>818863.94799054356</v>
      </c>
      <c r="F51" s="173">
        <f>'2.4.5.1'!E47</f>
        <v>607225.24910420645</v>
      </c>
      <c r="G51" s="173">
        <f>'2.4.5.1'!F47</f>
        <v>612009.86269117694</v>
      </c>
      <c r="H51" s="173">
        <f>'2.4.5.1'!G47</f>
        <v>456367.06918159407</v>
      </c>
      <c r="I51" s="173">
        <f>'2.4.5.1'!H47</f>
        <v>439631.12034759804</v>
      </c>
      <c r="J51" s="173">
        <f>'2.4.5.1'!I47</f>
        <v>598691.43883459968</v>
      </c>
      <c r="K51" s="173">
        <f>'2.4.5.1'!J47</f>
        <v>585002.63574064348</v>
      </c>
      <c r="L51" s="173">
        <f>'2.4.5.1'!K47</f>
        <v>590317.93638475821</v>
      </c>
      <c r="M51" s="173">
        <f>'2.4.5.1'!L47</f>
        <v>612983.34128015442</v>
      </c>
    </row>
    <row r="52" spans="2:24">
      <c r="B52" s="175" t="s">
        <v>136</v>
      </c>
      <c r="C52" s="173" t="str">
        <f>'2.4.5.2'!B47</f>
        <v>Total</v>
      </c>
      <c r="D52" s="173">
        <f>'2.4.5.2'!C47</f>
        <v>718434.88938206399</v>
      </c>
      <c r="E52" s="173">
        <f>'2.4.5.2'!D47</f>
        <v>805475.41371158394</v>
      </c>
      <c r="F52" s="173">
        <f>'2.4.5.2'!E47</f>
        <v>727651.7074212986</v>
      </c>
      <c r="G52" s="173">
        <f>'2.4.5.2'!F47</f>
        <v>619995.42693358054</v>
      </c>
      <c r="H52" s="173">
        <f>'2.4.5.2'!G47</f>
        <v>639927.01940077578</v>
      </c>
      <c r="I52" s="173">
        <f>'2.4.5.2'!H47</f>
        <v>621645.68921848503</v>
      </c>
      <c r="J52" s="173">
        <f>'2.4.5.2'!I47</f>
        <v>795453.45849005308</v>
      </c>
      <c r="K52" s="173">
        <f>'2.4.5.2'!J47</f>
        <v>772190.83526239032</v>
      </c>
      <c r="L52" s="173">
        <f>'2.4.5.2'!K47</f>
        <v>680882.6154538102</v>
      </c>
      <c r="M52" s="173">
        <f>'2.4.5.2'!L47</f>
        <v>640281.5462256039</v>
      </c>
    </row>
    <row r="53" spans="2:24">
      <c r="B53" s="175" t="s">
        <v>137</v>
      </c>
      <c r="C53" s="173" t="str">
        <f>'2.4.6'!B47</f>
        <v>Total</v>
      </c>
      <c r="D53" s="173">
        <f>'2.4.6'!C47</f>
        <v>1956233.5912547221</v>
      </c>
      <c r="E53" s="173">
        <f>'2.4.6'!D47</f>
        <v>1950713.4751773046</v>
      </c>
      <c r="F53" s="173">
        <f>'2.4.6'!E47</f>
        <v>2013555.7153210272</v>
      </c>
      <c r="G53" s="173">
        <f>'2.4.6'!F47</f>
        <v>2155181.3343228651</v>
      </c>
      <c r="H53" s="173">
        <f>'2.4.6'!G47</f>
        <v>1852924.9502900788</v>
      </c>
      <c r="I53" s="173">
        <f>'2.4.6'!H47</f>
        <v>2600115.7335447893</v>
      </c>
      <c r="J53" s="173">
        <f>'2.4.6'!I47</f>
        <v>3883330.7617688603</v>
      </c>
      <c r="K53" s="173">
        <f>'2.4.6'!J47</f>
        <v>2628517.8542779232</v>
      </c>
      <c r="L53" s="173">
        <f>'2.4.6'!K47</f>
        <v>2975604.6337660877</v>
      </c>
      <c r="M53" s="173">
        <f>'2.4.6'!L47</f>
        <v>4397779.7195033822</v>
      </c>
      <c r="O53" s="188">
        <f>D53-SUM(D54:D57)</f>
        <v>0</v>
      </c>
      <c r="P53" s="188">
        <f t="shared" ref="P53:X53" si="26">E53-SUM(E54:E57)</f>
        <v>0</v>
      </c>
      <c r="Q53" s="188">
        <f t="shared" si="26"/>
        <v>0</v>
      </c>
      <c r="R53" s="188">
        <f t="shared" si="26"/>
        <v>0</v>
      </c>
      <c r="S53" s="188">
        <f t="shared" si="26"/>
        <v>0</v>
      </c>
      <c r="T53" s="188">
        <f t="shared" si="26"/>
        <v>0</v>
      </c>
      <c r="U53" s="188">
        <f t="shared" si="26"/>
        <v>0</v>
      </c>
      <c r="V53" s="188">
        <f t="shared" si="26"/>
        <v>0</v>
      </c>
      <c r="W53" s="188">
        <f t="shared" si="26"/>
        <v>0</v>
      </c>
      <c r="X53" s="188">
        <f t="shared" si="26"/>
        <v>0</v>
      </c>
    </row>
    <row r="54" spans="2:24">
      <c r="B54" s="175" t="s">
        <v>138</v>
      </c>
      <c r="C54" s="173" t="str">
        <f>'2.4.6.1'!B47</f>
        <v>Total</v>
      </c>
      <c r="D54" s="173">
        <f>'2.4.6.1'!C47</f>
        <v>561901.3719443006</v>
      </c>
      <c r="E54" s="173">
        <f>'2.4.6.1'!D47</f>
        <v>585988.17966903059</v>
      </c>
      <c r="F54" s="173">
        <f>'2.4.6.1'!E47</f>
        <v>668529.6860608476</v>
      </c>
      <c r="G54" s="173">
        <f>'2.4.6.1'!F47</f>
        <v>663284.22942996304</v>
      </c>
      <c r="H54" s="173">
        <f>'2.4.6.1'!G47</f>
        <v>757215.00099801563</v>
      </c>
      <c r="I54" s="173">
        <f>'2.4.6.1'!H47</f>
        <v>846543.63883387868</v>
      </c>
      <c r="J54" s="173">
        <f>'2.4.6.1'!I47</f>
        <v>1004529.7136893132</v>
      </c>
      <c r="K54" s="173">
        <f>'2.4.6.1'!J47</f>
        <v>1037758.7514229185</v>
      </c>
      <c r="L54" s="173">
        <f>'2.4.6.1'!K47</f>
        <v>1076219.299901424</v>
      </c>
      <c r="M54" s="173">
        <f>'2.4.6.1'!L47</f>
        <v>1257898.7289422324</v>
      </c>
    </row>
    <row r="55" spans="2:24">
      <c r="B55" s="175" t="s">
        <v>139</v>
      </c>
      <c r="C55" s="173" t="str">
        <f>'2.4.6.2'!B47</f>
        <v>Total</v>
      </c>
      <c r="D55" s="173">
        <f>'2.4.6.2'!C47</f>
        <v>845251.52710324631</v>
      </c>
      <c r="E55" s="173">
        <f>'2.4.6.2'!D47</f>
        <v>1064767.1394799054</v>
      </c>
      <c r="F55" s="173">
        <f>'2.4.6.2'!E47</f>
        <v>1093230.9486892978</v>
      </c>
      <c r="G55" s="173">
        <f>'2.4.6.2'!F47</f>
        <v>1167602.1053908214</v>
      </c>
      <c r="H55" s="173">
        <f>'2.4.6.2'!G47</f>
        <v>808718.02395020158</v>
      </c>
      <c r="I55" s="173">
        <f>'2.4.6.2'!H47</f>
        <v>1317930.0359890044</v>
      </c>
      <c r="J55" s="173">
        <f>'2.4.6.2'!I47</f>
        <v>2521671.2962596025</v>
      </c>
      <c r="K55" s="173">
        <f>'2.4.6.2'!J47</f>
        <v>1256135.7368232072</v>
      </c>
      <c r="L55" s="173">
        <f>'2.4.6.2'!K47</f>
        <v>1532679.3766647789</v>
      </c>
      <c r="M55" s="173">
        <f>'2.4.6.2'!L47</f>
        <v>2712148.0503973486</v>
      </c>
    </row>
    <row r="56" spans="2:24">
      <c r="B56" s="175" t="s">
        <v>140</v>
      </c>
      <c r="C56" s="173" t="str">
        <f>'2.4.6.3'!B47</f>
        <v>Total</v>
      </c>
      <c r="D56" s="173">
        <f>'2.4.6.3'!C47</f>
        <v>419819.07678635867</v>
      </c>
      <c r="E56" s="173">
        <f>'2.4.6.3'!D47</f>
        <v>162093.7352245863</v>
      </c>
      <c r="F56" s="173">
        <f>'2.4.6.3'!E47</f>
        <v>117262.35126652633</v>
      </c>
      <c r="G56" s="173">
        <f>'2.4.6.3'!F47</f>
        <v>192403.8696375649</v>
      </c>
      <c r="H56" s="173">
        <f>'2.4.6.3'!G47</f>
        <v>147215.69906382827</v>
      </c>
      <c r="I56" s="173">
        <f>'2.4.6.3'!H47</f>
        <v>261866.23016451378</v>
      </c>
      <c r="J56" s="173">
        <f>'2.4.6.3'!I47</f>
        <v>196833.47962505146</v>
      </c>
      <c r="K56" s="173">
        <f>'2.4.6.3'!J47</f>
        <v>179881.802311812</v>
      </c>
      <c r="L56" s="173">
        <f>'2.4.6.3'!K47</f>
        <v>147231.04278380182</v>
      </c>
      <c r="M56" s="173">
        <f>'2.4.6.3'!L47</f>
        <v>134490.2648825717</v>
      </c>
    </row>
    <row r="57" spans="2:24">
      <c r="B57" s="175" t="s">
        <v>141</v>
      </c>
      <c r="C57" s="173" t="str">
        <f>'2.4.6.4'!B47</f>
        <v>Total</v>
      </c>
      <c r="D57" s="173">
        <f>'2.4.6.4'!C47</f>
        <v>129261.61542081644</v>
      </c>
      <c r="E57" s="173">
        <f>'2.4.6.4'!D47</f>
        <v>137864.42080378247</v>
      </c>
      <c r="F57" s="173">
        <f>'2.4.6.4'!E47</f>
        <v>134532.72930435612</v>
      </c>
      <c r="G57" s="173">
        <f>'2.4.6.4'!F47</f>
        <v>131891.12986451591</v>
      </c>
      <c r="H57" s="173">
        <f>'2.4.6.4'!G47</f>
        <v>139776.22627803305</v>
      </c>
      <c r="I57" s="173">
        <f>'2.4.6.4'!H47</f>
        <v>173775.82855739229</v>
      </c>
      <c r="J57" s="173">
        <f>'2.4.6.4'!I47</f>
        <v>160296.27219489281</v>
      </c>
      <c r="K57" s="173">
        <f>'2.4.6.4'!J47</f>
        <v>154741.5637199851</v>
      </c>
      <c r="L57" s="173">
        <f>'2.4.6.4'!K47</f>
        <v>219474.91441608345</v>
      </c>
      <c r="M57" s="173">
        <f>'2.4.6.4'!L47</f>
        <v>293242.67528123001</v>
      </c>
    </row>
    <row r="58" spans="2:24">
      <c r="B58" s="175" t="s">
        <v>142</v>
      </c>
      <c r="C58" s="173" t="str">
        <f>'2.4.7'!B47</f>
        <v>Total</v>
      </c>
      <c r="D58" s="173">
        <f>'2.4.7'!C47</f>
        <v>834689.84933218395</v>
      </c>
      <c r="E58" s="173">
        <f>'2.4.7'!D47</f>
        <v>783335.46099290776</v>
      </c>
      <c r="F58" s="173">
        <f>'2.4.7'!E47</f>
        <v>1735925.6339850032</v>
      </c>
      <c r="G58" s="173">
        <f>'2.4.7'!F47</f>
        <v>1586189.7288483151</v>
      </c>
      <c r="H58" s="173">
        <f>'2.4.7'!G47</f>
        <v>1605955.1012795323</v>
      </c>
      <c r="I58" s="173">
        <f>'2.4.7'!H47</f>
        <v>1718984.0724957774</v>
      </c>
      <c r="J58" s="173">
        <f>'2.4.7'!I47</f>
        <v>1823298.7469566537</v>
      </c>
      <c r="K58" s="173">
        <f>'2.4.7'!J47</f>
        <v>1955803.1655627124</v>
      </c>
      <c r="L58" s="173">
        <f>'2.4.7'!K47</f>
        <v>2031254.9433596435</v>
      </c>
      <c r="M58" s="173">
        <f>'2.4.7'!L47</f>
        <v>2191658.529211632</v>
      </c>
    </row>
    <row r="59" spans="2:24">
      <c r="B59" s="175" t="s">
        <v>143</v>
      </c>
      <c r="C59" s="173" t="str">
        <f>'2.4.8'!B47</f>
        <v>Total</v>
      </c>
      <c r="D59" s="173">
        <f>'2.4.8'!C47</f>
        <v>496876.45573490893</v>
      </c>
      <c r="E59" s="173">
        <f>'2.4.8'!D47</f>
        <v>588094.50354609918</v>
      </c>
      <c r="F59" s="173">
        <f>'2.4.8'!E47</f>
        <v>684607.3667281667</v>
      </c>
      <c r="G59" s="173">
        <f>'2.4.8'!F47</f>
        <v>725594.09529224481</v>
      </c>
      <c r="H59" s="173">
        <f>'2.4.8'!G47</f>
        <v>883927.74364405603</v>
      </c>
      <c r="I59" s="173">
        <f>'2.4.8'!H47</f>
        <v>989416.62343433534</v>
      </c>
      <c r="J59" s="173">
        <f>'2.4.8'!I47</f>
        <v>1229391.7232294283</v>
      </c>
      <c r="K59" s="173">
        <f>'2.4.8'!J47</f>
        <v>1218721.7326365816</v>
      </c>
      <c r="L59" s="173">
        <f>'2.4.8'!K47</f>
        <v>1369606.8849318705</v>
      </c>
      <c r="M59" s="173">
        <f>'2.4.8'!L47</f>
        <v>1563497.4026678889</v>
      </c>
      <c r="O59" s="188">
        <f>D59-SUM(D60:D62)</f>
        <v>0</v>
      </c>
      <c r="P59" s="188">
        <f t="shared" ref="P59:X59" si="27">E59-SUM(E60:E62)</f>
        <v>0</v>
      </c>
      <c r="Q59" s="188">
        <f t="shared" si="27"/>
        <v>0</v>
      </c>
      <c r="R59" s="188">
        <f t="shared" si="27"/>
        <v>0</v>
      </c>
      <c r="S59" s="188">
        <f t="shared" si="27"/>
        <v>0</v>
      </c>
      <c r="T59" s="188">
        <f t="shared" si="27"/>
        <v>0</v>
      </c>
      <c r="U59" s="188">
        <f t="shared" si="27"/>
        <v>0</v>
      </c>
      <c r="V59" s="188">
        <f t="shared" si="27"/>
        <v>0</v>
      </c>
      <c r="W59" s="188">
        <f t="shared" si="27"/>
        <v>0</v>
      </c>
      <c r="X59" s="188">
        <f t="shared" si="27"/>
        <v>0</v>
      </c>
    </row>
    <row r="60" spans="2:24">
      <c r="B60" s="175" t="s">
        <v>144</v>
      </c>
      <c r="C60" s="173" t="str">
        <f>'2.4.8.1'!B47</f>
        <v>Total</v>
      </c>
      <c r="D60" s="173">
        <f>'2.4.8.1'!C47</f>
        <v>307136.4156491952</v>
      </c>
      <c r="E60" s="173">
        <f>'2.4.8.1'!D47</f>
        <v>400353.427895981</v>
      </c>
      <c r="F60" s="173">
        <f>'2.4.8.1'!E47</f>
        <v>430990.61329729948</v>
      </c>
      <c r="G60" s="173">
        <f>'2.4.8.1'!F47</f>
        <v>474620.7053092632</v>
      </c>
      <c r="H60" s="173">
        <f>'2.4.8.1'!G47</f>
        <v>537787.99304988212</v>
      </c>
      <c r="I60" s="173">
        <f>'2.4.8.1'!H47</f>
        <v>652604.28504596197</v>
      </c>
      <c r="J60" s="173">
        <f>'2.4.8.1'!I47</f>
        <v>765600.57839223742</v>
      </c>
      <c r="K60" s="173">
        <f>'2.4.8.1'!J47</f>
        <v>828885.33000236878</v>
      </c>
      <c r="L60" s="173">
        <f>'2.4.8.1'!K47</f>
        <v>947098.81592408475</v>
      </c>
      <c r="M60" s="173">
        <f>'2.4.8.1'!L47</f>
        <v>1038704.9358056843</v>
      </c>
    </row>
    <row r="61" spans="2:24">
      <c r="B61" s="175" t="s">
        <v>145</v>
      </c>
      <c r="C61" s="173" t="str">
        <f>'2.4.8.2'!B47</f>
        <v>Total</v>
      </c>
      <c r="D61" s="173">
        <f>'2.4.8.2'!C47</f>
        <v>189738.54702426889</v>
      </c>
      <c r="E61" s="173">
        <f>'2.4.8.2'!D47</f>
        <v>187741.07565011817</v>
      </c>
      <c r="F61" s="173">
        <f>'2.4.8.2'!E47</f>
        <v>253616.75343086728</v>
      </c>
      <c r="G61" s="173">
        <f>'2.4.8.2'!F47</f>
        <v>250973.38998298161</v>
      </c>
      <c r="H61" s="173">
        <f>'2.4.8.2'!G47</f>
        <v>346139.75059417397</v>
      </c>
      <c r="I61" s="173">
        <f>'2.4.8.2'!H47</f>
        <v>336812.33838837332</v>
      </c>
      <c r="J61" s="173">
        <f>'2.4.8.2'!I47</f>
        <v>463791.14483719092</v>
      </c>
      <c r="K61" s="173">
        <f>'2.4.8.2'!J47</f>
        <v>389836.40263421286</v>
      </c>
      <c r="L61" s="173">
        <f>'2.4.8.2'!K47</f>
        <v>422508.06900778576</v>
      </c>
      <c r="M61" s="173">
        <f>'2.4.8.2'!L47</f>
        <v>524792.46686220483</v>
      </c>
    </row>
    <row r="62" spans="2:24">
      <c r="B62" s="175" t="s">
        <v>146</v>
      </c>
      <c r="C62" s="173" t="str">
        <f>'2.4.8.3'!B47</f>
        <v>Total</v>
      </c>
      <c r="D62" s="173">
        <f>'2.4.8.3'!C47</f>
        <v>1.4930614448534778</v>
      </c>
      <c r="E62" s="173">
        <f>'2.4.8.3'!D47</f>
        <v>0</v>
      </c>
      <c r="F62" s="173">
        <f>'2.4.8.3'!E47</f>
        <v>0</v>
      </c>
      <c r="G62" s="173">
        <f>'2.4.8.3'!F47</f>
        <v>0</v>
      </c>
      <c r="H62" s="173">
        <f>'2.4.8.3'!G47</f>
        <v>0</v>
      </c>
      <c r="I62" s="173">
        <f>'2.4.8.3'!H47</f>
        <v>0</v>
      </c>
      <c r="J62" s="173">
        <f>'2.4.8.3'!I47</f>
        <v>0</v>
      </c>
      <c r="K62" s="173">
        <f>'2.4.8.3'!J47</f>
        <v>0</v>
      </c>
      <c r="L62" s="173">
        <f>'2.4.8.3'!K47</f>
        <v>0</v>
      </c>
      <c r="M62" s="173">
        <f>'2.4.8.3'!L47</f>
        <v>0</v>
      </c>
    </row>
    <row r="63" spans="2:24">
      <c r="B63" s="175" t="s">
        <v>147</v>
      </c>
      <c r="C63" s="173" t="str">
        <f>'2.4.9'!B47</f>
        <v>Total</v>
      </c>
      <c r="D63" s="173">
        <f>'2.4.9'!C47</f>
        <v>1563473.9239804787</v>
      </c>
      <c r="E63" s="173">
        <f>'2.4.9'!D47</f>
        <v>1619851.3002364063</v>
      </c>
      <c r="F63" s="173">
        <f>'2.4.9'!E47</f>
        <v>1850676.9917509046</v>
      </c>
      <c r="G63" s="173">
        <f>'2.4.9'!F47</f>
        <v>1743705.8305484164</v>
      </c>
      <c r="H63" s="173">
        <f>'2.4.9'!G47</f>
        <v>1785398.9718799451</v>
      </c>
      <c r="I63" s="173">
        <f>'2.4.9'!H47</f>
        <v>1753895.0376758296</v>
      </c>
      <c r="J63" s="173">
        <f>'2.4.9'!I47</f>
        <v>2342058.5971750645</v>
      </c>
      <c r="K63" s="173">
        <f>'2.4.9'!J47</f>
        <v>2379155.159175816</v>
      </c>
      <c r="L63" s="173">
        <f>'2.4.9'!K47</f>
        <v>2419930.64731503</v>
      </c>
      <c r="M63" s="173">
        <f>'2.4.9'!L47</f>
        <v>3069453.2572172908</v>
      </c>
    </row>
    <row r="64" spans="2:24">
      <c r="B64" s="175" t="s">
        <v>148</v>
      </c>
      <c r="C64" s="173" t="str">
        <f>'2.4.10'!B47</f>
        <v>Total</v>
      </c>
      <c r="D64" s="173">
        <f>'2.4.10'!C47</f>
        <v>4694389.6723148208</v>
      </c>
      <c r="E64" s="173">
        <f>'2.4.10'!D47</f>
        <v>5755113.7115839235</v>
      </c>
      <c r="F64" s="173">
        <f>'2.4.10'!E47</f>
        <v>5790686.173453331</v>
      </c>
      <c r="G64" s="173">
        <f>'2.4.10'!F47</f>
        <v>7273196.7681438578</v>
      </c>
      <c r="H64" s="173">
        <f>'2.4.10'!G47</f>
        <v>8727365.6523261368</v>
      </c>
      <c r="I64" s="173">
        <f>'2.4.10'!H47</f>
        <v>10975714.046923298</v>
      </c>
      <c r="J64" s="173">
        <f>'2.4.10'!I47</f>
        <v>11391586.555829883</v>
      </c>
      <c r="K64" s="173">
        <f>'2.4.10'!J47</f>
        <v>11816773.385513365</v>
      </c>
      <c r="L64" s="173">
        <f>'2.4.10'!K47</f>
        <v>13387144.538359532</v>
      </c>
      <c r="M64" s="173">
        <f>'2.4.10'!L47</f>
        <v>14653925.602504348</v>
      </c>
      <c r="O64" s="188">
        <f>D64-SUM(D65:D69)</f>
        <v>0</v>
      </c>
      <c r="P64" s="188">
        <f t="shared" ref="P64:X64" si="28">E64-SUM(E65:E69)</f>
        <v>0</v>
      </c>
      <c r="Q64" s="188">
        <f t="shared" si="28"/>
        <v>0</v>
      </c>
      <c r="R64" s="188">
        <f t="shared" si="28"/>
        <v>0</v>
      </c>
      <c r="S64" s="188">
        <f t="shared" si="28"/>
        <v>0</v>
      </c>
      <c r="T64" s="188">
        <f t="shared" si="28"/>
        <v>0</v>
      </c>
      <c r="U64" s="188">
        <f t="shared" si="28"/>
        <v>0</v>
      </c>
      <c r="V64" s="188">
        <f t="shared" si="28"/>
        <v>0</v>
      </c>
      <c r="W64" s="188">
        <f t="shared" si="28"/>
        <v>0</v>
      </c>
      <c r="X64" s="188">
        <f t="shared" si="28"/>
        <v>0</v>
      </c>
    </row>
    <row r="65" spans="2:24">
      <c r="B65" s="175" t="s">
        <v>149</v>
      </c>
      <c r="C65" s="173" t="str">
        <f>'2.4.10.1'!B47</f>
        <v>Total</v>
      </c>
      <c r="D65" s="173">
        <f>'2.4.10.1'!C47</f>
        <v>998119.69813880965</v>
      </c>
      <c r="E65" s="173">
        <f>'2.4.10.1'!D47</f>
        <v>1371526.891252955</v>
      </c>
      <c r="F65" s="173">
        <f>'2.4.10.1'!E47</f>
        <v>1519832.5927337508</v>
      </c>
      <c r="G65" s="173">
        <f>'2.4.10.1'!F47</f>
        <v>2192776.6134941052</v>
      </c>
      <c r="H65" s="173">
        <f>'2.4.10.1'!G47</f>
        <v>3254766.0988701144</v>
      </c>
      <c r="I65" s="173">
        <f>'2.4.10.1'!H47</f>
        <v>4235604.3981804708</v>
      </c>
      <c r="J65" s="173">
        <f>'2.4.10.1'!I47</f>
        <v>3778866.0286389836</v>
      </c>
      <c r="K65" s="173">
        <f>'2.4.10.1'!J47</f>
        <v>3785586.1753493333</v>
      </c>
      <c r="L65" s="173">
        <f>'2.4.10.1'!K47</f>
        <v>3660022.6514817839</v>
      </c>
      <c r="M65" s="173">
        <f>'2.4.10.1'!L47</f>
        <v>2917057.3915976607</v>
      </c>
    </row>
    <row r="66" spans="2:24">
      <c r="B66" s="175" t="s">
        <v>150</v>
      </c>
      <c r="C66" s="173" t="str">
        <f>'2.4.10.2'!B47</f>
        <v>Total</v>
      </c>
      <c r="D66" s="173">
        <f>'2.4.10.2'!C47</f>
        <v>247411.09117708201</v>
      </c>
      <c r="E66" s="173">
        <f>'2.4.10.2'!D47</f>
        <v>241863.17966903071</v>
      </c>
      <c r="F66" s="173">
        <f>'2.4.10.2'!E47</f>
        <v>288566.81709644542</v>
      </c>
      <c r="G66" s="173">
        <f>'2.4.10.2'!F47</f>
        <v>322856.54201629933</v>
      </c>
      <c r="H66" s="173">
        <f>'2.4.10.2'!G47</f>
        <v>347268.9811184103</v>
      </c>
      <c r="I66" s="173">
        <f>'2.4.10.2'!H47</f>
        <v>361718.54376521823</v>
      </c>
      <c r="J66" s="173">
        <f>'2.4.10.2'!I47</f>
        <v>408085.55804735655</v>
      </c>
      <c r="K66" s="173">
        <f>'2.4.10.2'!J47</f>
        <v>419522.76859725139</v>
      </c>
      <c r="L66" s="173">
        <f>'2.4.10.2'!K47</f>
        <v>420335.76393986621</v>
      </c>
      <c r="M66" s="173">
        <f>'2.4.10.2'!L47</f>
        <v>533359.96228586754</v>
      </c>
    </row>
    <row r="67" spans="2:24">
      <c r="B67" s="175" t="s">
        <v>151</v>
      </c>
      <c r="C67" s="173" t="str">
        <f>'2.4.10.3'!B47</f>
        <v>Total</v>
      </c>
      <c r="D67" s="173">
        <f>'2.4.10.3'!C47</f>
        <v>353633.03655253327</v>
      </c>
      <c r="E67" s="173">
        <f>'2.4.10.3'!D47</f>
        <v>392199.23167848698</v>
      </c>
      <c r="F67" s="173">
        <f>'2.4.10.3'!E47</f>
        <v>275954.91148896609</v>
      </c>
      <c r="G67" s="173">
        <f>'2.4.10.3'!F47</f>
        <v>307918.80414869462</v>
      </c>
      <c r="H67" s="173">
        <f>'2.4.10.3'!G47</f>
        <v>253749.9768220335</v>
      </c>
      <c r="I67" s="173">
        <f>'2.4.10.3'!H47</f>
        <v>169141.79830868999</v>
      </c>
      <c r="J67" s="173">
        <f>'2.4.10.3'!I47</f>
        <v>359332.33174393472</v>
      </c>
      <c r="K67" s="173">
        <f>'2.4.10.3'!J47</f>
        <v>464189.35695568164</v>
      </c>
      <c r="L67" s="173">
        <f>'2.4.10.3'!K47</f>
        <v>431648.26816371526</v>
      </c>
      <c r="M67" s="173">
        <f>'2.4.10.3'!L47</f>
        <v>505955.18172353768</v>
      </c>
    </row>
    <row r="68" spans="2:24">
      <c r="B68" s="175" t="s">
        <v>152</v>
      </c>
      <c r="C68" s="173" t="str">
        <f>'2.4.10.4'!B47</f>
        <v>Total</v>
      </c>
      <c r="D68" s="173">
        <f>'2.4.10.4'!C47</f>
        <v>393741.62392529449</v>
      </c>
      <c r="E68" s="173">
        <f>'2.4.10.4'!D47</f>
        <v>593306.5602836879</v>
      </c>
      <c r="F68" s="173">
        <f>'2.4.10.4'!E47</f>
        <v>61609.05004027822</v>
      </c>
      <c r="G68" s="173">
        <f>'2.4.10.4'!F47</f>
        <v>86809.151251111936</v>
      </c>
      <c r="H68" s="173">
        <f>'2.4.10.4'!G47</f>
        <v>80709.333030838126</v>
      </c>
      <c r="I68" s="173">
        <f>'2.4.10.4'!H47</f>
        <v>147840.25203514707</v>
      </c>
      <c r="J68" s="173">
        <f>'2.4.10.4'!I47</f>
        <v>156915.55836899689</v>
      </c>
      <c r="K68" s="173">
        <f>'2.4.10.4'!J47</f>
        <v>210774.01961907826</v>
      </c>
      <c r="L68" s="173">
        <f>'2.4.10.4'!K47</f>
        <v>270116.96274390537</v>
      </c>
      <c r="M68" s="173">
        <f>'2.4.10.4'!L47</f>
        <v>226917.52007151692</v>
      </c>
    </row>
    <row r="69" spans="2:24">
      <c r="B69" s="175" t="s">
        <v>153</v>
      </c>
      <c r="C69" s="173" t="str">
        <f>'2.4.10.5'!B47</f>
        <v>Total</v>
      </c>
      <c r="D69" s="173">
        <f>'2.4.10.5'!C47</f>
        <v>2701484.2225211021</v>
      </c>
      <c r="E69" s="173">
        <f>'2.4.10.5'!D47</f>
        <v>3156217.8486997639</v>
      </c>
      <c r="F69" s="173">
        <f>'2.4.10.5'!E47</f>
        <v>3644722.8020938896</v>
      </c>
      <c r="G69" s="173">
        <f>'2.4.10.5'!F47</f>
        <v>4362835.6572336489</v>
      </c>
      <c r="H69" s="173">
        <f>'2.4.10.5'!G47</f>
        <v>4790871.2624847423</v>
      </c>
      <c r="I69" s="173">
        <f>'2.4.10.5'!H47</f>
        <v>6061409.0546337739</v>
      </c>
      <c r="J69" s="173">
        <f>'2.4.10.5'!I47</f>
        <v>6688387.0790306078</v>
      </c>
      <c r="K69" s="173">
        <f>'2.4.10.5'!J47</f>
        <v>6936701.0649920199</v>
      </c>
      <c r="L69" s="173">
        <f>'2.4.10.5'!K47</f>
        <v>8605020.892030267</v>
      </c>
      <c r="M69" s="173">
        <f>'2.4.10.5'!L47</f>
        <v>10470635.546825765</v>
      </c>
    </row>
    <row r="71" spans="2:24">
      <c r="B71" s="175" t="s">
        <v>586</v>
      </c>
      <c r="C71" s="176" t="str">
        <f>'2.5'!B17</f>
        <v>Incendio</v>
      </c>
      <c r="D71" s="173">
        <f>'2.5'!C17</f>
        <v>-5283509.255786512</v>
      </c>
      <c r="E71" s="173">
        <f>'2.5'!D17</f>
        <v>-2739417.1985815596</v>
      </c>
      <c r="F71" s="173">
        <f>'2.5'!E17</f>
        <v>-2831534.1238836874</v>
      </c>
      <c r="G71" s="173">
        <f>'2.5'!F17</f>
        <v>-8883214.287105117</v>
      </c>
      <c r="H71" s="173">
        <f>'2.5'!G17</f>
        <v>-9611368.0562902801</v>
      </c>
      <c r="I71" s="173">
        <f>'2.5'!H17</f>
        <v>-7816631.2314436445</v>
      </c>
      <c r="J71" s="173">
        <f>'2.5'!I17</f>
        <v>-9193676.0024556275</v>
      </c>
      <c r="K71" s="173">
        <f>'2.5'!J17</f>
        <v>-2999329.7483440689</v>
      </c>
      <c r="L71" s="173">
        <f>'2.5'!K17</f>
        <v>-167381011.9526183</v>
      </c>
      <c r="M71" s="173">
        <f>'2.5'!L17</f>
        <v>-4911122.1255197013</v>
      </c>
      <c r="O71" s="188">
        <f>D71-D83</f>
        <v>0</v>
      </c>
      <c r="P71" s="188">
        <f t="shared" ref="P71:X71" si="29">E71-E83</f>
        <v>0</v>
      </c>
      <c r="Q71" s="188">
        <f t="shared" si="29"/>
        <v>0</v>
      </c>
      <c r="R71" s="188">
        <f t="shared" si="29"/>
        <v>0</v>
      </c>
      <c r="S71" s="188">
        <f t="shared" si="29"/>
        <v>0</v>
      </c>
      <c r="T71" s="188">
        <f t="shared" si="29"/>
        <v>0</v>
      </c>
      <c r="U71" s="188">
        <f t="shared" si="29"/>
        <v>0</v>
      </c>
      <c r="V71" s="188">
        <f t="shared" si="29"/>
        <v>0</v>
      </c>
      <c r="W71" s="188">
        <f t="shared" si="29"/>
        <v>0</v>
      </c>
      <c r="X71" s="188">
        <f t="shared" si="29"/>
        <v>0</v>
      </c>
    </row>
    <row r="72" spans="2:24">
      <c r="B72" s="175"/>
      <c r="C72" s="176" t="str">
        <f>'2.5'!B18</f>
        <v>Vehículos</v>
      </c>
      <c r="D72" s="173">
        <f>'2.5'!C18</f>
        <v>-6366947.4418482454</v>
      </c>
      <c r="E72" s="173">
        <f>'2.5'!D18</f>
        <v>-6238692.8486997634</v>
      </c>
      <c r="F72" s="173">
        <f>'2.5'!E18</f>
        <v>-6545246.1013856297</v>
      </c>
      <c r="G72" s="173">
        <f>'2.5'!F18</f>
        <v>-6984467.318430623</v>
      </c>
      <c r="H72" s="173">
        <f>'2.5'!G18</f>
        <v>-7124290.1815952761</v>
      </c>
      <c r="I72" s="173">
        <f>'2.5'!H18</f>
        <v>-7725384.4280031314</v>
      </c>
      <c r="J72" s="173">
        <f>'2.5'!I18</f>
        <v>-8563135.8853507768</v>
      </c>
      <c r="K72" s="173">
        <f>'2.5'!J18</f>
        <v>-9399324.1139709558</v>
      </c>
      <c r="L72" s="173">
        <f>'2.5'!K18</f>
        <v>-10428779.966022775</v>
      </c>
      <c r="M72" s="173">
        <f>'2.5'!L18</f>
        <v>-11424393.750255112</v>
      </c>
      <c r="O72" s="188">
        <f t="shared" ref="O72:O80" si="30">D72-D84</f>
        <v>0</v>
      </c>
      <c r="P72" s="188">
        <f t="shared" ref="P72:P80" si="31">E72-E84</f>
        <v>0</v>
      </c>
      <c r="Q72" s="188">
        <f t="shared" ref="Q72:Q80" si="32">F72-F84</f>
        <v>0</v>
      </c>
      <c r="R72" s="188">
        <f t="shared" ref="R72:R80" si="33">G72-G84</f>
        <v>0</v>
      </c>
      <c r="S72" s="188">
        <f t="shared" ref="S72:S80" si="34">H72-H84</f>
        <v>0</v>
      </c>
      <c r="T72" s="188">
        <f t="shared" ref="T72:T80" si="35">I72-I84</f>
        <v>0</v>
      </c>
      <c r="U72" s="188">
        <f t="shared" ref="U72:U80" si="36">J72-J84</f>
        <v>0</v>
      </c>
      <c r="V72" s="188">
        <f t="shared" ref="V72:V80" si="37">K72-K84</f>
        <v>0</v>
      </c>
      <c r="W72" s="188">
        <f t="shared" ref="W72:W80" si="38">L72-L84</f>
        <v>0</v>
      </c>
      <c r="X72" s="188">
        <f t="shared" ref="X72:X80" si="39">M72-M84</f>
        <v>0</v>
      </c>
    </row>
    <row r="73" spans="2:24">
      <c r="B73" s="175"/>
      <c r="C73" s="176" t="str">
        <f>'2.5'!B19</f>
        <v>Robo con Fractura</v>
      </c>
      <c r="D73" s="173">
        <f>'2.5'!C19</f>
        <v>-436842.78421320469</v>
      </c>
      <c r="E73" s="173">
        <f>'2.5'!D19</f>
        <v>-369804.90543735219</v>
      </c>
      <c r="F73" s="173">
        <f>'2.5'!E19</f>
        <v>-430380.52093168296</v>
      </c>
      <c r="G73" s="173">
        <f>'2.5'!F19</f>
        <v>-497568.93118758942</v>
      </c>
      <c r="H73" s="173">
        <f>'2.5'!G19</f>
        <v>-389684.00523985643</v>
      </c>
      <c r="I73" s="173">
        <f>'2.5'!H19</f>
        <v>-470656.9343809656</v>
      </c>
      <c r="J73" s="173">
        <f>'2.5'!I19</f>
        <v>-396841.1243967496</v>
      </c>
      <c r="K73" s="173">
        <f>'2.5'!J19</f>
        <v>-483533.78331919987</v>
      </c>
      <c r="L73" s="173">
        <f>'2.5'!K19</f>
        <v>-767762.14079806849</v>
      </c>
      <c r="M73" s="173">
        <f>'2.5'!L19</f>
        <v>-802268.09598802915</v>
      </c>
      <c r="O73" s="188">
        <f t="shared" si="30"/>
        <v>0</v>
      </c>
      <c r="P73" s="188">
        <f t="shared" si="31"/>
        <v>0</v>
      </c>
      <c r="Q73" s="188">
        <f t="shared" si="32"/>
        <v>0</v>
      </c>
      <c r="R73" s="188">
        <f t="shared" si="33"/>
        <v>0</v>
      </c>
      <c r="S73" s="188">
        <f t="shared" si="34"/>
        <v>0</v>
      </c>
      <c r="T73" s="188">
        <f t="shared" si="35"/>
        <v>0</v>
      </c>
      <c r="U73" s="188">
        <f t="shared" si="36"/>
        <v>0</v>
      </c>
      <c r="V73" s="188">
        <f t="shared" si="37"/>
        <v>0</v>
      </c>
      <c r="W73" s="188">
        <f t="shared" si="38"/>
        <v>0</v>
      </c>
      <c r="X73" s="188">
        <f t="shared" si="39"/>
        <v>0</v>
      </c>
    </row>
    <row r="74" spans="2:24">
      <c r="B74" s="175"/>
      <c r="C74" s="176" t="str">
        <f>'2.5'!B20</f>
        <v>Transporte</v>
      </c>
      <c r="D74" s="173">
        <f>'2.5'!C20</f>
        <v>-826085.75428269792</v>
      </c>
      <c r="E74" s="173">
        <f>'2.5'!D20</f>
        <v>-941104.31442080368</v>
      </c>
      <c r="F74" s="173">
        <f>'2.5'!E20</f>
        <v>-685088.1645545864</v>
      </c>
      <c r="G74" s="173">
        <f>'2.5'!F20</f>
        <v>-990515.61602041929</v>
      </c>
      <c r="H74" s="173">
        <f>'2.5'!G20</f>
        <v>-1053176.6357372606</v>
      </c>
      <c r="I74" s="173">
        <f>'2.5'!H20</f>
        <v>-1169463.5691593287</v>
      </c>
      <c r="J74" s="173">
        <f>'2.5'!I20</f>
        <v>-1394844.0676338514</v>
      </c>
      <c r="K74" s="173">
        <f>'2.5'!J20</f>
        <v>-1009458.1547523554</v>
      </c>
      <c r="L74" s="173">
        <f>'2.5'!K20</f>
        <v>-2199830.8130064243</v>
      </c>
      <c r="M74" s="173">
        <f>'2.5'!L20</f>
        <v>-915042.63697501074</v>
      </c>
      <c r="O74" s="188">
        <f t="shared" si="30"/>
        <v>0</v>
      </c>
      <c r="P74" s="188">
        <f t="shared" si="31"/>
        <v>0</v>
      </c>
      <c r="Q74" s="188">
        <f t="shared" si="32"/>
        <v>0</v>
      </c>
      <c r="R74" s="188">
        <f t="shared" si="33"/>
        <v>0</v>
      </c>
      <c r="S74" s="188">
        <f t="shared" si="34"/>
        <v>0</v>
      </c>
      <c r="T74" s="188">
        <f t="shared" si="35"/>
        <v>0</v>
      </c>
      <c r="U74" s="188">
        <f t="shared" si="36"/>
        <v>0</v>
      </c>
      <c r="V74" s="188">
        <f t="shared" si="37"/>
        <v>0</v>
      </c>
      <c r="W74" s="188">
        <f t="shared" si="38"/>
        <v>0</v>
      </c>
      <c r="X74" s="188">
        <f t="shared" si="39"/>
        <v>0</v>
      </c>
    </row>
    <row r="75" spans="2:24">
      <c r="B75" s="175"/>
      <c r="C75" s="176" t="str">
        <f>'2.5'!B21</f>
        <v>Casco</v>
      </c>
      <c r="D75" s="173">
        <f>'2.5'!C21</f>
        <v>-529117.68429753266</v>
      </c>
      <c r="E75" s="173">
        <f>'2.5'!D21</f>
        <v>-644349.58628841594</v>
      </c>
      <c r="F75" s="173">
        <f>'2.5'!E21</f>
        <v>-433692.228179742</v>
      </c>
      <c r="G75" s="173">
        <f>'2.5'!F21</f>
        <v>-439551.68371737975</v>
      </c>
      <c r="H75" s="173">
        <f>'2.5'!G21</f>
        <v>-479270.44487516058</v>
      </c>
      <c r="I75" s="173">
        <f>'2.5'!H21</f>
        <v>-262155.28373829025</v>
      </c>
      <c r="J75" s="173">
        <f>'2.5'!I21</f>
        <v>-608087.04971012648</v>
      </c>
      <c r="K75" s="173">
        <f>'2.5'!J21</f>
        <v>-478405.21456456819</v>
      </c>
      <c r="L75" s="173">
        <f>'2.5'!K21</f>
        <v>-2267910.4474133728</v>
      </c>
      <c r="M75" s="173">
        <f>'2.5'!L21</f>
        <v>341296.48161413614</v>
      </c>
      <c r="O75" s="188">
        <f>D75-D87</f>
        <v>0</v>
      </c>
      <c r="P75" s="188">
        <f t="shared" si="31"/>
        <v>0</v>
      </c>
      <c r="Q75" s="188">
        <f t="shared" si="32"/>
        <v>0</v>
      </c>
      <c r="R75" s="188">
        <f t="shared" si="33"/>
        <v>0</v>
      </c>
      <c r="S75" s="188">
        <f t="shared" si="34"/>
        <v>0</v>
      </c>
      <c r="T75" s="188">
        <f t="shared" si="35"/>
        <v>0</v>
      </c>
      <c r="U75" s="188">
        <f t="shared" si="36"/>
        <v>0</v>
      </c>
      <c r="V75" s="188">
        <f t="shared" si="37"/>
        <v>0</v>
      </c>
      <c r="W75" s="188">
        <f t="shared" si="38"/>
        <v>0</v>
      </c>
      <c r="X75" s="188">
        <f t="shared" si="39"/>
        <v>0</v>
      </c>
    </row>
    <row r="76" spans="2:24">
      <c r="B76" s="175"/>
      <c r="C76" s="176" t="str">
        <f>'2.5'!B22</f>
        <v>Ingeniería</v>
      </c>
      <c r="D76" s="173">
        <f>'2.5'!C22</f>
        <v>-1477502.2515366599</v>
      </c>
      <c r="E76" s="173">
        <f>'2.5'!D22</f>
        <v>188587.05673758869</v>
      </c>
      <c r="F76" s="173">
        <f>'2.5'!E22</f>
        <v>-369794.85535931349</v>
      </c>
      <c r="G76" s="173">
        <f>'2.5'!F22</f>
        <v>-955555.69154833863</v>
      </c>
      <c r="H76" s="173">
        <f>'2.5'!G22</f>
        <v>-1160038.5135997396</v>
      </c>
      <c r="I76" s="173">
        <f>'2.5'!H22</f>
        <v>-1298218.7430246458</v>
      </c>
      <c r="J76" s="173">
        <f>'2.5'!I22</f>
        <v>-2155123.0924779586</v>
      </c>
      <c r="K76" s="173">
        <f>'2.5'!J22</f>
        <v>-1112169.4819432669</v>
      </c>
      <c r="L76" s="173">
        <f>'2.5'!K22</f>
        <v>-5422013.6048714658</v>
      </c>
      <c r="M76" s="173">
        <f>'2.5'!L22</f>
        <v>-4106535.651024064</v>
      </c>
      <c r="O76" s="188">
        <f t="shared" si="30"/>
        <v>0</v>
      </c>
      <c r="P76" s="188">
        <f t="shared" si="31"/>
        <v>0</v>
      </c>
      <c r="Q76" s="188">
        <f t="shared" si="32"/>
        <v>0</v>
      </c>
      <c r="R76" s="188">
        <f t="shared" si="33"/>
        <v>0</v>
      </c>
      <c r="S76" s="188">
        <f t="shared" si="34"/>
        <v>0</v>
      </c>
      <c r="T76" s="188">
        <f t="shared" si="35"/>
        <v>0</v>
      </c>
      <c r="U76" s="188">
        <f t="shared" si="36"/>
        <v>0</v>
      </c>
      <c r="V76" s="188">
        <f t="shared" si="37"/>
        <v>0</v>
      </c>
      <c r="W76" s="188">
        <f t="shared" si="38"/>
        <v>0</v>
      </c>
      <c r="X76" s="188">
        <f t="shared" si="39"/>
        <v>0</v>
      </c>
    </row>
    <row r="77" spans="2:24">
      <c r="B77" s="175"/>
      <c r="C77" s="176" t="str">
        <f>'2.5'!B23</f>
        <v>SOAP</v>
      </c>
      <c r="D77" s="173">
        <f>'2.5'!C23</f>
        <v>-588227.2702297885</v>
      </c>
      <c r="E77" s="173">
        <f>'2.5'!D23</f>
        <v>-587953.4869976358</v>
      </c>
      <c r="F77" s="173">
        <f>'2.5'!E23</f>
        <v>-890779.20315527171</v>
      </c>
      <c r="G77" s="173">
        <f>'2.5'!F23</f>
        <v>-1000547.3215015898</v>
      </c>
      <c r="H77" s="173">
        <f>'2.5'!G23</f>
        <v>-1106755.4773624889</v>
      </c>
      <c r="I77" s="173">
        <f>'2.5'!H23</f>
        <v>-1238293.3302620538</v>
      </c>
      <c r="J77" s="173">
        <f>'2.5'!I23</f>
        <v>-1265575.5930408309</v>
      </c>
      <c r="K77" s="173">
        <f>'2.5'!J23</f>
        <v>-1339220.8712459803</v>
      </c>
      <c r="L77" s="173">
        <f>'2.5'!K23</f>
        <v>-1233870.44377795</v>
      </c>
      <c r="M77" s="173">
        <f>'2.5'!L23</f>
        <v>-1233287.207382425</v>
      </c>
      <c r="O77" s="188">
        <f t="shared" si="30"/>
        <v>0</v>
      </c>
      <c r="P77" s="188">
        <f t="shared" si="31"/>
        <v>0</v>
      </c>
      <c r="Q77" s="188">
        <f t="shared" si="32"/>
        <v>0</v>
      </c>
      <c r="R77" s="188">
        <f t="shared" si="33"/>
        <v>0</v>
      </c>
      <c r="S77" s="188">
        <f t="shared" si="34"/>
        <v>0</v>
      </c>
      <c r="T77" s="188">
        <f t="shared" si="35"/>
        <v>0</v>
      </c>
      <c r="U77" s="188">
        <f t="shared" si="36"/>
        <v>0</v>
      </c>
      <c r="V77" s="188">
        <f t="shared" si="37"/>
        <v>0</v>
      </c>
      <c r="W77" s="188">
        <f t="shared" si="38"/>
        <v>0</v>
      </c>
      <c r="X77" s="188">
        <f t="shared" si="39"/>
        <v>0</v>
      </c>
    </row>
    <row r="78" spans="2:24">
      <c r="B78" s="175"/>
      <c r="C78" s="176" t="str">
        <f>'2.5'!B24</f>
        <v>Seguros de Crédito</v>
      </c>
      <c r="D78" s="173">
        <f>'2.5'!C24</f>
        <v>-349381.45450462634</v>
      </c>
      <c r="E78" s="173">
        <f>'2.5'!D24</f>
        <v>-343788.59338061465</v>
      </c>
      <c r="F78" s="173">
        <f>'2.5'!E24</f>
        <v>-235432.76712835039</v>
      </c>
      <c r="G78" s="173">
        <f>'2.5'!F24</f>
        <v>-321572.13344675116</v>
      </c>
      <c r="H78" s="173">
        <f>'2.5'!G24</f>
        <v>-454784.15041573078</v>
      </c>
      <c r="I78" s="173">
        <f>'2.5'!H24</f>
        <v>-522609.52388717927</v>
      </c>
      <c r="J78" s="173">
        <f>'2.5'!I24</f>
        <v>-1303696.0140440019</v>
      </c>
      <c r="K78" s="173">
        <f>'2.5'!J24</f>
        <v>-1589683.3673305688</v>
      </c>
      <c r="L78" s="173">
        <f>'2.5'!K24</f>
        <v>-583306.46382870618</v>
      </c>
      <c r="M78" s="173">
        <f>'2.5'!L24</f>
        <v>-908711.07646307105</v>
      </c>
      <c r="O78" s="188">
        <f t="shared" si="30"/>
        <v>0</v>
      </c>
      <c r="P78" s="188">
        <f t="shared" si="31"/>
        <v>0</v>
      </c>
      <c r="Q78" s="188">
        <f t="shared" si="32"/>
        <v>0</v>
      </c>
      <c r="R78" s="188">
        <f t="shared" si="33"/>
        <v>0</v>
      </c>
      <c r="S78" s="188">
        <f t="shared" si="34"/>
        <v>0</v>
      </c>
      <c r="T78" s="188">
        <f t="shared" si="35"/>
        <v>0</v>
      </c>
      <c r="U78" s="188">
        <f t="shared" si="36"/>
        <v>0</v>
      </c>
      <c r="V78" s="188">
        <f t="shared" si="37"/>
        <v>0</v>
      </c>
      <c r="W78" s="188">
        <f t="shared" si="38"/>
        <v>0</v>
      </c>
      <c r="X78" s="188">
        <f t="shared" si="39"/>
        <v>0</v>
      </c>
    </row>
    <row r="79" spans="2:24">
      <c r="B79" s="175"/>
      <c r="C79" s="176" t="str">
        <f>'2.5'!B25</f>
        <v>Responsabilidad Civil</v>
      </c>
      <c r="D79" s="173">
        <f>'2.5'!C25</f>
        <v>-404248.4167576441</v>
      </c>
      <c r="E79" s="173">
        <f>'2.5'!D25</f>
        <v>-554895.21276595746</v>
      </c>
      <c r="F79" s="173">
        <f>'2.5'!E25</f>
        <v>-997134.84687056975</v>
      </c>
      <c r="G79" s="173">
        <f>'2.5'!F25</f>
        <v>-751818.35023569048</v>
      </c>
      <c r="H79" s="173">
        <f>'2.5'!G25</f>
        <v>-689602.5278708227</v>
      </c>
      <c r="I79" s="173">
        <f>'2.5'!H25</f>
        <v>-1600733.7945008469</v>
      </c>
      <c r="J79" s="173">
        <f>'2.5'!I25</f>
        <v>-612086.52389899979</v>
      </c>
      <c r="K79" s="173">
        <f>'2.5'!J25</f>
        <v>-901739.97081585764</v>
      </c>
      <c r="L79" s="173">
        <f>'2.5'!K25</f>
        <v>-1284964.216717819</v>
      </c>
      <c r="M79" s="173">
        <f>'2.5'!L25</f>
        <v>-1143548.0260859074</v>
      </c>
      <c r="O79" s="188">
        <f t="shared" si="30"/>
        <v>0</v>
      </c>
      <c r="P79" s="188">
        <f t="shared" si="31"/>
        <v>0</v>
      </c>
      <c r="Q79" s="188">
        <f t="shared" si="32"/>
        <v>0</v>
      </c>
      <c r="R79" s="188">
        <f t="shared" si="33"/>
        <v>0</v>
      </c>
      <c r="S79" s="188">
        <f t="shared" si="34"/>
        <v>0</v>
      </c>
      <c r="T79" s="188">
        <f t="shared" si="35"/>
        <v>0</v>
      </c>
      <c r="U79" s="188">
        <f t="shared" si="36"/>
        <v>0</v>
      </c>
      <c r="V79" s="188">
        <f t="shared" si="37"/>
        <v>0</v>
      </c>
      <c r="W79" s="188">
        <f t="shared" si="38"/>
        <v>0</v>
      </c>
      <c r="X79" s="188">
        <f t="shared" si="39"/>
        <v>0</v>
      </c>
    </row>
    <row r="80" spans="2:24">
      <c r="B80" s="175"/>
      <c r="C80" s="176" t="str">
        <f>'2.5'!B26</f>
        <v>Otros</v>
      </c>
      <c r="D80" s="173">
        <f>'2.5'!C26</f>
        <v>-1799021.0294718391</v>
      </c>
      <c r="E80" s="173">
        <f>'2.5'!D26</f>
        <v>-1498540.4846335701</v>
      </c>
      <c r="F80" s="173">
        <f>'2.5'!E26</f>
        <v>-1891818.2369398943</v>
      </c>
      <c r="G80" s="173">
        <f>'2.5'!F26</f>
        <v>-2119430.5809073914</v>
      </c>
      <c r="H80" s="173">
        <f>'2.5'!G26</f>
        <v>-2391112.3133355649</v>
      </c>
      <c r="I80" s="173">
        <f>'2.5'!H26</f>
        <v>-3273642.360413929</v>
      </c>
      <c r="J80" s="173">
        <f>'2.5'!I26</f>
        <v>-4572184.4981743339</v>
      </c>
      <c r="K80" s="173">
        <f>'2.5'!J26</f>
        <v>-4616725.6843375908</v>
      </c>
      <c r="L80" s="173">
        <f>'2.5'!K26</f>
        <v>-4039122.7444647187</v>
      </c>
      <c r="M80" s="173">
        <f>'2.5'!L26</f>
        <v>-4447567.1289578434</v>
      </c>
      <c r="O80" s="188">
        <f t="shared" si="30"/>
        <v>0</v>
      </c>
      <c r="P80" s="188">
        <f t="shared" si="31"/>
        <v>0</v>
      </c>
      <c r="Q80" s="188">
        <f t="shared" si="32"/>
        <v>0</v>
      </c>
      <c r="R80" s="188">
        <f t="shared" si="33"/>
        <v>0</v>
      </c>
      <c r="S80" s="188">
        <f t="shared" si="34"/>
        <v>0</v>
      </c>
      <c r="T80" s="188">
        <f t="shared" si="35"/>
        <v>0</v>
      </c>
      <c r="U80" s="188">
        <f t="shared" si="36"/>
        <v>0</v>
      </c>
      <c r="V80" s="188">
        <f t="shared" si="37"/>
        <v>0</v>
      </c>
      <c r="W80" s="188">
        <f t="shared" si="38"/>
        <v>0</v>
      </c>
      <c r="X80" s="188">
        <f t="shared" si="39"/>
        <v>0</v>
      </c>
    </row>
    <row r="81" spans="2:24">
      <c r="B81" s="175"/>
      <c r="C81" s="176" t="str">
        <f>'2.5'!B27</f>
        <v>Total</v>
      </c>
      <c r="D81" s="173">
        <f>'2.5'!C27</f>
        <v>-18060883.342928749</v>
      </c>
      <c r="E81" s="173">
        <f>'2.5'!D27</f>
        <v>-13729959.574468087</v>
      </c>
      <c r="F81" s="173">
        <f>'2.5'!E27</f>
        <v>-15310901.048388729</v>
      </c>
      <c r="G81" s="173">
        <f>'2.5'!F27</f>
        <v>-22944241.914100893</v>
      </c>
      <c r="H81" s="173">
        <f>'2.5'!G27</f>
        <v>-24460082.306322176</v>
      </c>
      <c r="I81" s="173">
        <f>'2.5'!H27</f>
        <v>-25377789.198814012</v>
      </c>
      <c r="J81" s="173">
        <f>'2.5'!I27</f>
        <v>-30065249.851183258</v>
      </c>
      <c r="K81" s="173">
        <f>'2.5'!J27</f>
        <v>-23929590.390624408</v>
      </c>
      <c r="L81" s="173">
        <f>'2.5'!K27</f>
        <v>-195608572.79351962</v>
      </c>
      <c r="M81" s="173">
        <f>'2.5'!L27</f>
        <v>-29551179.217037022</v>
      </c>
      <c r="O81" s="188">
        <f>D81-SUM(D83:D92)</f>
        <v>0</v>
      </c>
      <c r="P81" s="188">
        <f t="shared" ref="P81:X81" si="40">E81-SUM(E83:E92)</f>
        <v>0</v>
      </c>
      <c r="Q81" s="188">
        <f t="shared" si="40"/>
        <v>0</v>
      </c>
      <c r="R81" s="188">
        <f t="shared" si="40"/>
        <v>0</v>
      </c>
      <c r="S81" s="188">
        <f t="shared" si="40"/>
        <v>0</v>
      </c>
      <c r="T81" s="188">
        <f t="shared" si="40"/>
        <v>0</v>
      </c>
      <c r="U81" s="188">
        <f t="shared" si="40"/>
        <v>0</v>
      </c>
      <c r="V81" s="188">
        <f t="shared" si="40"/>
        <v>0</v>
      </c>
      <c r="W81" s="188">
        <f t="shared" si="40"/>
        <v>0</v>
      </c>
      <c r="X81" s="188">
        <f t="shared" si="40"/>
        <v>0</v>
      </c>
    </row>
    <row r="83" spans="2:24">
      <c r="B83" s="175" t="s">
        <v>155</v>
      </c>
      <c r="C83" s="173" t="str">
        <f>'2.7.1'!B47</f>
        <v>Total</v>
      </c>
      <c r="D83" s="173">
        <f>'2.7.1'!C47</f>
        <v>-5283509.255786512</v>
      </c>
      <c r="E83" s="173">
        <f>'2.7.1'!D47</f>
        <v>-2739417.1985815596</v>
      </c>
      <c r="F83" s="173">
        <f>'2.7.1'!E47</f>
        <v>-2831534.1238836874</v>
      </c>
      <c r="G83" s="173">
        <f>'2.7.1'!F47</f>
        <v>-8883214.287105117</v>
      </c>
      <c r="H83" s="173">
        <f>'2.7.1'!G47</f>
        <v>-9611368.0562902801</v>
      </c>
      <c r="I83" s="173">
        <f>'2.7.1'!H47</f>
        <v>-7816631.2314436445</v>
      </c>
      <c r="J83" s="173">
        <f>'2.7.1'!I47</f>
        <v>-9193676.0024556275</v>
      </c>
      <c r="K83" s="173">
        <f>'2.7.1'!J47</f>
        <v>-2999329.7483440689</v>
      </c>
      <c r="L83" s="173">
        <f>'2.7.1'!K47</f>
        <v>-167381011.9526183</v>
      </c>
      <c r="M83" s="173">
        <f>'2.7.1'!L47</f>
        <v>-4911122.1255197013</v>
      </c>
    </row>
    <row r="84" spans="2:24">
      <c r="B84" s="175" t="s">
        <v>156</v>
      </c>
      <c r="C84" s="173" t="str">
        <f>'2.7.2'!B47</f>
        <v>Total</v>
      </c>
      <c r="D84" s="173">
        <f>'2.7.2'!C47</f>
        <v>-6366947.4418482454</v>
      </c>
      <c r="E84" s="173">
        <f>'2.7.2'!D47</f>
        <v>-6238692.8486997634</v>
      </c>
      <c r="F84" s="173">
        <f>'2.7.2'!E47</f>
        <v>-6545246.1013856297</v>
      </c>
      <c r="G84" s="173">
        <f>'2.7.2'!F47</f>
        <v>-6984467.318430623</v>
      </c>
      <c r="H84" s="173">
        <f>'2.7.2'!G47</f>
        <v>-7124290.1815952761</v>
      </c>
      <c r="I84" s="173">
        <f>'2.7.2'!H47</f>
        <v>-7725384.4280031314</v>
      </c>
      <c r="J84" s="173">
        <f>'2.7.2'!I47</f>
        <v>-8563135.8853507768</v>
      </c>
      <c r="K84" s="173">
        <f>'2.7.2'!J47</f>
        <v>-9399324.1139709558</v>
      </c>
      <c r="L84" s="173">
        <f>'2.7.2'!K47</f>
        <v>-10428779.966022775</v>
      </c>
      <c r="M84" s="173">
        <f>'2.7.2'!L47</f>
        <v>-11424393.750255112</v>
      </c>
    </row>
    <row r="85" spans="2:24">
      <c r="B85" s="175" t="s">
        <v>157</v>
      </c>
      <c r="C85" s="173" t="str">
        <f>'2.7.3'!B47</f>
        <v>Total</v>
      </c>
      <c r="D85" s="173">
        <f>'2.7.3'!C47</f>
        <v>-436842.78421320469</v>
      </c>
      <c r="E85" s="173">
        <f>'2.7.3'!D47</f>
        <v>-369804.90543735219</v>
      </c>
      <c r="F85" s="173">
        <f>'2.7.3'!E47</f>
        <v>-430380.52093168296</v>
      </c>
      <c r="G85" s="173">
        <f>'2.7.3'!F47</f>
        <v>-497568.93118758942</v>
      </c>
      <c r="H85" s="173">
        <f>'2.7.3'!G47</f>
        <v>-389684.00523985643</v>
      </c>
      <c r="I85" s="173">
        <f>'2.7.3'!H47</f>
        <v>-470656.9343809656</v>
      </c>
      <c r="J85" s="173">
        <f>'2.7.3'!I47</f>
        <v>-396841.1243967496</v>
      </c>
      <c r="K85" s="173">
        <f>'2.7.3'!J47</f>
        <v>-483533.78331919987</v>
      </c>
      <c r="L85" s="173">
        <f>'2.7.3'!K47</f>
        <v>-767762.14079806849</v>
      </c>
      <c r="M85" s="173">
        <f>'2.7.3'!L47</f>
        <v>-802268.09598802915</v>
      </c>
    </row>
    <row r="86" spans="2:24">
      <c r="B86" s="175" t="s">
        <v>158</v>
      </c>
      <c r="C86" s="173" t="str">
        <f>'2.7.4'!B47</f>
        <v>Total</v>
      </c>
      <c r="D86" s="173">
        <f>'2.7.4'!C47</f>
        <v>-826085.75428269792</v>
      </c>
      <c r="E86" s="173">
        <f>'2.7.4'!D47</f>
        <v>-941104.31442080368</v>
      </c>
      <c r="F86" s="173">
        <f>'2.7.4'!E47</f>
        <v>-685088.1645545864</v>
      </c>
      <c r="G86" s="173">
        <f>'2.7.4'!F47</f>
        <v>-990515.61602041929</v>
      </c>
      <c r="H86" s="173">
        <f>'2.7.4'!G47</f>
        <v>-1053176.6357372606</v>
      </c>
      <c r="I86" s="173">
        <f>'2.7.4'!H47</f>
        <v>-1169463.5691593287</v>
      </c>
      <c r="J86" s="173">
        <f>'2.7.4'!I47</f>
        <v>-1394844.0676338514</v>
      </c>
      <c r="K86" s="173">
        <f>'2.7.4'!J47</f>
        <v>-1009458.1547523554</v>
      </c>
      <c r="L86" s="173">
        <f>'2.7.4'!K47</f>
        <v>-2199830.8130064243</v>
      </c>
      <c r="M86" s="173">
        <f>'2.7.4'!L47</f>
        <v>-915042.63697501074</v>
      </c>
    </row>
    <row r="87" spans="2:24">
      <c r="B87" s="175" t="s">
        <v>159</v>
      </c>
      <c r="C87" s="172" t="s">
        <v>29</v>
      </c>
      <c r="D87" s="173">
        <f>'2.7.5'!C47</f>
        <v>-529117.68429753266</v>
      </c>
      <c r="E87" s="173">
        <f>'2.7.5'!D47</f>
        <v>-644349.58628841594</v>
      </c>
      <c r="F87" s="173">
        <f>'2.7.5'!E47</f>
        <v>-433692.228179742</v>
      </c>
      <c r="G87" s="173">
        <f>'2.7.5'!F47</f>
        <v>-439551.68371737975</v>
      </c>
      <c r="H87" s="173">
        <f>'2.7.5'!G47</f>
        <v>-479270.44487516058</v>
      </c>
      <c r="I87" s="173">
        <f>'2.7.5'!H47</f>
        <v>-262155.28373829025</v>
      </c>
      <c r="J87" s="173">
        <f>'2.7.5'!I47</f>
        <v>-608087.04971012648</v>
      </c>
      <c r="K87" s="173">
        <f>'2.7.5'!J47</f>
        <v>-478405.21456456819</v>
      </c>
      <c r="L87" s="173">
        <f>'2.7.5'!K47</f>
        <v>-2267910.4474133728</v>
      </c>
      <c r="M87" s="173">
        <f>'2.7.5'!L47</f>
        <v>341296.48161413614</v>
      </c>
    </row>
    <row r="88" spans="2:24">
      <c r="B88" s="175" t="s">
        <v>160</v>
      </c>
      <c r="C88" s="173" t="str">
        <f>'2.7.6'!B47</f>
        <v>Total</v>
      </c>
      <c r="D88" s="173">
        <f>'2.7.6'!C47</f>
        <v>-1477502.2515366599</v>
      </c>
      <c r="E88" s="173">
        <f>'2.7.6'!D47</f>
        <v>188587.05673758869</v>
      </c>
      <c r="F88" s="173">
        <f>'2.7.6'!E47</f>
        <v>-369794.85535931349</v>
      </c>
      <c r="G88" s="173">
        <f>'2.7.6'!F47</f>
        <v>-955555.69154833863</v>
      </c>
      <c r="H88" s="173">
        <f>'2.7.6'!G47</f>
        <v>-1160038.5135997396</v>
      </c>
      <c r="I88" s="173">
        <f>'2.7.6'!H47</f>
        <v>-1298218.7430246458</v>
      </c>
      <c r="J88" s="173">
        <f>'2.7.6'!I47</f>
        <v>-2155123.0924779586</v>
      </c>
      <c r="K88" s="173">
        <f>'2.7.6'!J47</f>
        <v>-1112169.4819432669</v>
      </c>
      <c r="L88" s="173">
        <f>'2.7.6'!K47</f>
        <v>-5422013.6048714658</v>
      </c>
      <c r="M88" s="173">
        <f>'2.7.6'!L47</f>
        <v>-4106535.651024064</v>
      </c>
    </row>
    <row r="89" spans="2:24">
      <c r="B89" s="175" t="s">
        <v>161</v>
      </c>
      <c r="C89" s="173" t="str">
        <f>'2.7.7'!B47</f>
        <v>Total</v>
      </c>
      <c r="D89" s="173">
        <f>'2.7.7'!C47</f>
        <v>-588227.2702297885</v>
      </c>
      <c r="E89" s="173">
        <f>'2.7.7'!D47</f>
        <v>-587953.4869976358</v>
      </c>
      <c r="F89" s="173">
        <f>'2.7.7'!E47</f>
        <v>-890779.20315527171</v>
      </c>
      <c r="G89" s="173">
        <f>'2.7.7'!F47</f>
        <v>-1000547.3215015898</v>
      </c>
      <c r="H89" s="173">
        <f>'2.7.7'!G47</f>
        <v>-1106755.4773624889</v>
      </c>
      <c r="I89" s="173">
        <f>'2.7.7'!H47</f>
        <v>-1238293.3302620538</v>
      </c>
      <c r="J89" s="173">
        <f>'2.7.7'!I47</f>
        <v>-1265575.5930408309</v>
      </c>
      <c r="K89" s="173">
        <f>'2.7.7'!J47</f>
        <v>-1339220.8712459803</v>
      </c>
      <c r="L89" s="173">
        <f>'2.7.7'!K47</f>
        <v>-1233870.44377795</v>
      </c>
      <c r="M89" s="173">
        <f>'2.7.7'!L47</f>
        <v>-1233287.207382425</v>
      </c>
    </row>
    <row r="90" spans="2:24">
      <c r="B90" s="175" t="s">
        <v>162</v>
      </c>
      <c r="C90" s="173" t="str">
        <f>'2.7.8'!B47</f>
        <v>Total</v>
      </c>
      <c r="D90" s="173">
        <f>'2.7.8'!C47</f>
        <v>-349381.45450462634</v>
      </c>
      <c r="E90" s="173">
        <f>'2.7.8'!D47</f>
        <v>-343788.59338061465</v>
      </c>
      <c r="F90" s="173">
        <f>'2.7.8'!E47</f>
        <v>-235432.76712835039</v>
      </c>
      <c r="G90" s="173">
        <f>'2.7.8'!F47</f>
        <v>-321572.13344675116</v>
      </c>
      <c r="H90" s="173">
        <f>'2.7.8'!G47</f>
        <v>-454784.15041573078</v>
      </c>
      <c r="I90" s="173">
        <f>'2.7.8'!H47</f>
        <v>-522609.52388717927</v>
      </c>
      <c r="J90" s="173">
        <f>'2.7.8'!I47</f>
        <v>-1303696.0140440019</v>
      </c>
      <c r="K90" s="173">
        <f>'2.7.8'!J47</f>
        <v>-1589683.3673305688</v>
      </c>
      <c r="L90" s="173">
        <f>'2.7.8'!K47</f>
        <v>-583306.46382870618</v>
      </c>
      <c r="M90" s="173">
        <f>'2.7.8'!L47</f>
        <v>-908711.07646307105</v>
      </c>
    </row>
    <row r="91" spans="2:24">
      <c r="B91" s="175" t="s">
        <v>163</v>
      </c>
      <c r="C91" s="173" t="str">
        <f>'2.7.9'!B47</f>
        <v>Total</v>
      </c>
      <c r="D91" s="173">
        <f>'2.7.9'!C47</f>
        <v>-404248.4167576441</v>
      </c>
      <c r="E91" s="173">
        <f>'2.7.9'!D47</f>
        <v>-554895.21276595746</v>
      </c>
      <c r="F91" s="173">
        <f>'2.7.9'!E47</f>
        <v>-997134.84687056975</v>
      </c>
      <c r="G91" s="173">
        <f>'2.7.9'!F47</f>
        <v>-751818.35023569048</v>
      </c>
      <c r="H91" s="173">
        <f>'2.7.9'!G47</f>
        <v>-689602.5278708227</v>
      </c>
      <c r="I91" s="173">
        <f>'2.7.9'!H47</f>
        <v>-1600733.7945008469</v>
      </c>
      <c r="J91" s="173">
        <f>'2.7.9'!I47</f>
        <v>-612086.52389899979</v>
      </c>
      <c r="K91" s="173">
        <f>'2.7.9'!J47</f>
        <v>-901739.97081585764</v>
      </c>
      <c r="L91" s="173">
        <f>'2.7.9'!K47</f>
        <v>-1284964.216717819</v>
      </c>
      <c r="M91" s="173">
        <f>'2.7.9'!L47</f>
        <v>-1143548.0260859074</v>
      </c>
    </row>
    <row r="92" spans="2:24">
      <c r="B92" s="175" t="s">
        <v>164</v>
      </c>
      <c r="C92" s="173" t="str">
        <f>'2.7.10'!B47</f>
        <v>Total</v>
      </c>
      <c r="D92" s="173">
        <f>'2.7.10'!C47</f>
        <v>-1799021.0294718391</v>
      </c>
      <c r="E92" s="173">
        <f>'2.7.10'!D47</f>
        <v>-1498540.4846335701</v>
      </c>
      <c r="F92" s="173">
        <f>'2.7.10'!E47</f>
        <v>-1891818.2369398943</v>
      </c>
      <c r="G92" s="173">
        <f>'2.7.10'!F47</f>
        <v>-2119430.5809073914</v>
      </c>
      <c r="H92" s="173">
        <f>'2.7.10'!G47</f>
        <v>-2391112.3133355649</v>
      </c>
      <c r="I92" s="173">
        <f>'2.7.10'!H47</f>
        <v>-3273642.360413929</v>
      </c>
      <c r="J92" s="173">
        <f>'2.7.10'!I47</f>
        <v>-4572184.4981743339</v>
      </c>
      <c r="K92" s="173">
        <f>'2.7.10'!J47</f>
        <v>-4616725.6843375908</v>
      </c>
      <c r="L92" s="173">
        <f>'2.7.10'!K47</f>
        <v>-4039122.7444647187</v>
      </c>
      <c r="M92" s="173">
        <f>'2.7.10'!L47</f>
        <v>-4447567.1289578434</v>
      </c>
    </row>
    <row r="94" spans="2:24">
      <c r="B94" s="175" t="s">
        <v>195</v>
      </c>
      <c r="C94" s="172" t="s">
        <v>0</v>
      </c>
      <c r="D94" s="173">
        <f>'3.1'!C21</f>
        <v>73279443.828639582</v>
      </c>
      <c r="E94" s="173">
        <f>'3.1'!D21</f>
        <v>81937228.486997619</v>
      </c>
      <c r="F94" s="173">
        <f>'3.1'!E21</f>
        <v>90471900.17930305</v>
      </c>
      <c r="G94" s="173">
        <f>'3.1'!F21</f>
        <v>86899581.414212406</v>
      </c>
      <c r="H94" s="173">
        <f>'3.1'!G21</f>
        <v>91880322.88816002</v>
      </c>
      <c r="I94" s="173">
        <f>'3.1'!H21</f>
        <v>103939529.0954437</v>
      </c>
      <c r="J94" s="173">
        <f>'3.1'!I21</f>
        <v>110292351.54575858</v>
      </c>
      <c r="K94" s="173">
        <f>'3.1'!J21</f>
        <v>108764868.63315845</v>
      </c>
      <c r="L94" s="173">
        <f>'3.1'!K21</f>
        <v>130277590.46027716</v>
      </c>
      <c r="M94" s="173">
        <f>'3.1'!L21</f>
        <v>147236118.86231425</v>
      </c>
    </row>
    <row r="95" spans="2:24">
      <c r="B95" s="175" t="s">
        <v>205</v>
      </c>
      <c r="C95" s="172" t="s">
        <v>0</v>
      </c>
      <c r="D95" s="173">
        <f>'3.1.1'!C21</f>
        <v>12192784.153481944</v>
      </c>
      <c r="E95" s="173">
        <f>'3.1.1'!D21</f>
        <v>13773358.569739949</v>
      </c>
      <c r="F95" s="173">
        <f>'3.1.1'!E21</f>
        <v>15691735.601618057</v>
      </c>
      <c r="G95" s="173">
        <f>'3.1.1'!F21</f>
        <v>16065002.077907909</v>
      </c>
      <c r="H95" s="173">
        <f>'3.1.1'!G21</f>
        <v>17579440.76202609</v>
      </c>
      <c r="I95" s="173">
        <f>'3.1.1'!H21</f>
        <v>19537492.215632327</v>
      </c>
      <c r="J95" s="173">
        <f>'3.1.1'!I21</f>
        <v>20420980.423324522</v>
      </c>
      <c r="K95" s="173">
        <f>'3.1.1'!J21</f>
        <v>22142863.445715215</v>
      </c>
      <c r="L95" s="173">
        <f>'3.1.1'!K21</f>
        <v>25191902.468125958</v>
      </c>
      <c r="M95" s="173">
        <f>'3.1.1'!L21</f>
        <v>30177973.565120347</v>
      </c>
    </row>
    <row r="96" spans="2:24">
      <c r="B96" s="175" t="s">
        <v>206</v>
      </c>
      <c r="C96" s="172" t="s">
        <v>0</v>
      </c>
      <c r="D96" s="173">
        <f>'3.1.2'!C21</f>
        <v>7389729.230320856</v>
      </c>
      <c r="E96" s="173">
        <f>'3.1.2'!D21</f>
        <v>8571769.7990543731</v>
      </c>
      <c r="F96" s="173">
        <f>'3.1.2'!E21</f>
        <v>10263230.400097016</v>
      </c>
      <c r="G96" s="173">
        <f>'3.1.2'!F21</f>
        <v>11424121.868325723</v>
      </c>
      <c r="H96" s="173">
        <f>'3.1.2'!G21</f>
        <v>12569380.433869714</v>
      </c>
      <c r="I96" s="173">
        <f>'3.1.2'!H21</f>
        <v>13545221.595848877</v>
      </c>
      <c r="J96" s="173">
        <f>'3.1.2'!I21</f>
        <v>14748087.385334216</v>
      </c>
      <c r="K96" s="173">
        <f>'3.1.2'!J21</f>
        <v>15102290.659164362</v>
      </c>
      <c r="L96" s="173">
        <f>'3.1.2'!K21</f>
        <v>16443801.860124765</v>
      </c>
      <c r="M96" s="173">
        <f>'3.1.2'!L21</f>
        <v>18355437.26280085</v>
      </c>
    </row>
    <row r="97" spans="2:24">
      <c r="B97" s="175" t="s">
        <v>207</v>
      </c>
      <c r="C97" s="172" t="s">
        <v>0</v>
      </c>
      <c r="D97" s="173">
        <f>'3.1.3'!C21</f>
        <v>4715487.1083102627</v>
      </c>
      <c r="E97" s="173">
        <f>'3.1.3'!D21</f>
        <v>5727249.3498817962</v>
      </c>
      <c r="F97" s="173">
        <f>'3.1.3'!E21</f>
        <v>7766154.281474039</v>
      </c>
      <c r="G97" s="173">
        <f>'3.1.3'!F21</f>
        <v>10397706.290080391</v>
      </c>
      <c r="H97" s="173">
        <f>'3.1.3'!G21</f>
        <v>12992280.755525352</v>
      </c>
      <c r="I97" s="173">
        <f>'3.1.3'!H21</f>
        <v>14750963.172169315</v>
      </c>
      <c r="J97" s="173">
        <f>'3.1.3'!I21</f>
        <v>15839222.713176051</v>
      </c>
      <c r="K97" s="173">
        <f>'3.1.3'!J21</f>
        <v>17331679.644824408</v>
      </c>
      <c r="L97" s="173">
        <f>'3.1.3'!K21</f>
        <v>18954856.901827265</v>
      </c>
      <c r="M97" s="173">
        <f>'3.1.3'!L21</f>
        <v>20547542.368966043</v>
      </c>
    </row>
    <row r="98" spans="2:24">
      <c r="B98" s="175" t="s">
        <v>208</v>
      </c>
      <c r="C98" s="172" t="s">
        <v>0</v>
      </c>
      <c r="D98" s="173">
        <f>'3.1.4'!C21</f>
        <v>43356900.273051098</v>
      </c>
      <c r="E98" s="173">
        <f>'3.1.4'!D21</f>
        <v>46619507.151300229</v>
      </c>
      <c r="F98" s="173">
        <f>'3.1.4'!E21</f>
        <v>49313699.735232033</v>
      </c>
      <c r="G98" s="173">
        <f>'3.1.4'!F21</f>
        <v>42081093.040760912</v>
      </c>
      <c r="H98" s="173">
        <f>'3.1.4'!G21</f>
        <v>38935829.700300701</v>
      </c>
      <c r="I98" s="173">
        <f>'3.1.4'!H21</f>
        <v>46508694.64180696</v>
      </c>
      <c r="J98" s="173">
        <f>'3.1.4'!I21</f>
        <v>46905330.643368013</v>
      </c>
      <c r="K98" s="173">
        <f>'3.1.4'!J21</f>
        <v>38592985.396468885</v>
      </c>
      <c r="L98" s="173">
        <f>'3.1.4'!K21</f>
        <v>49769901.773666941</v>
      </c>
      <c r="M98" s="173">
        <f>'3.1.4'!L21</f>
        <v>58956091.967221715</v>
      </c>
    </row>
    <row r="99" spans="2:24">
      <c r="B99" s="175" t="s">
        <v>209</v>
      </c>
      <c r="C99" s="172" t="s">
        <v>0</v>
      </c>
      <c r="D99" s="173">
        <f>'3.1.5'!C21</f>
        <v>5622178.2333141454</v>
      </c>
      <c r="E99" s="173">
        <f>'3.1.5'!D21</f>
        <v>7242569.444444444</v>
      </c>
      <c r="F99" s="173">
        <f>'3.1.5'!E21</f>
        <v>7436787.2703491645</v>
      </c>
      <c r="G99" s="173">
        <f>'3.1.5'!F21</f>
        <v>6931617.6916473629</v>
      </c>
      <c r="H99" s="173">
        <f>'3.1.5'!G21</f>
        <v>9803196.5415201876</v>
      </c>
      <c r="I99" s="173">
        <f>'3.1.5'!H21</f>
        <v>9597157.4699862283</v>
      </c>
      <c r="J99" s="173">
        <f>'3.1.5'!I21</f>
        <v>12378729.588109925</v>
      </c>
      <c r="K99" s="173">
        <f>'3.1.5'!J21</f>
        <v>15594771.49274599</v>
      </c>
      <c r="L99" s="173">
        <f>'3.1.5'!K21</f>
        <v>19917079.962993257</v>
      </c>
      <c r="M99" s="173">
        <f>'3.1.5'!L21</f>
        <v>19199073.429074958</v>
      </c>
    </row>
    <row r="100" spans="2:24">
      <c r="B100" s="175" t="s">
        <v>210</v>
      </c>
      <c r="C100" s="172" t="s">
        <v>0</v>
      </c>
      <c r="D100" s="173">
        <f>'3.1.6'!C21</f>
        <v>2364.8301612745263</v>
      </c>
      <c r="E100" s="173">
        <f>'3.1.6'!D21</f>
        <v>2774.1725768321512</v>
      </c>
      <c r="F100" s="173">
        <f>'3.1.6'!E21</f>
        <v>292.8905327408537</v>
      </c>
      <c r="G100" s="173">
        <f>'3.1.6'!F21</f>
        <v>40.445490105319593</v>
      </c>
      <c r="H100" s="173">
        <f>'3.1.6'!G21</f>
        <v>194.69491797181334</v>
      </c>
      <c r="I100" s="173">
        <f>'3.1.6'!H21</f>
        <v>0</v>
      </c>
      <c r="J100" s="173">
        <f>'3.1.6'!I21</f>
        <v>0.79244584681462216</v>
      </c>
      <c r="K100" s="173">
        <f>'3.1.6'!J21</f>
        <v>277.99423956972504</v>
      </c>
      <c r="L100" s="173">
        <f>'3.1.6'!K21</f>
        <v>47.493538967772899</v>
      </c>
      <c r="M100" s="173">
        <f>'3.1.6'!L21</f>
        <v>0.26913034565755944</v>
      </c>
    </row>
    <row r="102" spans="2:24">
      <c r="B102" s="175" t="s">
        <v>226</v>
      </c>
      <c r="C102" s="172" t="s">
        <v>29</v>
      </c>
      <c r="D102" s="173">
        <f>'3.2'!D55</f>
        <v>73279443.828639582</v>
      </c>
      <c r="E102" s="173">
        <f>'3.2'!E55</f>
        <v>81937228.486997619</v>
      </c>
      <c r="F102" s="173">
        <f>'3.2'!F55</f>
        <v>90471900.17930305</v>
      </c>
      <c r="G102" s="173">
        <f>'3.2'!G55</f>
        <v>86899581.414212406</v>
      </c>
      <c r="H102" s="173">
        <f>'3.2'!H55</f>
        <v>91880322.88816002</v>
      </c>
      <c r="I102" s="173">
        <f>'3.2'!I55</f>
        <v>103939529.0954437</v>
      </c>
      <c r="J102" s="173">
        <f>'3.2'!J55</f>
        <v>110292351.54575859</v>
      </c>
      <c r="K102" s="173">
        <f>'3.2'!K55</f>
        <v>108764868.6331584</v>
      </c>
      <c r="L102" s="173">
        <f>'3.2'!L55</f>
        <v>130277590.46027716</v>
      </c>
      <c r="M102" s="173">
        <f>'3.2'!M55</f>
        <v>147236118.86231425</v>
      </c>
      <c r="O102" s="188">
        <f>D102-SUM(D104,D119,D133,D136,D140,D141)</f>
        <v>0</v>
      </c>
      <c r="P102" s="188">
        <f t="shared" ref="P102:X102" si="41">E102-SUM(E104,E119,E133,E136,E140,E141)</f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</row>
    <row r="103" spans="2:24">
      <c r="B103" s="175" t="s">
        <v>227</v>
      </c>
      <c r="C103" s="173" t="str">
        <f>'3.3'!B53</f>
        <v>Total</v>
      </c>
      <c r="D103" s="173">
        <f>'3.3'!C53</f>
        <v>73279443.828639612</v>
      </c>
      <c r="E103" s="173">
        <f>'3.3'!D53</f>
        <v>81937228.486997634</v>
      </c>
      <c r="F103" s="173">
        <f>'3.3'!E53</f>
        <v>90471900.179303065</v>
      </c>
      <c r="G103" s="173">
        <f>'3.3'!F53</f>
        <v>86899581.414212391</v>
      </c>
      <c r="H103" s="173">
        <f>'3.3'!G53</f>
        <v>91880322.888160005</v>
      </c>
      <c r="I103" s="173">
        <f>'3.3'!H53</f>
        <v>103939529.09544368</v>
      </c>
      <c r="J103" s="173">
        <f>'3.3'!I53</f>
        <v>110292351.54575859</v>
      </c>
      <c r="K103" s="173">
        <f>'3.3'!J53</f>
        <v>108764868.63315843</v>
      </c>
      <c r="L103" s="173">
        <f>'3.3'!K53</f>
        <v>130277590.46027717</v>
      </c>
      <c r="M103" s="173">
        <f>'3.3'!L53</f>
        <v>147236118.86231428</v>
      </c>
      <c r="O103" s="188">
        <f>D103-D102</f>
        <v>0</v>
      </c>
      <c r="P103" s="188">
        <f t="shared" ref="P103:X103" si="42">E103-E102</f>
        <v>0</v>
      </c>
      <c r="Q103" s="188">
        <f t="shared" si="42"/>
        <v>0</v>
      </c>
      <c r="R103" s="188">
        <f t="shared" si="42"/>
        <v>0</v>
      </c>
      <c r="S103" s="188">
        <f t="shared" si="42"/>
        <v>0</v>
      </c>
      <c r="T103" s="188">
        <f t="shared" si="42"/>
        <v>0</v>
      </c>
      <c r="U103" s="188">
        <f t="shared" si="42"/>
        <v>0</v>
      </c>
      <c r="V103" s="188">
        <f t="shared" si="42"/>
        <v>0</v>
      </c>
      <c r="W103" s="188">
        <f t="shared" si="42"/>
        <v>0</v>
      </c>
      <c r="X103" s="188">
        <f t="shared" si="42"/>
        <v>0</v>
      </c>
    </row>
    <row r="104" spans="2:24">
      <c r="B104" s="175" t="s">
        <v>228</v>
      </c>
      <c r="C104" s="173" t="str">
        <f>'3.4.1'!B53</f>
        <v>Total</v>
      </c>
      <c r="D104" s="173">
        <f>'3.4.1'!C53</f>
        <v>12192784.153481945</v>
      </c>
      <c r="E104" s="173">
        <f>'3.4.1'!D53</f>
        <v>13773358.569739958</v>
      </c>
      <c r="F104" s="173">
        <f>'3.4.1'!E53</f>
        <v>15691735.601618061</v>
      </c>
      <c r="G104" s="173">
        <f>'3.4.1'!F53</f>
        <v>16065002.077907909</v>
      </c>
      <c r="H104" s="173">
        <f>'3.4.1'!G53</f>
        <v>17579440.76202609</v>
      </c>
      <c r="I104" s="173">
        <f>'3.4.1'!H53</f>
        <v>19537492.215632331</v>
      </c>
      <c r="J104" s="173">
        <f>'3.4.1'!I53</f>
        <v>20420980.423324518</v>
      </c>
      <c r="K104" s="173">
        <f>'3.4.1'!J53</f>
        <v>22142863.445715215</v>
      </c>
      <c r="L104" s="173">
        <f>'3.4.1'!K53</f>
        <v>25191902.468125962</v>
      </c>
      <c r="M104" s="173">
        <f>'3.4.1'!L53</f>
        <v>30177973.565120354</v>
      </c>
      <c r="O104" s="188">
        <f>D104-SUM(D105:D118)</f>
        <v>0</v>
      </c>
      <c r="P104" s="188">
        <f t="shared" ref="P104:X104" si="43">E104-SUM(E105:E118)</f>
        <v>0</v>
      </c>
      <c r="Q104" s="188">
        <f t="shared" si="43"/>
        <v>0</v>
      </c>
      <c r="R104" s="188">
        <f t="shared" si="43"/>
        <v>0</v>
      </c>
      <c r="S104" s="188">
        <f t="shared" si="43"/>
        <v>0</v>
      </c>
      <c r="T104" s="188">
        <f t="shared" si="43"/>
        <v>0</v>
      </c>
      <c r="U104" s="188">
        <f t="shared" si="43"/>
        <v>0</v>
      </c>
      <c r="V104" s="188">
        <f t="shared" si="43"/>
        <v>0</v>
      </c>
      <c r="W104" s="188">
        <f t="shared" si="43"/>
        <v>0</v>
      </c>
      <c r="X104" s="188">
        <f t="shared" si="43"/>
        <v>0</v>
      </c>
    </row>
    <row r="105" spans="2:24">
      <c r="B105" s="175" t="s">
        <v>229</v>
      </c>
      <c r="C105" s="173" t="str">
        <f>'3.4.1.1'!B53</f>
        <v>Total</v>
      </c>
      <c r="D105" s="173">
        <f>'3.4.1.1'!C53</f>
        <v>458057.9331729589</v>
      </c>
      <c r="E105" s="173">
        <f>'3.4.1.1'!D53</f>
        <v>412517.96690307325</v>
      </c>
      <c r="F105" s="173">
        <f>'3.4.1.1'!E53</f>
        <v>451050.26548979199</v>
      </c>
      <c r="G105" s="173">
        <f>'3.4.1.1'!F53</f>
        <v>315498.74518840521</v>
      </c>
      <c r="H105" s="173">
        <f>'3.4.1.1'!G53</f>
        <v>290725.70485559298</v>
      </c>
      <c r="I105" s="173">
        <f>'3.4.1.1'!H53</f>
        <v>253871.13673681338</v>
      </c>
      <c r="J105" s="173">
        <f>'3.4.1.1'!I53</f>
        <v>235275.02765402879</v>
      </c>
      <c r="K105" s="173">
        <f>'3.4.1.1'!J53</f>
        <v>211286.41332997195</v>
      </c>
      <c r="L105" s="173">
        <f>'3.4.1.1'!K53</f>
        <v>199017.27058966094</v>
      </c>
      <c r="M105" s="173">
        <f>'3.4.1.1'!L53</f>
        <v>185110.85703212925</v>
      </c>
    </row>
    <row r="106" spans="2:24">
      <c r="B106" s="175" t="s">
        <v>230</v>
      </c>
      <c r="C106" s="173" t="str">
        <f>'3.4.1.2'!B53</f>
        <v>Total</v>
      </c>
      <c r="D106" s="173">
        <f>'3.4.1.2'!C53</f>
        <v>640812.23737049219</v>
      </c>
      <c r="E106" s="173">
        <f>'3.4.1.2'!D53</f>
        <v>710994.73995271861</v>
      </c>
      <c r="F106" s="173">
        <f>'3.4.1.2'!E53</f>
        <v>739022.58179077844</v>
      </c>
      <c r="G106" s="173">
        <f>'3.4.1.2'!F53</f>
        <v>935279.59405412315</v>
      </c>
      <c r="H106" s="173">
        <f>'3.4.1.2'!G53</f>
        <v>1069821.142450145</v>
      </c>
      <c r="I106" s="173">
        <f>'3.4.1.2'!H53</f>
        <v>1176291.7463789308</v>
      </c>
      <c r="J106" s="173">
        <f>'3.4.1.2'!I53</f>
        <v>1213076.6150629008</v>
      </c>
      <c r="K106" s="173">
        <f>'3.4.1.2'!J53</f>
        <v>1150516.3568716438</v>
      </c>
      <c r="L106" s="173">
        <f>'3.4.1.2'!K53</f>
        <v>1236879.3622163034</v>
      </c>
      <c r="M106" s="173">
        <f>'3.4.1.2'!L53</f>
        <v>1285783.2343456971</v>
      </c>
    </row>
    <row r="107" spans="2:24">
      <c r="B107" s="175" t="s">
        <v>588</v>
      </c>
      <c r="C107" s="173" t="str">
        <f>'3.4.1.3'!B53</f>
        <v>Total</v>
      </c>
      <c r="D107" s="173">
        <f>'3.4.1.3'!C53</f>
        <v>5052529.0071977526</v>
      </c>
      <c r="E107" s="173">
        <f>'3.4.1.3'!D53</f>
        <v>5428340.4255319126</v>
      </c>
      <c r="F107" s="173">
        <f>'3.4.1.3'!E53</f>
        <v>5666265.9633136131</v>
      </c>
      <c r="G107" s="173">
        <f>'3.4.1.3'!F53</f>
        <v>6197467.0664112689</v>
      </c>
      <c r="H107" s="173">
        <f>'3.4.1.3'!G53</f>
        <v>7053164.3105127588</v>
      </c>
      <c r="I107" s="173">
        <f>'3.4.1.3'!H53</f>
        <v>7679231.9695698731</v>
      </c>
      <c r="J107" s="173">
        <f>'3.4.1.3'!I53</f>
        <v>7673240.9217170523</v>
      </c>
      <c r="K107" s="173">
        <f>'3.4.1.3'!J53</f>
        <v>9462145.7984766215</v>
      </c>
      <c r="L107" s="173">
        <f>'3.4.1.3'!K53</f>
        <v>9004833.6211376525</v>
      </c>
      <c r="M107" s="173">
        <f>'3.4.1.3'!L53</f>
        <v>9567205.3460051864</v>
      </c>
    </row>
    <row r="108" spans="2:24">
      <c r="B108" s="175" t="s">
        <v>231</v>
      </c>
      <c r="C108" s="173" t="str">
        <f>'3.4.1.4'!B53</f>
        <v>Total</v>
      </c>
      <c r="D108" s="173">
        <f>'3.4.1.4'!C53</f>
        <v>2141764.0341803581</v>
      </c>
      <c r="E108" s="173">
        <f>'3.4.1.4'!D53</f>
        <v>1885854.2553191483</v>
      </c>
      <c r="F108" s="173">
        <f>'3.4.1.4'!E53</f>
        <v>1779338.5709459751</v>
      </c>
      <c r="G108" s="173">
        <f>'3.4.1.4'!F53</f>
        <v>1708640.4807616873</v>
      </c>
      <c r="H108" s="173">
        <f>'3.4.1.4'!G53</f>
        <v>1658933.660842543</v>
      </c>
      <c r="I108" s="173">
        <f>'3.4.1.4'!H53</f>
        <v>1407844.706069411</v>
      </c>
      <c r="J108" s="173">
        <f>'3.4.1.4'!I53</f>
        <v>1369027.2540772471</v>
      </c>
      <c r="K108" s="173">
        <f>'3.4.1.4'!J53</f>
        <v>1417608.6097041098</v>
      </c>
      <c r="L108" s="173">
        <f>'3.4.1.4'!K53</f>
        <v>1422896.0338933282</v>
      </c>
      <c r="M108" s="173">
        <f>'3.4.1.4'!L53</f>
        <v>1424305.7894871407</v>
      </c>
    </row>
    <row r="109" spans="2:24">
      <c r="B109" s="175" t="s">
        <v>232</v>
      </c>
      <c r="C109" s="173" t="str">
        <f>'3.4.1.5'!B53</f>
        <v>Total</v>
      </c>
      <c r="D109" s="173">
        <f>'3.4.1.5'!C53</f>
        <v>1065882.5307033162</v>
      </c>
      <c r="E109" s="173">
        <f>'3.4.1.5'!D53</f>
        <v>774823.52245862875</v>
      </c>
      <c r="F109" s="173">
        <f>'3.4.1.5'!E53</f>
        <v>1256134.4455320048</v>
      </c>
      <c r="G109" s="173">
        <f>'3.4.1.5'!F53</f>
        <v>622364.57575907593</v>
      </c>
      <c r="H109" s="173">
        <f>'3.4.1.5'!G53</f>
        <v>911360.42119545909</v>
      </c>
      <c r="I109" s="173">
        <f>'3.4.1.5'!H53</f>
        <v>1156907.728106179</v>
      </c>
      <c r="J109" s="173">
        <f>'3.4.1.5'!I53</f>
        <v>1426849.4637239231</v>
      </c>
      <c r="K109" s="173">
        <f>'3.4.1.5'!J53</f>
        <v>1178689.0819218757</v>
      </c>
      <c r="L109" s="173">
        <f>'3.4.1.5'!K53</f>
        <v>2415056.5238364898</v>
      </c>
      <c r="M109" s="173">
        <f>'3.4.1.5'!L53</f>
        <v>1767173.2746389951</v>
      </c>
    </row>
    <row r="110" spans="2:24">
      <c r="B110" s="175" t="s">
        <v>233</v>
      </c>
      <c r="C110" s="173" t="str">
        <f>'3.4.1.6'!B53</f>
        <v>Total</v>
      </c>
      <c r="D110" s="173">
        <f>'3.4.1.6'!C53</f>
        <v>0</v>
      </c>
      <c r="E110" s="173">
        <f>'3.4.1.6'!D53</f>
        <v>0</v>
      </c>
      <c r="F110" s="173">
        <f>'3.4.1.6'!E53</f>
        <v>0</v>
      </c>
      <c r="G110" s="173">
        <f>'3.4.1.6'!F53</f>
        <v>0</v>
      </c>
      <c r="H110" s="173">
        <f>'3.4.1.6'!G53</f>
        <v>0</v>
      </c>
      <c r="I110" s="173">
        <f>'3.4.1.6'!H53</f>
        <v>61469.494961437427</v>
      </c>
      <c r="J110" s="173">
        <f>'3.4.1.6'!I53</f>
        <v>55145.141118290114</v>
      </c>
      <c r="K110" s="173">
        <f>'3.4.1.6'!J53</f>
        <v>41469.033867357328</v>
      </c>
      <c r="L110" s="173">
        <f>'3.4.1.6'!K53</f>
        <v>7281.7988818743852</v>
      </c>
      <c r="M110" s="173">
        <f>'3.4.1.6'!L53</f>
        <v>0</v>
      </c>
    </row>
    <row r="111" spans="2:24">
      <c r="B111" s="175" t="s">
        <v>234</v>
      </c>
      <c r="C111" s="173" t="str">
        <f>'3.4.1.7'!B53</f>
        <v>Total</v>
      </c>
      <c r="D111" s="173">
        <f>'3.4.1.7'!C53</f>
        <v>1245984.0827705492</v>
      </c>
      <c r="E111" s="173">
        <f>'3.4.1.7'!D53</f>
        <v>1345028.368794326</v>
      </c>
      <c r="F111" s="173">
        <f>'3.4.1.7'!E53</f>
        <v>1360519.8922449264</v>
      </c>
      <c r="G111" s="173">
        <f>'3.4.1.7'!F53</f>
        <v>1409410.2802755628</v>
      </c>
      <c r="H111" s="173">
        <f>'3.4.1.7'!G53</f>
        <v>1400874.0547479924</v>
      </c>
      <c r="I111" s="173">
        <f>'3.4.1.7'!H53</f>
        <v>1431704.0605096351</v>
      </c>
      <c r="J111" s="173">
        <f>'3.4.1.7'!I53</f>
        <v>1449754.5981670227</v>
      </c>
      <c r="K111" s="173">
        <f>'3.4.1.7'!J53</f>
        <v>1474048.2206840708</v>
      </c>
      <c r="L111" s="173">
        <f>'3.4.1.7'!K53</f>
        <v>1498964.0442682661</v>
      </c>
      <c r="M111" s="173">
        <f>'3.4.1.7'!L53</f>
        <v>1707789.5741595393</v>
      </c>
    </row>
    <row r="112" spans="2:24">
      <c r="B112" s="175" t="s">
        <v>235</v>
      </c>
      <c r="C112" s="173" t="str">
        <f>'3.4.1.8'!B53</f>
        <v>Total</v>
      </c>
      <c r="D112" s="173">
        <f>'3.4.1.8'!C53</f>
        <v>2781.3345819308524</v>
      </c>
      <c r="E112" s="173">
        <f>'3.4.1.8'!D53</f>
        <v>3114.3026004728122</v>
      </c>
      <c r="F112" s="173">
        <f>'3.4.1.8'!E53</f>
        <v>3242.7001134719831</v>
      </c>
      <c r="G112" s="173">
        <f>'3.4.1.8'!F53</f>
        <v>2388.453619259396</v>
      </c>
      <c r="H112" s="173">
        <f>'3.4.1.8'!G53</f>
        <v>2533.2153892971232</v>
      </c>
      <c r="I112" s="173">
        <f>'3.4.1.8'!H53</f>
        <v>2322.0603119047055</v>
      </c>
      <c r="J112" s="173">
        <f>'3.4.1.8'!I53</f>
        <v>9001.7652896599102</v>
      </c>
      <c r="K112" s="173">
        <f>'3.4.1.8'!J53</f>
        <v>8187.8423597900619</v>
      </c>
      <c r="L112" s="173">
        <f>'3.4.1.8'!K53</f>
        <v>7856.894836068057</v>
      </c>
      <c r="M112" s="173">
        <f>'3.4.1.8'!L53</f>
        <v>7938.4929508034211</v>
      </c>
    </row>
    <row r="113" spans="2:24">
      <c r="B113" s="175" t="s">
        <v>236</v>
      </c>
      <c r="C113" s="173" t="str">
        <f>'3.4.1.9'!B53</f>
        <v>Total</v>
      </c>
      <c r="D113" s="173">
        <f>'3.4.1.9'!C53</f>
        <v>431514.64514110051</v>
      </c>
      <c r="E113" s="173">
        <f>'3.4.1.9'!D53</f>
        <v>581082.21040189103</v>
      </c>
      <c r="F113" s="173">
        <f>'3.4.1.9'!E53</f>
        <v>650334.49692643969</v>
      </c>
      <c r="G113" s="173">
        <f>'3.4.1.9'!F53</f>
        <v>612892.54239683168</v>
      </c>
      <c r="H113" s="173">
        <f>'3.4.1.9'!G53</f>
        <v>717858.15957130003</v>
      </c>
      <c r="I113" s="173">
        <f>'3.4.1.9'!H53</f>
        <v>756742.61287715298</v>
      </c>
      <c r="J113" s="173">
        <f>'3.4.1.9'!I53</f>
        <v>906177.25521930237</v>
      </c>
      <c r="K113" s="173">
        <f>'3.4.1.9'!J53</f>
        <v>1041583.6312866239</v>
      </c>
      <c r="L113" s="173">
        <f>'3.4.1.9'!K53</f>
        <v>1125877.1739713033</v>
      </c>
      <c r="M113" s="173">
        <f>'3.4.1.9'!L53</f>
        <v>1230905.5383885282</v>
      </c>
    </row>
    <row r="114" spans="2:24">
      <c r="B114" s="175" t="s">
        <v>237</v>
      </c>
      <c r="C114" s="173" t="str">
        <f>'3.4.1.10'!B53</f>
        <v>Total</v>
      </c>
      <c r="D114" s="173">
        <f>'3.4.1.10'!C53</f>
        <v>417123.92171102477</v>
      </c>
      <c r="E114" s="173">
        <f>'3.4.1.10'!D53</f>
        <v>494034.86997635924</v>
      </c>
      <c r="F114" s="173">
        <f>'3.4.1.10'!E53</f>
        <v>680197.43547544174</v>
      </c>
      <c r="G114" s="173">
        <f>'3.4.1.10'!F53</f>
        <v>889795.77531000285</v>
      </c>
      <c r="H114" s="173">
        <f>'3.4.1.10'!G53</f>
        <v>977367.72470902081</v>
      </c>
      <c r="I114" s="173">
        <f>'3.4.1.10'!H53</f>
        <v>1017755.390961266</v>
      </c>
      <c r="J114" s="173">
        <f>'3.4.1.10'!I53</f>
        <v>1106623.775146751</v>
      </c>
      <c r="K114" s="173">
        <f>'3.4.1.10'!J53</f>
        <v>1239167.1537056991</v>
      </c>
      <c r="L114" s="173">
        <f>'3.4.1.10'!K53</f>
        <v>1533796.7099421823</v>
      </c>
      <c r="M114" s="173">
        <f>'3.4.1.10'!L53</f>
        <v>1962375.2188366123</v>
      </c>
    </row>
    <row r="115" spans="2:24">
      <c r="B115" s="175" t="s">
        <v>238</v>
      </c>
      <c r="C115" s="173" t="str">
        <f>'3.4.1.11'!B53</f>
        <v>Total</v>
      </c>
      <c r="D115" s="173">
        <f>'3.4.1.11'!C53</f>
        <v>7207.4853739700902</v>
      </c>
      <c r="E115" s="173">
        <f>'3.4.1.11'!D53</f>
        <v>14240.780141843969</v>
      </c>
      <c r="F115" s="173">
        <f>'3.4.1.11'!E53</f>
        <v>28105.47985944488</v>
      </c>
      <c r="G115" s="173">
        <f>'3.4.1.11'!F53</f>
        <v>23805.926182251707</v>
      </c>
      <c r="H115" s="173">
        <f>'3.4.1.11'!G53</f>
        <v>27548.949138270469</v>
      </c>
      <c r="I115" s="173">
        <f>'3.4.1.11'!H53</f>
        <v>32737.406651289879</v>
      </c>
      <c r="J115" s="173">
        <f>'3.4.1.11'!I53</f>
        <v>28515.464580700514</v>
      </c>
      <c r="K115" s="173">
        <f>'3.4.1.11'!J53</f>
        <v>23321.625296998325</v>
      </c>
      <c r="L115" s="173">
        <f>'3.4.1.11'!K53</f>
        <v>22637.592604244586</v>
      </c>
      <c r="M115" s="173">
        <f>'3.4.1.11'!L53</f>
        <v>28764.965329283219</v>
      </c>
    </row>
    <row r="116" spans="2:24">
      <c r="B116" s="175" t="s">
        <v>239</v>
      </c>
      <c r="C116" s="173" t="str">
        <f>'3.4.1.12'!B53</f>
        <v>Total</v>
      </c>
      <c r="D116" s="173">
        <f>'3.4.1.12'!C53</f>
        <v>105008.44475553214</v>
      </c>
      <c r="E116" s="173">
        <f>'3.4.1.12'!D53</f>
        <v>124060.46099290779</v>
      </c>
      <c r="F116" s="173">
        <f>'3.4.1.12'!E53</f>
        <v>312258.66992357245</v>
      </c>
      <c r="G116" s="173">
        <f>'3.4.1.12'!F53</f>
        <v>276860.84025366599</v>
      </c>
      <c r="H116" s="173">
        <f>'3.4.1.12'!G53</f>
        <v>80286.894141591722</v>
      </c>
      <c r="I116" s="173">
        <f>'3.4.1.12'!H53</f>
        <v>81.385500232893989</v>
      </c>
      <c r="J116" s="173">
        <f>'3.4.1.12'!I53</f>
        <v>0</v>
      </c>
      <c r="K116" s="173">
        <f>'3.4.1.12'!J53</f>
        <v>0</v>
      </c>
      <c r="L116" s="173">
        <f>'3.4.1.12'!K53</f>
        <v>0</v>
      </c>
      <c r="M116" s="173">
        <f>'3.4.1.12'!L53</f>
        <v>0</v>
      </c>
    </row>
    <row r="117" spans="2:24">
      <c r="B117" s="175" t="s">
        <v>240</v>
      </c>
      <c r="C117" s="173" t="str">
        <f>'3.4.1.13'!B53</f>
        <v>Total</v>
      </c>
      <c r="D117" s="173">
        <f>'3.4.1.13'!C53</f>
        <v>624118.49652295886</v>
      </c>
      <c r="E117" s="173">
        <f>'3.4.1.13'!D53</f>
        <v>1999266.6666666663</v>
      </c>
      <c r="F117" s="173">
        <f>'3.4.1.13'!E53</f>
        <v>2765265.1000025989</v>
      </c>
      <c r="G117" s="173">
        <f>'3.4.1.13'!F53</f>
        <v>3070597.7976957737</v>
      </c>
      <c r="H117" s="173">
        <f>'3.4.1.13'!G53</f>
        <v>3388467.7891710354</v>
      </c>
      <c r="I117" s="173">
        <f>'3.4.1.13'!H53</f>
        <v>4559836.3320773011</v>
      </c>
      <c r="J117" s="173">
        <f>'3.4.1.13'!I53</f>
        <v>4948293.1415676409</v>
      </c>
      <c r="K117" s="173">
        <f>'3.4.1.13'!J53</f>
        <v>4894839.6782104485</v>
      </c>
      <c r="L117" s="173">
        <f>'3.4.1.13'!K53</f>
        <v>6716805.4419485852</v>
      </c>
      <c r="M117" s="173">
        <f>'3.4.1.13'!L53</f>
        <v>11010621.273946432</v>
      </c>
    </row>
    <row r="118" spans="2:24">
      <c r="B118" s="175" t="s">
        <v>241</v>
      </c>
      <c r="C118" s="173" t="str">
        <f>'3.4.1.14'!B53</f>
        <v>Total</v>
      </c>
      <c r="D118" s="173">
        <f>'3.4.1.14'!C53</f>
        <v>0</v>
      </c>
      <c r="E118" s="173">
        <f>'3.4.1.14'!D53</f>
        <v>0</v>
      </c>
      <c r="F118" s="173">
        <f>'3.4.1.14'!E53</f>
        <v>0</v>
      </c>
      <c r="G118" s="173">
        <f>'3.4.1.14'!F53</f>
        <v>0</v>
      </c>
      <c r="H118" s="173">
        <f>'3.4.1.14'!G53</f>
        <v>498.73530107905685</v>
      </c>
      <c r="I118" s="173">
        <f>'3.4.1.14'!H53</f>
        <v>696.18492090267046</v>
      </c>
      <c r="J118" s="173">
        <f>'3.4.1.14'!I53</f>
        <v>0</v>
      </c>
      <c r="K118" s="173">
        <f>'3.4.1.14'!J53</f>
        <v>0</v>
      </c>
      <c r="L118" s="173">
        <f>'3.4.1.14'!K53</f>
        <v>0</v>
      </c>
      <c r="M118" s="173">
        <f>'3.4.1.14'!L53</f>
        <v>0</v>
      </c>
    </row>
    <row r="119" spans="2:24">
      <c r="B119" s="175" t="s">
        <v>242</v>
      </c>
      <c r="C119" s="173" t="str">
        <f>'3.4.2'!B53</f>
        <v>Total</v>
      </c>
      <c r="D119" s="173">
        <f>'3.4.2'!C53</f>
        <v>7389729.230320855</v>
      </c>
      <c r="E119" s="173">
        <f>'3.4.2'!D53</f>
        <v>8571769.7990543731</v>
      </c>
      <c r="F119" s="173">
        <f>'3.4.2'!E53</f>
        <v>10263230.400097013</v>
      </c>
      <c r="G119" s="173">
        <f>'3.4.2'!F53</f>
        <v>11424121.868325723</v>
      </c>
      <c r="H119" s="173">
        <f>'3.4.2'!G53</f>
        <v>12569380.43386971</v>
      </c>
      <c r="I119" s="173">
        <f>'3.4.2'!H53</f>
        <v>13545221.595848877</v>
      </c>
      <c r="J119" s="173">
        <f>'3.4.2'!I53</f>
        <v>14748087.385334212</v>
      </c>
      <c r="K119" s="173">
        <f>'3.4.2'!J53</f>
        <v>15102290.65916436</v>
      </c>
      <c r="L119" s="173">
        <f>'3.4.2'!K53</f>
        <v>16443801.860124769</v>
      </c>
      <c r="M119" s="173">
        <f>'3.4.2'!L53</f>
        <v>18355437.262800846</v>
      </c>
      <c r="O119" s="188">
        <f>D119-SUM(D120:D132)</f>
        <v>0</v>
      </c>
      <c r="P119" s="188">
        <f t="shared" ref="P119:X119" si="44">E119-SUM(E120:E132)</f>
        <v>0</v>
      </c>
      <c r="Q119" s="188">
        <f t="shared" si="44"/>
        <v>0</v>
      </c>
      <c r="R119" s="188">
        <f t="shared" si="44"/>
        <v>0</v>
      </c>
      <c r="S119" s="188">
        <f t="shared" si="44"/>
        <v>0</v>
      </c>
      <c r="T119" s="188">
        <f t="shared" si="44"/>
        <v>0</v>
      </c>
      <c r="U119" s="188">
        <f t="shared" si="44"/>
        <v>0</v>
      </c>
      <c r="V119" s="188">
        <f t="shared" si="44"/>
        <v>0</v>
      </c>
      <c r="W119" s="188">
        <f t="shared" si="44"/>
        <v>0</v>
      </c>
      <c r="X119" s="188">
        <f t="shared" si="44"/>
        <v>0</v>
      </c>
    </row>
    <row r="120" spans="2:24">
      <c r="B120" s="175" t="s">
        <v>243</v>
      </c>
      <c r="C120" s="173" t="str">
        <f>'3.4.2.1'!B53</f>
        <v>Total</v>
      </c>
      <c r="D120" s="173">
        <f>'3.4.2.1'!C53</f>
        <v>469633.93716719677</v>
      </c>
      <c r="E120" s="173">
        <f>'3.4.2.1'!D53</f>
        <v>405446.57210401882</v>
      </c>
      <c r="F120" s="173">
        <f>'3.4.2.1'!E53</f>
        <v>444300.50152884005</v>
      </c>
      <c r="G120" s="173">
        <f>'3.4.2.1'!F53</f>
        <v>360569.70838634716</v>
      </c>
      <c r="H120" s="173">
        <f>'3.4.2.1'!G53</f>
        <v>396991.39088522369</v>
      </c>
      <c r="I120" s="173">
        <f>'3.4.2.1'!H53</f>
        <v>482877.39786552882</v>
      </c>
      <c r="J120" s="173">
        <f>'3.4.2.1'!I53</f>
        <v>546265.92524811567</v>
      </c>
      <c r="K120" s="173">
        <f>'3.4.2.1'!J53</f>
        <v>498361.49564911821</v>
      </c>
      <c r="L120" s="173">
        <f>'3.4.2.1'!K53</f>
        <v>503695.22105003125</v>
      </c>
      <c r="M120" s="173">
        <f>'3.4.2.1'!L53</f>
        <v>613533.17457633279</v>
      </c>
    </row>
    <row r="121" spans="2:24">
      <c r="B121" s="175" t="s">
        <v>244</v>
      </c>
      <c r="C121" s="173" t="str">
        <f>'3.4.2.2'!B53</f>
        <v>Total</v>
      </c>
      <c r="D121" s="173">
        <f>'3.4.2.2'!C53</f>
        <v>3316432.5148171433</v>
      </c>
      <c r="E121" s="173">
        <f>'3.4.2.2'!D53</f>
        <v>3804245.5082742311</v>
      </c>
      <c r="F121" s="173">
        <f>'3.4.2.2'!E53</f>
        <v>4784095.9632269926</v>
      </c>
      <c r="G121" s="173">
        <f>'3.4.2.2'!F53</f>
        <v>5653326.0713186935</v>
      </c>
      <c r="H121" s="173">
        <f>'3.4.2.2'!G53</f>
        <v>6023856.9990368858</v>
      </c>
      <c r="I121" s="173">
        <f>'3.4.2.2'!H53</f>
        <v>6200573.8263823539</v>
      </c>
      <c r="J121" s="173">
        <f>'3.4.2.2'!I53</f>
        <v>6773675.5549568012</v>
      </c>
      <c r="K121" s="173">
        <f>'3.4.2.2'!J53</f>
        <v>7191167.4994079154</v>
      </c>
      <c r="L121" s="173">
        <f>'3.4.2.2'!K53</f>
        <v>7003833.2739081476</v>
      </c>
      <c r="M121" s="173">
        <f>'3.4.2.2'!L53</f>
        <v>7602521.6616286952</v>
      </c>
    </row>
    <row r="122" spans="2:24">
      <c r="B122" s="175" t="s">
        <v>567</v>
      </c>
      <c r="C122" s="173" t="str">
        <f>'3.4.2.3'!B53</f>
        <v>Total</v>
      </c>
      <c r="D122" s="173">
        <f>'3.4.2.3'!C53</f>
        <v>105.5295829222438</v>
      </c>
      <c r="E122" s="173">
        <f>'3.4.2.3'!D53</f>
        <v>40610.106382978716</v>
      </c>
      <c r="F122" s="173">
        <f>'3.4.2.3'!E53</f>
        <v>80114.280434600572</v>
      </c>
      <c r="G122" s="173">
        <f>'3.4.2.3'!F53</f>
        <v>100609.18585509383</v>
      </c>
      <c r="H122" s="173">
        <f>'3.4.2.3'!G53</f>
        <v>109481.20621409458</v>
      </c>
      <c r="I122" s="173">
        <f>'3.4.2.3'!H53</f>
        <v>153150.03164708553</v>
      </c>
      <c r="J122" s="173">
        <f>'3.4.2.3'!I53</f>
        <v>170602.07704717855</v>
      </c>
      <c r="K122" s="173">
        <f>'3.4.2.3'!J53</f>
        <v>140482.06359392795</v>
      </c>
      <c r="L122" s="173">
        <f>'3.4.2.3'!K53</f>
        <v>145039.06914527938</v>
      </c>
      <c r="M122" s="173">
        <f>'3.4.2.3'!L53</f>
        <v>111967.77792081557</v>
      </c>
    </row>
    <row r="123" spans="2:24">
      <c r="B123" s="175" t="s">
        <v>245</v>
      </c>
      <c r="C123" s="173" t="str">
        <f>'3.4.2.4'!B53</f>
        <v>Total</v>
      </c>
      <c r="D123" s="173">
        <f>'3.4.2.4'!C53</f>
        <v>2415.5942503995443</v>
      </c>
      <c r="E123" s="173">
        <f>'3.4.2.4'!D53</f>
        <v>1564.657210401891</v>
      </c>
      <c r="F123" s="173">
        <f>'3.4.2.4'!E53</f>
        <v>1646.2965689883667</v>
      </c>
      <c r="G123" s="173">
        <f>'3.4.2.4'!F53</f>
        <v>1618.9322724412657</v>
      </c>
      <c r="H123" s="173">
        <f>'3.4.2.4'!G53</f>
        <v>1826.7509726565436</v>
      </c>
      <c r="I123" s="173">
        <f>'3.4.2.4'!H53</f>
        <v>2247.1469209577081</v>
      </c>
      <c r="J123" s="173">
        <f>'3.4.2.4'!I53</f>
        <v>2280.892219440369</v>
      </c>
      <c r="K123" s="173">
        <f>'3.4.2.4'!J53</f>
        <v>2602.029902286602</v>
      </c>
      <c r="L123" s="173">
        <f>'3.4.2.4'!K53</f>
        <v>2414.3869534922192</v>
      </c>
      <c r="M123" s="173">
        <f>'3.4.2.4'!L53</f>
        <v>2718.2613461989599</v>
      </c>
    </row>
    <row r="124" spans="2:24">
      <c r="B124" s="175" t="s">
        <v>246</v>
      </c>
      <c r="C124" s="173" t="str">
        <f>'3.4.2.5'!B53</f>
        <v>Total</v>
      </c>
      <c r="D124" s="173">
        <f>'3.4.2.5'!C53</f>
        <v>0</v>
      </c>
      <c r="E124" s="173">
        <f>'3.4.2.5'!D53</f>
        <v>0</v>
      </c>
      <c r="F124" s="173">
        <f>'3.4.2.5'!E53</f>
        <v>0</v>
      </c>
      <c r="G124" s="173">
        <f>'3.4.2.5'!F53</f>
        <v>0</v>
      </c>
      <c r="H124" s="173">
        <f>'3.4.2.5'!G53</f>
        <v>0</v>
      </c>
      <c r="I124" s="173">
        <f>'3.4.2.5'!H53</f>
        <v>0</v>
      </c>
      <c r="J124" s="173">
        <f>'3.4.2.5'!I53</f>
        <v>0</v>
      </c>
      <c r="K124" s="173">
        <f>'3.4.2.5'!J53</f>
        <v>0</v>
      </c>
      <c r="L124" s="173">
        <f>'3.4.2.5'!K53</f>
        <v>3243.263398048523</v>
      </c>
      <c r="M124" s="173">
        <f>'3.4.2.5'!L53</f>
        <v>0</v>
      </c>
    </row>
    <row r="125" spans="2:24">
      <c r="B125" s="175" t="s">
        <v>247</v>
      </c>
      <c r="C125" s="173" t="str">
        <f>'3.4.2.6'!B53</f>
        <v>Total</v>
      </c>
      <c r="D125" s="173">
        <f>'3.4.2.6'!C53</f>
        <v>0</v>
      </c>
      <c r="E125" s="173">
        <f>'3.4.2.6'!D53</f>
        <v>33546.276595744675</v>
      </c>
      <c r="F125" s="173">
        <f>'3.4.2.6'!E53</f>
        <v>0</v>
      </c>
      <c r="G125" s="173">
        <f>'3.4.2.6'!F53</f>
        <v>0</v>
      </c>
      <c r="H125" s="173">
        <f>'3.4.2.6'!G53</f>
        <v>6336.5288023044877</v>
      </c>
      <c r="I125" s="173">
        <f>'3.4.2.6'!H53</f>
        <v>3918.2251539801418</v>
      </c>
      <c r="J125" s="173">
        <f>'3.4.2.6'!I53</f>
        <v>3646.6959436561592</v>
      </c>
      <c r="K125" s="173">
        <f>'3.4.2.6'!J53</f>
        <v>3643.2907030933684</v>
      </c>
      <c r="L125" s="173">
        <f>'3.4.2.6'!K53</f>
        <v>3614.0299363101849</v>
      </c>
      <c r="M125" s="173">
        <f>'3.4.2.6'!L53</f>
        <v>6414.0489628837859</v>
      </c>
    </row>
    <row r="126" spans="2:24">
      <c r="B126" s="175" t="s">
        <v>248</v>
      </c>
      <c r="C126" s="173" t="str">
        <f>'3.4.2.7'!B53</f>
        <v>Total</v>
      </c>
      <c r="D126" s="173">
        <f>'3.4.2.7'!C53</f>
        <v>112557.18425333794</v>
      </c>
      <c r="E126" s="173">
        <f>'3.4.2.7'!D53</f>
        <v>158348.46335697398</v>
      </c>
      <c r="F126" s="173">
        <f>'3.4.2.7'!E53</f>
        <v>161050.58309585063</v>
      </c>
      <c r="G126" s="173">
        <f>'3.4.2.7'!F53</f>
        <v>68953.051520433291</v>
      </c>
      <c r="H126" s="173">
        <f>'3.4.2.7'!G53</f>
        <v>181318.17730653484</v>
      </c>
      <c r="I126" s="173">
        <f>'3.4.2.7'!H53</f>
        <v>202613.50907573177</v>
      </c>
      <c r="J126" s="173">
        <f>'3.4.2.7'!I53</f>
        <v>221114.85943175989</v>
      </c>
      <c r="K126" s="173">
        <f>'3.4.2.7'!J53</f>
        <v>206467.49635198229</v>
      </c>
      <c r="L126" s="173">
        <f>'3.4.2.7'!K53</f>
        <v>217487.1769775186</v>
      </c>
      <c r="M126" s="173">
        <f>'3.4.2.7'!L53</f>
        <v>229162.73998016506</v>
      </c>
    </row>
    <row r="127" spans="2:24">
      <c r="B127" s="175" t="s">
        <v>249</v>
      </c>
      <c r="C127" s="173" t="str">
        <f>'3.4.2.8'!B53</f>
        <v>Total</v>
      </c>
      <c r="D127" s="173">
        <f>'3.4.2.8'!C53</f>
        <v>31254.733004780202</v>
      </c>
      <c r="E127" s="173">
        <f>'3.4.2.8'!D53</f>
        <v>55395.271867612282</v>
      </c>
      <c r="F127" s="173">
        <f>'3.4.2.8'!E53</f>
        <v>99826.298359131615</v>
      </c>
      <c r="G127" s="173">
        <f>'3.4.2.8'!F53</f>
        <v>3669.301650476415</v>
      </c>
      <c r="H127" s="173">
        <f>'3.4.2.8'!G53</f>
        <v>0</v>
      </c>
      <c r="I127" s="173">
        <f>'3.4.2.8'!H53</f>
        <v>44.897073077758051</v>
      </c>
      <c r="J127" s="173">
        <f>'3.4.2.8'!I53</f>
        <v>0</v>
      </c>
      <c r="K127" s="173">
        <f>'3.4.2.8'!J53</f>
        <v>7945.56431589161</v>
      </c>
      <c r="L127" s="173">
        <f>'3.4.2.8'!K53</f>
        <v>30341.5200262869</v>
      </c>
      <c r="M127" s="173">
        <f>'3.4.2.8'!L53</f>
        <v>3085.9382534247961</v>
      </c>
    </row>
    <row r="128" spans="2:24">
      <c r="B128" s="175" t="s">
        <v>250</v>
      </c>
      <c r="C128" s="173" t="str">
        <f>'3.4.2.9'!B53</f>
        <v>Total</v>
      </c>
      <c r="D128" s="173">
        <f>'3.4.2.9'!C53</f>
        <v>2907491.5253832401</v>
      </c>
      <c r="E128" s="173">
        <f>'3.4.2.9'!D53</f>
        <v>3228990.8392434986</v>
      </c>
      <c r="F128" s="173">
        <f>'3.4.2.9'!E53</f>
        <v>3661298.7777941399</v>
      </c>
      <c r="G128" s="173">
        <f>'3.4.2.9'!F53</f>
        <v>4403869.1368643092</v>
      </c>
      <c r="H128" s="173">
        <f>'3.4.2.9'!G53</f>
        <v>4883170.1786284959</v>
      </c>
      <c r="I128" s="173">
        <f>'3.4.2.9'!H53</f>
        <v>5324292.7309549246</v>
      </c>
      <c r="J128" s="173">
        <f>'3.4.2.9'!I53</f>
        <v>5739315.8954847688</v>
      </c>
      <c r="K128" s="173">
        <f>'3.4.2.9'!J53</f>
        <v>5841178.7204052182</v>
      </c>
      <c r="L128" s="173">
        <f>'3.4.2.9'!K53</f>
        <v>7181315.0443591522</v>
      </c>
      <c r="M128" s="173">
        <f>'3.4.2.9'!L53</f>
        <v>8350740.4000084326</v>
      </c>
    </row>
    <row r="129" spans="2:24">
      <c r="B129" s="175" t="s">
        <v>251</v>
      </c>
      <c r="C129" s="173" t="str">
        <f>'3.4.2.10'!B53</f>
        <v>Total</v>
      </c>
      <c r="D129" s="173">
        <f>'3.4.2.10'!C53</f>
        <v>419901.91183531919</v>
      </c>
      <c r="E129" s="173">
        <f>'3.4.2.10'!D53</f>
        <v>709011.2884160754</v>
      </c>
      <c r="F129" s="173">
        <f>'3.4.2.10'!E53</f>
        <v>883902.16578458797</v>
      </c>
      <c r="G129" s="173">
        <f>'3.4.2.10'!F53</f>
        <v>683180.01692368335</v>
      </c>
      <c r="H129" s="173">
        <f>'3.4.2.10'!G53</f>
        <v>823929.75058326637</v>
      </c>
      <c r="I129" s="173">
        <f>'3.4.2.10'!H53</f>
        <v>1019409.6519024431</v>
      </c>
      <c r="J129" s="173">
        <f>'3.4.2.10'!I53</f>
        <v>1149971.3554133582</v>
      </c>
      <c r="K129" s="173">
        <f>'3.4.2.10'!J53</f>
        <v>1067442.920935421</v>
      </c>
      <c r="L129" s="173">
        <f>'3.4.2.10'!K53</f>
        <v>1179186.5507992101</v>
      </c>
      <c r="M129" s="173">
        <f>'3.4.2.10'!L53</f>
        <v>1260986.5062530194</v>
      </c>
    </row>
    <row r="130" spans="2:24">
      <c r="B130" s="175" t="s">
        <v>252</v>
      </c>
      <c r="C130" s="173" t="str">
        <f>'3.4.2.11'!B53</f>
        <v>Total</v>
      </c>
      <c r="D130" s="173">
        <f>'3.4.2.11'!C53</f>
        <v>4903.6915645611734</v>
      </c>
      <c r="E130" s="173">
        <f>'3.4.2.11'!D53</f>
        <v>6036.5248226950343</v>
      </c>
      <c r="F130" s="173">
        <f>'3.4.2.11'!E53</f>
        <v>7661.0046168371637</v>
      </c>
      <c r="G130" s="173">
        <f>'3.4.2.11'!F53</f>
        <v>10215.79643957293</v>
      </c>
      <c r="H130" s="173">
        <f>'3.4.2.11'!G53</f>
        <v>1934.4603460443113</v>
      </c>
      <c r="I130" s="173">
        <f>'3.4.2.11'!H53</f>
        <v>1426.0044254958293</v>
      </c>
      <c r="J130" s="173">
        <f>'3.4.2.11'!I53</f>
        <v>1162.844358508092</v>
      </c>
      <c r="K130" s="173">
        <f>'3.4.2.11'!J53</f>
        <v>2207.4805375382957</v>
      </c>
      <c r="L130" s="173">
        <f>'3.4.2.11'!K53</f>
        <v>3889.9492205979332</v>
      </c>
      <c r="M130" s="173">
        <f>'3.4.2.11'!L53</f>
        <v>1635.1014150425024</v>
      </c>
    </row>
    <row r="131" spans="2:24">
      <c r="B131" s="175" t="s">
        <v>253</v>
      </c>
      <c r="C131" s="173" t="str">
        <f>'3.4.2.12'!B53</f>
        <v>Total</v>
      </c>
      <c r="D131" s="173">
        <f>'3.4.2.12'!C53</f>
        <v>0</v>
      </c>
      <c r="E131" s="173">
        <f>'3.4.2.12'!D53</f>
        <v>0</v>
      </c>
      <c r="F131" s="173">
        <f>'3.4.2.12'!E53</f>
        <v>574.86696637129307</v>
      </c>
      <c r="G131" s="173">
        <f>'3.4.2.12'!F53</f>
        <v>0</v>
      </c>
      <c r="H131" s="173">
        <f>'3.4.2.12'!G53</f>
        <v>0</v>
      </c>
      <c r="I131" s="173">
        <f>'3.4.2.12'!H53</f>
        <v>0</v>
      </c>
      <c r="J131" s="173">
        <f>'3.4.2.12'!I53</f>
        <v>0</v>
      </c>
      <c r="K131" s="173">
        <f>'3.4.2.12'!J53</f>
        <v>0</v>
      </c>
      <c r="L131" s="173">
        <f>'3.4.2.12'!K53</f>
        <v>0</v>
      </c>
      <c r="M131" s="173">
        <f>'3.4.2.12'!L53</f>
        <v>0</v>
      </c>
    </row>
    <row r="132" spans="2:24">
      <c r="B132" s="175" t="s">
        <v>254</v>
      </c>
      <c r="C132" s="173" t="str">
        <f>'3.4.2.13'!B53</f>
        <v>Total</v>
      </c>
      <c r="D132" s="173">
        <f>'3.4.2.13'!C53</f>
        <v>125032.60846195568</v>
      </c>
      <c r="E132" s="173">
        <f>'3.4.2.13'!D53</f>
        <v>128574.29078014182</v>
      </c>
      <c r="F132" s="173">
        <f>'3.4.2.13'!E53</f>
        <v>138759.66172067414</v>
      </c>
      <c r="G132" s="173">
        <f>'3.4.2.13'!F53</f>
        <v>138110.66709467297</v>
      </c>
      <c r="H132" s="173">
        <f>'3.4.2.13'!G53</f>
        <v>140534.99109420722</v>
      </c>
      <c r="I132" s="173">
        <f>'3.4.2.13'!H53</f>
        <v>154668.17444729712</v>
      </c>
      <c r="J132" s="173">
        <f>'3.4.2.13'!I53</f>
        <v>140051.28523062702</v>
      </c>
      <c r="K132" s="173">
        <f>'3.4.2.13'!J53</f>
        <v>140792.09736196749</v>
      </c>
      <c r="L132" s="173">
        <f>'3.4.2.13'!K53</f>
        <v>169742.37435069247</v>
      </c>
      <c r="M132" s="173">
        <f>'3.4.2.13'!L53</f>
        <v>172671.6524558368</v>
      </c>
    </row>
    <row r="133" spans="2:24">
      <c r="B133" s="175" t="s">
        <v>255</v>
      </c>
      <c r="C133" s="173" t="str">
        <f>'3.4.3'!B53</f>
        <v>Total</v>
      </c>
      <c r="D133" s="173">
        <f>'3.4.3'!C53</f>
        <v>4715487.1083102627</v>
      </c>
      <c r="E133" s="173">
        <f>'3.4.3'!D53</f>
        <v>5727249.3498817971</v>
      </c>
      <c r="F133" s="173">
        <f>'3.4.3'!E53</f>
        <v>7766154.281474039</v>
      </c>
      <c r="G133" s="173">
        <f>'3.4.3'!F53</f>
        <v>10397706.290080389</v>
      </c>
      <c r="H133" s="173">
        <f>'3.4.3'!G53</f>
        <v>12992280.755525352</v>
      </c>
      <c r="I133" s="173">
        <f>'3.4.3'!H53</f>
        <v>14750963.172169311</v>
      </c>
      <c r="J133" s="173">
        <f>'3.4.3'!I53</f>
        <v>15839222.713176051</v>
      </c>
      <c r="K133" s="173">
        <f>'3.4.3'!J53</f>
        <v>17331679.644824408</v>
      </c>
      <c r="L133" s="173">
        <f>'3.4.3'!K53</f>
        <v>18954856.901827257</v>
      </c>
      <c r="M133" s="173">
        <f>'3.4.3'!L53</f>
        <v>20547542.368966039</v>
      </c>
      <c r="O133" s="188">
        <f>D133-SUM(D134:D135)</f>
        <v>0</v>
      </c>
      <c r="P133" s="188">
        <f t="shared" ref="P133:X133" si="45">E133-SUM(E134:E135)</f>
        <v>0</v>
      </c>
      <c r="Q133" s="188">
        <f t="shared" si="45"/>
        <v>0</v>
      </c>
      <c r="R133" s="188">
        <f t="shared" si="45"/>
        <v>0</v>
      </c>
      <c r="S133" s="188">
        <f t="shared" si="45"/>
        <v>0</v>
      </c>
      <c r="T133" s="188">
        <f t="shared" si="45"/>
        <v>0</v>
      </c>
      <c r="U133" s="188">
        <f t="shared" si="45"/>
        <v>0</v>
      </c>
      <c r="V133" s="188">
        <f t="shared" si="45"/>
        <v>0</v>
      </c>
      <c r="W133" s="188">
        <f t="shared" si="45"/>
        <v>0</v>
      </c>
      <c r="X133" s="188">
        <f t="shared" si="45"/>
        <v>0</v>
      </c>
    </row>
    <row r="134" spans="2:24">
      <c r="B134" s="175" t="s">
        <v>257</v>
      </c>
      <c r="C134" s="173" t="str">
        <f>'3.4.3.1'!B53</f>
        <v>Total</v>
      </c>
      <c r="D134" s="173">
        <f>'3.4.3.1'!C53</f>
        <v>4980.6738126578184</v>
      </c>
      <c r="E134" s="173">
        <f>'3.4.3.1'!D53</f>
        <v>4489.8345153664295</v>
      </c>
      <c r="F134" s="173">
        <f>'3.4.3.1'!E53</f>
        <v>4649.8681934856104</v>
      </c>
      <c r="G134" s="173">
        <f>'3.4.3.1'!F53</f>
        <v>5401.7260822228418</v>
      </c>
      <c r="H134" s="173">
        <f>'3.4.3.1'!G53</f>
        <v>5195.7365630511586</v>
      </c>
      <c r="I134" s="173">
        <f>'3.4.3.1'!H53</f>
        <v>10625.266910806175</v>
      </c>
      <c r="J134" s="173">
        <f>'3.4.3.1'!I53</f>
        <v>13315.700636333982</v>
      </c>
      <c r="K134" s="173">
        <f>'3.4.3.1'!J53</f>
        <v>12678.962969753926</v>
      </c>
      <c r="L134" s="173">
        <f>'3.4.3.1'!K53</f>
        <v>22601.890886041139</v>
      </c>
      <c r="M134" s="173">
        <f>'3.4.3.1'!L53</f>
        <v>38918.311314733146</v>
      </c>
    </row>
    <row r="135" spans="2:24">
      <c r="B135" s="175" t="s">
        <v>258</v>
      </c>
      <c r="C135" s="173" t="str">
        <f>'3.4.3.2'!B53</f>
        <v>Total</v>
      </c>
      <c r="D135" s="173">
        <f>'3.4.3.2'!C53</f>
        <v>4710506.4344976051</v>
      </c>
      <c r="E135" s="173">
        <f>'3.4.3.2'!D53</f>
        <v>5722759.5153664304</v>
      </c>
      <c r="F135" s="173">
        <f>'3.4.3.2'!E53</f>
        <v>7761504.4132805532</v>
      </c>
      <c r="G135" s="173">
        <f>'3.4.3.2'!F53</f>
        <v>10392304.563998168</v>
      </c>
      <c r="H135" s="173">
        <f>'3.4.3.2'!G53</f>
        <v>12987085.018962299</v>
      </c>
      <c r="I135" s="173">
        <f>'3.4.3.2'!H53</f>
        <v>14740337.905258508</v>
      </c>
      <c r="J135" s="173">
        <f>'3.4.3.2'!I53</f>
        <v>15825907.012539716</v>
      </c>
      <c r="K135" s="173">
        <f>'3.4.3.2'!J53</f>
        <v>17319000.681854654</v>
      </c>
      <c r="L135" s="173">
        <f>'3.4.3.2'!K53</f>
        <v>18932255.010941219</v>
      </c>
      <c r="M135" s="173">
        <f>'3.4.3.2'!L53</f>
        <v>20508624.057651307</v>
      </c>
    </row>
    <row r="136" spans="2:24">
      <c r="B136" s="175" t="s">
        <v>259</v>
      </c>
      <c r="C136" s="173" t="str">
        <f>'3.4.4'!B53</f>
        <v>Total</v>
      </c>
      <c r="D136" s="173">
        <f>'3.4.4'!C53</f>
        <v>43356900.273051113</v>
      </c>
      <c r="E136" s="173">
        <f>'3.4.4'!D53</f>
        <v>46619507.151300229</v>
      </c>
      <c r="F136" s="173">
        <f>'3.4.4'!E53</f>
        <v>49313699.735232048</v>
      </c>
      <c r="G136" s="173">
        <f>'3.4.4'!F53</f>
        <v>42081093.040760912</v>
      </c>
      <c r="H136" s="173">
        <f>'3.4.4'!G53</f>
        <v>38935829.700300701</v>
      </c>
      <c r="I136" s="173">
        <f>'3.4.4'!H53</f>
        <v>46508694.641806953</v>
      </c>
      <c r="J136" s="173">
        <f>'3.4.4'!I53</f>
        <v>46905330.643368028</v>
      </c>
      <c r="K136" s="173">
        <f>'3.4.4'!J53</f>
        <v>38592985.396468893</v>
      </c>
      <c r="L136" s="173">
        <f>'3.4.4'!K53</f>
        <v>49769901.773666948</v>
      </c>
      <c r="M136" s="173">
        <f>'3.4.4'!L53</f>
        <v>58956091.967221715</v>
      </c>
      <c r="O136" s="188">
        <f>D136-SUM(D137:D139)</f>
        <v>0</v>
      </c>
      <c r="P136" s="188">
        <f t="shared" ref="P136:X136" si="46">E136-SUM(E137:E139)</f>
        <v>0</v>
      </c>
      <c r="Q136" s="188">
        <f t="shared" si="46"/>
        <v>0</v>
      </c>
      <c r="R136" s="188">
        <f t="shared" si="46"/>
        <v>0</v>
      </c>
      <c r="S136" s="188">
        <f t="shared" si="46"/>
        <v>0</v>
      </c>
      <c r="T136" s="188">
        <f t="shared" si="46"/>
        <v>0</v>
      </c>
      <c r="U136" s="188">
        <f t="shared" si="46"/>
        <v>0</v>
      </c>
      <c r="V136" s="188">
        <f t="shared" si="46"/>
        <v>0</v>
      </c>
      <c r="W136" s="188">
        <f t="shared" si="46"/>
        <v>0</v>
      </c>
      <c r="X136" s="188">
        <f t="shared" si="46"/>
        <v>0</v>
      </c>
    </row>
    <row r="137" spans="2:24">
      <c r="B137" s="175" t="s">
        <v>260</v>
      </c>
      <c r="C137" s="173" t="str">
        <f>'3.4.4.1'!B53</f>
        <v>Total</v>
      </c>
      <c r="D137" s="173">
        <f>'3.4.4.1'!C53</f>
        <v>36655584.34841606</v>
      </c>
      <c r="E137" s="173">
        <f>'3.4.4.1'!D53</f>
        <v>40030794.97635933</v>
      </c>
      <c r="F137" s="173">
        <f>'3.4.4.1'!E53</f>
        <v>42184200.138014264</v>
      </c>
      <c r="G137" s="173">
        <f>'3.4.4.1'!F53</f>
        <v>34926082.667911358</v>
      </c>
      <c r="H137" s="173">
        <f>'3.4.4.1'!G53</f>
        <v>29192517.388928451</v>
      </c>
      <c r="I137" s="173">
        <f>'3.4.4.1'!H53</f>
        <v>38138657.552034214</v>
      </c>
      <c r="J137" s="173">
        <f>'3.4.4.1'!I53</f>
        <v>37772866.747433893</v>
      </c>
      <c r="K137" s="173">
        <f>'3.4.4.1'!J53</f>
        <v>27869863.504923888</v>
      </c>
      <c r="L137" s="173">
        <f>'3.4.4.1'!K53</f>
        <v>35882856.789968096</v>
      </c>
      <c r="M137" s="173">
        <f>'3.4.4.1'!L53</f>
        <v>39519991.450626016</v>
      </c>
    </row>
    <row r="138" spans="2:24">
      <c r="B138" s="175" t="s">
        <v>261</v>
      </c>
      <c r="C138" s="173" t="str">
        <f>'3.4.4.2'!B53</f>
        <v>Total</v>
      </c>
      <c r="D138" s="173">
        <f>'3.4.4.2'!C53</f>
        <v>3798988.8987895469</v>
      </c>
      <c r="E138" s="173">
        <f>'3.4.4.2'!D53</f>
        <v>3724146.3947990537</v>
      </c>
      <c r="F138" s="173">
        <f>'3.4.4.2'!E53</f>
        <v>4124552.4497532775</v>
      </c>
      <c r="G138" s="173">
        <f>'3.4.4.2'!F53</f>
        <v>4025427.3619582048</v>
      </c>
      <c r="H138" s="173">
        <f>'3.4.4.2'!G53</f>
        <v>5805469.1820304748</v>
      </c>
      <c r="I138" s="173">
        <f>'3.4.4.2'!H53</f>
        <v>4255589.4562714724</v>
      </c>
      <c r="J138" s="173">
        <f>'3.4.4.2'!I53</f>
        <v>5115864.4395519858</v>
      </c>
      <c r="K138" s="173">
        <f>'3.4.4.2'!J53</f>
        <v>6377376.3207352608</v>
      </c>
      <c r="L138" s="173">
        <f>'3.4.4.2'!K53</f>
        <v>10022699.860875156</v>
      </c>
      <c r="M138" s="173">
        <f>'3.4.4.2'!L53</f>
        <v>14805204.666899616</v>
      </c>
    </row>
    <row r="139" spans="2:24">
      <c r="B139" s="175" t="s">
        <v>262</v>
      </c>
      <c r="C139" s="173" t="str">
        <f>'3.4.4.3'!B53</f>
        <v>Total</v>
      </c>
      <c r="D139" s="173">
        <f>'3.4.4.3'!C53</f>
        <v>2902327.0258454927</v>
      </c>
      <c r="E139" s="173">
        <f>'3.4.4.3'!D53</f>
        <v>2864565.7801418435</v>
      </c>
      <c r="F139" s="173">
        <f>'3.4.4.3'!E53</f>
        <v>3004947.1474644933</v>
      </c>
      <c r="G139" s="173">
        <f>'3.4.4.3'!F53</f>
        <v>3129583.0108913514</v>
      </c>
      <c r="H139" s="173">
        <f>'3.4.4.3'!G53</f>
        <v>3937843.1293417774</v>
      </c>
      <c r="I139" s="173">
        <f>'3.4.4.3'!H53</f>
        <v>4114447.6335012671</v>
      </c>
      <c r="J139" s="173">
        <f>'3.4.4.3'!I53</f>
        <v>4016599.4563821391</v>
      </c>
      <c r="K139" s="173">
        <f>'3.4.4.3'!J53</f>
        <v>4345745.5708097462</v>
      </c>
      <c r="L139" s="173">
        <f>'3.4.4.3'!K53</f>
        <v>3864345.1228236975</v>
      </c>
      <c r="M139" s="173">
        <f>'3.4.4.3'!L53</f>
        <v>4630895.8496960839</v>
      </c>
    </row>
    <row r="140" spans="2:24">
      <c r="B140" s="175" t="s">
        <v>263</v>
      </c>
      <c r="C140" s="173" t="str">
        <f>'3.4.5'!B53</f>
        <v>Total</v>
      </c>
      <c r="D140" s="173">
        <f>'3.4.5'!C53</f>
        <v>5622178.2333141444</v>
      </c>
      <c r="E140" s="173">
        <f>'3.4.5'!D53</f>
        <v>7242569.444444444</v>
      </c>
      <c r="F140" s="173">
        <f>'3.4.5'!E53</f>
        <v>7436787.2703491654</v>
      </c>
      <c r="G140" s="173">
        <f>'3.4.5'!F53</f>
        <v>6931617.691647362</v>
      </c>
      <c r="H140" s="173">
        <f>'3.4.5'!G53</f>
        <v>9803196.5415201876</v>
      </c>
      <c r="I140" s="173">
        <f>'3.4.5'!H53</f>
        <v>9597157.4699862283</v>
      </c>
      <c r="J140" s="173">
        <f>'3.4.5'!I53</f>
        <v>12378729.588109925</v>
      </c>
      <c r="K140" s="173">
        <f>'3.4.5'!J53</f>
        <v>15594771.492745988</v>
      </c>
      <c r="L140" s="173">
        <f>'3.4.5'!K53</f>
        <v>19917079.962993253</v>
      </c>
      <c r="M140" s="173">
        <f>'3.4.5'!L53</f>
        <v>19199073.429074958</v>
      </c>
    </row>
    <row r="141" spans="2:24">
      <c r="B141" s="175" t="s">
        <v>264</v>
      </c>
      <c r="C141" s="173" t="str">
        <f>'3.4.6'!B53</f>
        <v>Total</v>
      </c>
      <c r="D141" s="173">
        <f>'3.4.6'!C53</f>
        <v>2364.8301612745263</v>
      </c>
      <c r="E141" s="173">
        <f>'3.4.6'!D53</f>
        <v>2774.1725768321508</v>
      </c>
      <c r="F141" s="173">
        <f>'3.4.6'!E53</f>
        <v>292.89053274085364</v>
      </c>
      <c r="G141" s="173">
        <f>'3.4.6'!F53</f>
        <v>40.445490105319593</v>
      </c>
      <c r="H141" s="173">
        <f>'3.4.6'!G53</f>
        <v>194.69491797181337</v>
      </c>
      <c r="I141" s="173">
        <f>'3.4.6'!H53</f>
        <v>0</v>
      </c>
      <c r="J141" s="173">
        <f>'3.4.6'!I53</f>
        <v>0.79244584681462216</v>
      </c>
      <c r="K141" s="173">
        <f>'3.4.6'!J53</f>
        <v>277.99423956972498</v>
      </c>
      <c r="L141" s="173">
        <f>'3.4.6'!K53</f>
        <v>47.493538967772899</v>
      </c>
      <c r="M141" s="173">
        <f>'3.4.6'!L53</f>
        <v>0.26913034565755944</v>
      </c>
    </row>
    <row r="143" spans="2:24">
      <c r="B143" s="175" t="s">
        <v>265</v>
      </c>
      <c r="C143" s="172" t="s">
        <v>29</v>
      </c>
      <c r="D143" s="173">
        <f>'3.5'!D54</f>
        <v>-85374787.626940116</v>
      </c>
      <c r="E143" s="173">
        <f>'3.5'!E54</f>
        <v>-91094328.486997634</v>
      </c>
      <c r="F143" s="173">
        <f>'3.5'!F54</f>
        <v>-96415525.508097529</v>
      </c>
      <c r="G143" s="173">
        <f>'3.5'!G54</f>
        <v>-88174359.283908948</v>
      </c>
      <c r="H143" s="173">
        <f>'3.5'!H54</f>
        <v>-91956387.356719226</v>
      </c>
      <c r="I143" s="173">
        <f>'3.5'!I54</f>
        <v>-100486705.82887334</v>
      </c>
      <c r="J143" s="173">
        <f>'3.5'!J54</f>
        <v>-108010654.9937837</v>
      </c>
      <c r="K143" s="173">
        <f>'3.5'!K54</f>
        <v>-103875937.26364288</v>
      </c>
      <c r="L143" s="173">
        <f>'3.5'!L54</f>
        <v>-118469913.00619186</v>
      </c>
      <c r="M143" s="173">
        <f>'3.5'!M54</f>
        <v>-114133655.46740538</v>
      </c>
      <c r="O143" s="188">
        <f>D143-D144</f>
        <v>0</v>
      </c>
      <c r="P143" s="188">
        <f t="shared" ref="P143:X143" si="47">E143-E144</f>
        <v>0</v>
      </c>
      <c r="Q143" s="188">
        <f t="shared" si="47"/>
        <v>0</v>
      </c>
      <c r="R143" s="188">
        <f t="shared" si="47"/>
        <v>0</v>
      </c>
      <c r="S143" s="188">
        <f t="shared" si="47"/>
        <v>0</v>
      </c>
      <c r="T143" s="188">
        <f t="shared" si="47"/>
        <v>0</v>
      </c>
      <c r="U143" s="188">
        <f t="shared" si="47"/>
        <v>0</v>
      </c>
      <c r="V143" s="188">
        <f t="shared" si="47"/>
        <v>0</v>
      </c>
      <c r="W143" s="188">
        <f t="shared" si="47"/>
        <v>0</v>
      </c>
      <c r="X143" s="188">
        <f t="shared" si="47"/>
        <v>0</v>
      </c>
    </row>
    <row r="144" spans="2:24">
      <c r="B144" s="175" t="s">
        <v>266</v>
      </c>
      <c r="C144" s="173" t="str">
        <f>'3.6'!B54</f>
        <v>Total</v>
      </c>
      <c r="D144" s="173">
        <f>'3.6'!C54</f>
        <v>-85374787.626940116</v>
      </c>
      <c r="E144" s="173">
        <f>'3.6'!D54</f>
        <v>-91094328.486997619</v>
      </c>
      <c r="F144" s="173">
        <f>'3.6'!E54</f>
        <v>-96415525.5080975</v>
      </c>
      <c r="G144" s="173">
        <f>'3.6'!F54</f>
        <v>-88174359.283908948</v>
      </c>
      <c r="H144" s="173">
        <f>'3.6'!G54</f>
        <v>-91956387.356719241</v>
      </c>
      <c r="I144" s="173">
        <f>'3.6'!H54</f>
        <v>-100486705.82887332</v>
      </c>
      <c r="J144" s="173">
        <f>'3.6'!I54</f>
        <v>-108010654.99378368</v>
      </c>
      <c r="K144" s="173">
        <f>'3.6'!J54</f>
        <v>-103875937.26364283</v>
      </c>
      <c r="L144" s="173">
        <f>'3.6'!K54</f>
        <v>-118469913.00619182</v>
      </c>
      <c r="M144" s="173">
        <f>'3.6'!L54</f>
        <v>-114133655.46740539</v>
      </c>
      <c r="O144" s="188">
        <f>D144-SUM(D145:D150)</f>
        <v>0</v>
      </c>
      <c r="P144" s="188">
        <f t="shared" ref="P144:X144" si="48">E144-SUM(E145:E150)</f>
        <v>0</v>
      </c>
      <c r="Q144" s="188">
        <f t="shared" si="48"/>
        <v>0</v>
      </c>
      <c r="R144" s="188">
        <f t="shared" si="48"/>
        <v>0</v>
      </c>
      <c r="S144" s="188">
        <f t="shared" si="48"/>
        <v>0</v>
      </c>
      <c r="T144" s="188">
        <f t="shared" si="48"/>
        <v>0</v>
      </c>
      <c r="U144" s="188">
        <f t="shared" si="48"/>
        <v>0</v>
      </c>
      <c r="V144" s="188">
        <f t="shared" si="48"/>
        <v>0</v>
      </c>
      <c r="W144" s="188">
        <f t="shared" si="48"/>
        <v>0</v>
      </c>
      <c r="X144" s="188">
        <f t="shared" si="48"/>
        <v>0</v>
      </c>
    </row>
    <row r="145" spans="2:24">
      <c r="B145" s="175" t="s">
        <v>267</v>
      </c>
      <c r="C145" s="173" t="str">
        <f>'3.7.1'!B54</f>
        <v>Total</v>
      </c>
      <c r="D145" s="173">
        <f>'3.7.1'!C54</f>
        <v>-5093243.0011251727</v>
      </c>
      <c r="E145" s="173">
        <f>'3.7.1'!D54</f>
        <v>-5060519.6217494085</v>
      </c>
      <c r="F145" s="173">
        <f>'3.7.1'!E54</f>
        <v>-6248030.8713089125</v>
      </c>
      <c r="G145" s="173">
        <f>'3.7.1'!F54</f>
        <v>-6513925.5992135638</v>
      </c>
      <c r="H145" s="173">
        <f>'3.7.1'!G54</f>
        <v>-7765928.0621365812</v>
      </c>
      <c r="I145" s="173">
        <f>'3.7.1'!H54</f>
        <v>-8914729.3995819092</v>
      </c>
      <c r="J145" s="173">
        <f>'3.7.1'!I54</f>
        <v>-9170250.6040068641</v>
      </c>
      <c r="K145" s="173">
        <f>'3.7.1'!J54</f>
        <v>-9465082.9303324129</v>
      </c>
      <c r="L145" s="173">
        <f>'3.7.1'!K54</f>
        <v>-11927130.416139409</v>
      </c>
      <c r="M145" s="173">
        <f>'3.7.1'!L54</f>
        <v>-11631019.380524743</v>
      </c>
    </row>
    <row r="146" spans="2:24">
      <c r="B146" s="175" t="s">
        <v>270</v>
      </c>
      <c r="C146" s="173" t="str">
        <f>'3.7.2'!B54</f>
        <v>Total</v>
      </c>
      <c r="D146" s="173">
        <f>'3.7.2'!C54</f>
        <v>-4691307.9934926443</v>
      </c>
      <c r="E146" s="173">
        <f>'3.7.2'!D54</f>
        <v>-5270748.2860520082</v>
      </c>
      <c r="F146" s="173">
        <f>'3.7.2'!E54</f>
        <v>-6028202.3208340909</v>
      </c>
      <c r="G146" s="173">
        <f>'3.7.2'!F54</f>
        <v>-6440966.1632028362</v>
      </c>
      <c r="H146" s="173">
        <f>'3.7.2'!G54</f>
        <v>-6998163.9778407719</v>
      </c>
      <c r="I146" s="173">
        <f>'3.7.2'!H54</f>
        <v>-7727056.8312349087</v>
      </c>
      <c r="J146" s="173">
        <f>'3.7.2'!I54</f>
        <v>-8376766.606518453</v>
      </c>
      <c r="K146" s="173">
        <f>'3.7.2'!J54</f>
        <v>-9697525.889466973</v>
      </c>
      <c r="L146" s="173">
        <f>'3.7.2'!K54</f>
        <v>-10487659.323578283</v>
      </c>
      <c r="M146" s="173">
        <f>'3.7.2'!L54</f>
        <v>-9025093.6237189956</v>
      </c>
    </row>
    <row r="147" spans="2:24">
      <c r="B147" s="175" t="s">
        <v>271</v>
      </c>
      <c r="C147" s="173" t="str">
        <f>'3.7.3'!B54</f>
        <v>Total</v>
      </c>
      <c r="D147" s="173">
        <f>'3.7.3'!C54</f>
        <v>-1590425.9525134799</v>
      </c>
      <c r="E147" s="173">
        <f>'3.7.3'!D54</f>
        <v>-1596837.9432624113</v>
      </c>
      <c r="F147" s="173">
        <f>'3.7.3'!E54</f>
        <v>-1918157.5961263613</v>
      </c>
      <c r="G147" s="173">
        <f>'3.7.3'!F54</f>
        <v>-2299119.8794312696</v>
      </c>
      <c r="H147" s="173">
        <f>'3.7.3'!G54</f>
        <v>-2781933.7295583962</v>
      </c>
      <c r="I147" s="173">
        <f>'3.7.3'!H54</f>
        <v>-3187748.1951988153</v>
      </c>
      <c r="J147" s="173">
        <f>'3.7.3'!I54</f>
        <v>-3389029.4729256136</v>
      </c>
      <c r="K147" s="173">
        <f>'3.7.3'!J54</f>
        <v>-3717444.1624074639</v>
      </c>
      <c r="L147" s="173">
        <f>'3.7.3'!K54</f>
        <v>-4327250.6181384288</v>
      </c>
      <c r="M147" s="173">
        <f>'3.7.3'!L54</f>
        <v>-3815581.9741877085</v>
      </c>
    </row>
    <row r="148" spans="2:24">
      <c r="B148" s="175" t="s">
        <v>272</v>
      </c>
      <c r="C148" s="173" t="str">
        <f>'3.7.4'!B54</f>
        <v>Total</v>
      </c>
      <c r="D148" s="173">
        <f>'3.7.4'!C54</f>
        <v>-68099164.124480739</v>
      </c>
      <c r="E148" s="173">
        <f>'3.7.4'!D54</f>
        <v>-70332893.735224575</v>
      </c>
      <c r="F148" s="173">
        <f>'3.7.4'!E54</f>
        <v>-73350966.071010947</v>
      </c>
      <c r="G148" s="173">
        <f>'3.7.4'!F54</f>
        <v>-64288671.646598741</v>
      </c>
      <c r="H148" s="173">
        <f>'3.7.4'!G54</f>
        <v>-63015119.723740436</v>
      </c>
      <c r="I148" s="173">
        <f>'3.7.4'!H54</f>
        <v>-69743002.528709128</v>
      </c>
      <c r="J148" s="173">
        <f>'3.7.4'!I54</f>
        <v>-73856176.765767276</v>
      </c>
      <c r="K148" s="173">
        <f>'3.7.4'!J54</f>
        <v>-66543780.034073666</v>
      </c>
      <c r="L148" s="173">
        <f>'3.7.4'!K54</f>
        <v>-77697621.314764693</v>
      </c>
      <c r="M148" s="173">
        <f>'3.7.4'!L54</f>
        <v>-74376217.041064337</v>
      </c>
    </row>
    <row r="149" spans="2:24">
      <c r="B149" s="175" t="s">
        <v>273</v>
      </c>
      <c r="C149" s="173" t="str">
        <f>'3.7.5'!B54</f>
        <v>Total</v>
      </c>
      <c r="D149" s="173">
        <f>'3.7.5'!C54</f>
        <v>-5664537.7601211676</v>
      </c>
      <c r="E149" s="173">
        <f>'3.7.5'!D54</f>
        <v>-7934859.3971631201</v>
      </c>
      <c r="F149" s="173">
        <f>'3.7.5'!E54</f>
        <v>-8091894.4623939991</v>
      </c>
      <c r="G149" s="173">
        <f>'3.7.5'!F54</f>
        <v>-7776927.0996466679</v>
      </c>
      <c r="H149" s="173">
        <f>'3.7.5'!G54</f>
        <v>-10299781.4726789</v>
      </c>
      <c r="I149" s="173">
        <f>'3.7.5'!H54</f>
        <v>-10114426.433521243</v>
      </c>
      <c r="J149" s="173">
        <f>'3.7.5'!I54</f>
        <v>-12582419.728731772</v>
      </c>
      <c r="K149" s="173">
        <f>'3.7.5'!J54</f>
        <v>-13487605.047634333</v>
      </c>
      <c r="L149" s="173">
        <f>'3.7.5'!K54</f>
        <v>-13423403.734698011</v>
      </c>
      <c r="M149" s="173">
        <f>'3.7.5'!L54</f>
        <v>-14586273.096429851</v>
      </c>
    </row>
    <row r="150" spans="2:24">
      <c r="B150" s="175" t="s">
        <v>274</v>
      </c>
      <c r="C150" s="173" t="str">
        <f>'3.7.6'!B54</f>
        <v>Total</v>
      </c>
      <c r="D150" s="173">
        <f>'3.7.6'!C54</f>
        <v>-236108.79520691457</v>
      </c>
      <c r="E150" s="173">
        <f>'3.7.6'!D54</f>
        <v>-898469.50354609929</v>
      </c>
      <c r="F150" s="173">
        <f>'3.7.6'!E54</f>
        <v>-778274.18642320717</v>
      </c>
      <c r="G150" s="173">
        <f>'3.7.6'!F54</f>
        <v>-854748.8958158663</v>
      </c>
      <c r="H150" s="173">
        <f>'3.7.6'!G54</f>
        <v>-1095460.3907641526</v>
      </c>
      <c r="I150" s="173">
        <f>'3.7.6'!H54</f>
        <v>-799742.4406273152</v>
      </c>
      <c r="J150" s="173">
        <f>'3.7.6'!I54</f>
        <v>-636011.8158337191</v>
      </c>
      <c r="K150" s="173">
        <f>'3.7.6'!J54</f>
        <v>-964499.19972802268</v>
      </c>
      <c r="L150" s="173">
        <f>'3.7.6'!K54</f>
        <v>-606847.59887301875</v>
      </c>
      <c r="M150" s="173">
        <f>'3.7.6'!L54</f>
        <v>-699470.35147974594</v>
      </c>
    </row>
    <row r="152" spans="2:24">
      <c r="B152" s="175" t="s">
        <v>0</v>
      </c>
      <c r="C152" s="180" t="str">
        <f>'2.3'!B17</f>
        <v>ABN Amro</v>
      </c>
      <c r="D152" s="173">
        <f>'2.3'!C17</f>
        <v>807816.41555363953</v>
      </c>
      <c r="E152" s="173">
        <f>'2.3'!D17</f>
        <v>1084858.0969267138</v>
      </c>
      <c r="F152" s="173">
        <f>'2.3'!E17</f>
        <v>953260.45717948524</v>
      </c>
      <c r="G152" s="173">
        <f>'2.3'!F17</f>
        <v>264521.85030050372</v>
      </c>
      <c r="H152" s="173">
        <f>'2.3'!G17</f>
        <v>-58677.394338468104</v>
      </c>
      <c r="I152" s="173" t="str">
        <f>'2.3'!H17</f>
        <v/>
      </c>
      <c r="J152" s="173" t="str">
        <f>'2.3'!I17</f>
        <v/>
      </c>
      <c r="K152" s="173" t="str">
        <f>'2.3'!J17</f>
        <v/>
      </c>
      <c r="L152" s="173" t="str">
        <f>'2.3'!K17</f>
        <v/>
      </c>
      <c r="M152" s="173" t="str">
        <f>'2.3'!L17</f>
        <v/>
      </c>
      <c r="O152" s="188">
        <f>IFERROR(ROUND(D152-D184,4),0)</f>
        <v>0</v>
      </c>
      <c r="P152" s="188">
        <f t="shared" ref="P152:X152" si="49">IFERROR(ROUND(E152-E184,4),0)</f>
        <v>0</v>
      </c>
      <c r="Q152" s="188">
        <f t="shared" si="49"/>
        <v>0</v>
      </c>
      <c r="R152" s="188">
        <f t="shared" si="49"/>
        <v>0</v>
      </c>
      <c r="S152" s="188">
        <f t="shared" si="49"/>
        <v>0</v>
      </c>
      <c r="T152" s="188">
        <f t="shared" si="49"/>
        <v>0</v>
      </c>
      <c r="U152" s="188">
        <f>IFERROR(ROUND(J152-J184,4),0)</f>
        <v>0</v>
      </c>
      <c r="V152" s="188">
        <f t="shared" si="49"/>
        <v>0</v>
      </c>
      <c r="W152" s="188">
        <f t="shared" si="49"/>
        <v>0</v>
      </c>
      <c r="X152" s="188">
        <f t="shared" si="49"/>
        <v>0</v>
      </c>
    </row>
    <row r="153" spans="2:24">
      <c r="B153" s="175"/>
      <c r="C153" s="180" t="str">
        <f>'2.3'!B18</f>
        <v>ACE Seguros</v>
      </c>
      <c r="D153" s="173">
        <f>'2.3'!C18</f>
        <v>1087319.6680386912</v>
      </c>
      <c r="E153" s="173">
        <f>'2.3'!D18</f>
        <v>977778.5460992906</v>
      </c>
      <c r="F153" s="173">
        <f>'2.3'!E18</f>
        <v>842613.49363777321</v>
      </c>
      <c r="G153" s="173">
        <f>'2.3'!F18</f>
        <v>995119.55898282037</v>
      </c>
      <c r="H153" s="173">
        <f>'2.3'!G18</f>
        <v>1731686.8433136744</v>
      </c>
      <c r="I153" s="173">
        <f>'2.3'!H18</f>
        <v>2163827.9927390059</v>
      </c>
      <c r="J153" s="173">
        <f>'2.3'!I18</f>
        <v>2741389.12027789</v>
      </c>
      <c r="K153" s="173">
        <f>'2.3'!J18</f>
        <v>2588212.8436967609</v>
      </c>
      <c r="L153" s="173">
        <f>'2.3'!K18</f>
        <v>3248334.1606251057</v>
      </c>
      <c r="M153" s="173">
        <f>'2.3'!L18</f>
        <v>3677877.2613116605</v>
      </c>
      <c r="O153" s="188">
        <f t="shared" ref="O153:O182" si="50">IFERROR(ROUND(D153-D185,4),0)</f>
        <v>0</v>
      </c>
      <c r="P153" s="188">
        <f t="shared" ref="P153:P182" si="51">IFERROR(ROUND(E153-E185,4),0)</f>
        <v>0</v>
      </c>
      <c r="Q153" s="188">
        <f t="shared" ref="Q153:Q182" si="52">IFERROR(ROUND(F153-F185,4),0)</f>
        <v>0</v>
      </c>
      <c r="R153" s="188">
        <f t="shared" ref="R153:R182" si="53">IFERROR(ROUND(G153-G185,4),0)</f>
        <v>0</v>
      </c>
      <c r="S153" s="188">
        <f t="shared" ref="S153:S182" si="54">IFERROR(ROUND(H153-H185,4),0)</f>
        <v>0</v>
      </c>
      <c r="T153" s="188">
        <f t="shared" ref="T153:T182" si="55">IFERROR(ROUND(I153-I185,4),0)</f>
        <v>0</v>
      </c>
      <c r="U153" s="188">
        <f t="shared" ref="U153:U182" si="56">IFERROR(ROUND(J153-J185,4),0)</f>
        <v>3.9899999999999998E-2</v>
      </c>
      <c r="V153" s="188">
        <f t="shared" ref="V153:V182" si="57">IFERROR(ROUND(K153-K185,4),0)</f>
        <v>0</v>
      </c>
      <c r="W153" s="188">
        <f t="shared" ref="W153:W182" si="58">IFERROR(ROUND(L153-L185,4),0)</f>
        <v>0</v>
      </c>
      <c r="X153" s="188">
        <f t="shared" ref="X153:X182" si="59">IFERROR(ROUND(M153-M185,4),0)</f>
        <v>0</v>
      </c>
    </row>
    <row r="154" spans="2:24">
      <c r="B154" s="175"/>
      <c r="C154" s="180" t="str">
        <f>'2.3'!B19</f>
        <v>Aseguradora Magallanes de Garantía</v>
      </c>
      <c r="D154" s="173" t="str">
        <f>'2.3'!C19</f>
        <v/>
      </c>
      <c r="E154" s="173" t="str">
        <f>'2.3'!D19</f>
        <v/>
      </c>
      <c r="F154" s="173" t="str">
        <f>'2.3'!E19</f>
        <v/>
      </c>
      <c r="G154" s="173" t="str">
        <f>'2.3'!F19</f>
        <v/>
      </c>
      <c r="H154" s="173" t="str">
        <f>'2.3'!G19</f>
        <v/>
      </c>
      <c r="I154" s="173" t="str">
        <f>'2.3'!H19</f>
        <v/>
      </c>
      <c r="J154" s="173" t="str">
        <f>'2.3'!I19</f>
        <v/>
      </c>
      <c r="K154" s="173" t="str">
        <f>'2.3'!J19</f>
        <v/>
      </c>
      <c r="L154" s="173">
        <f>'2.3'!K19</f>
        <v>104654.83289871384</v>
      </c>
      <c r="M154" s="173">
        <f>'2.3'!L19</f>
        <v>188966.86691459554</v>
      </c>
      <c r="O154" s="188">
        <f t="shared" si="50"/>
        <v>0</v>
      </c>
      <c r="P154" s="188">
        <f t="shared" si="51"/>
        <v>0</v>
      </c>
      <c r="Q154" s="188">
        <f t="shared" si="52"/>
        <v>0</v>
      </c>
      <c r="R154" s="188">
        <f t="shared" si="53"/>
        <v>0</v>
      </c>
      <c r="S154" s="188">
        <f t="shared" si="54"/>
        <v>0</v>
      </c>
      <c r="T154" s="188">
        <f t="shared" si="55"/>
        <v>0</v>
      </c>
      <c r="U154" s="188">
        <f t="shared" si="56"/>
        <v>0</v>
      </c>
      <c r="V154" s="188">
        <f t="shared" si="57"/>
        <v>0</v>
      </c>
      <c r="W154" s="188">
        <f t="shared" si="58"/>
        <v>0</v>
      </c>
      <c r="X154" s="188">
        <f t="shared" si="59"/>
        <v>0</v>
      </c>
    </row>
    <row r="155" spans="2:24">
      <c r="B155" s="175"/>
      <c r="C155" s="180" t="str">
        <f>'2.3'!B20</f>
        <v>Aseguradora Magallanes</v>
      </c>
      <c r="D155" s="173">
        <f>'2.3'!C20</f>
        <v>1824289.9596992861</v>
      </c>
      <c r="E155" s="173">
        <f>'2.3'!D20</f>
        <v>2059116.9030732857</v>
      </c>
      <c r="F155" s="173">
        <f>'2.3'!E20</f>
        <v>2404168.7816342851</v>
      </c>
      <c r="G155" s="173">
        <f>'2.3'!F20</f>
        <v>2744587.0081519629</v>
      </c>
      <c r="H155" s="173">
        <f>'2.3'!G20</f>
        <v>2960203.4316479038</v>
      </c>
      <c r="I155" s="173">
        <f>'2.3'!H20</f>
        <v>3678553.2644401919</v>
      </c>
      <c r="J155" s="173">
        <f>'2.3'!I20</f>
        <v>3978870.130711603</v>
      </c>
      <c r="K155" s="173">
        <f>'2.3'!J20</f>
        <v>4174420.1848074398</v>
      </c>
      <c r="L155" s="173">
        <f>'2.3'!K20</f>
        <v>5083925.9771947106</v>
      </c>
      <c r="M155" s="173">
        <f>'2.3'!L20</f>
        <v>5966627.0746024828</v>
      </c>
      <c r="O155" s="188">
        <f t="shared" si="50"/>
        <v>0</v>
      </c>
      <c r="P155" s="188">
        <f t="shared" si="51"/>
        <v>0</v>
      </c>
      <c r="Q155" s="188">
        <f t="shared" si="52"/>
        <v>0</v>
      </c>
      <c r="R155" s="188">
        <f t="shared" si="53"/>
        <v>0</v>
      </c>
      <c r="S155" s="188">
        <f t="shared" si="54"/>
        <v>0</v>
      </c>
      <c r="T155" s="188">
        <f t="shared" si="55"/>
        <v>0</v>
      </c>
      <c r="U155" s="188">
        <f t="shared" si="56"/>
        <v>5.8000000000000003E-2</v>
      </c>
      <c r="V155" s="188">
        <f t="shared" si="57"/>
        <v>0</v>
      </c>
      <c r="W155" s="188">
        <f t="shared" si="58"/>
        <v>0</v>
      </c>
      <c r="X155" s="188">
        <f t="shared" si="59"/>
        <v>0</v>
      </c>
    </row>
    <row r="156" spans="2:24">
      <c r="B156" s="175"/>
      <c r="C156" s="180" t="str">
        <f>'2.3'!B21</f>
        <v>BCI Seguros Generales</v>
      </c>
      <c r="D156" s="173">
        <f>'2.3'!C21</f>
        <v>1349042.290666814</v>
      </c>
      <c r="E156" s="173">
        <f>'2.3'!D21</f>
        <v>1386479.9645390071</v>
      </c>
      <c r="F156" s="173">
        <f>'2.3'!E21</f>
        <v>1865900.2543735798</v>
      </c>
      <c r="G156" s="173">
        <f>'2.3'!F21</f>
        <v>2327668.2201369577</v>
      </c>
      <c r="H156" s="173">
        <f>'2.3'!G21</f>
        <v>2670120.1654852256</v>
      </c>
      <c r="I156" s="173">
        <f>'2.3'!H21</f>
        <v>3673777.0006716717</v>
      </c>
      <c r="J156" s="173">
        <f>'2.3'!I21</f>
        <v>4460169.3410160076</v>
      </c>
      <c r="K156" s="173">
        <f>'2.3'!J21</f>
        <v>4953336.4083640864</v>
      </c>
      <c r="L156" s="173">
        <f>'2.3'!K21</f>
        <v>6072625.8240874726</v>
      </c>
      <c r="M156" s="173">
        <f>'2.3'!L21</f>
        <v>7357722.7176961722</v>
      </c>
      <c r="O156" s="188">
        <f t="shared" si="50"/>
        <v>0</v>
      </c>
      <c r="P156" s="188">
        <f t="shared" si="51"/>
        <v>0</v>
      </c>
      <c r="Q156" s="188">
        <f t="shared" si="52"/>
        <v>0</v>
      </c>
      <c r="R156" s="188">
        <f t="shared" si="53"/>
        <v>0</v>
      </c>
      <c r="S156" s="188">
        <f t="shared" si="54"/>
        <v>0</v>
      </c>
      <c r="T156" s="188">
        <f t="shared" si="55"/>
        <v>0</v>
      </c>
      <c r="U156" s="188">
        <f t="shared" si="56"/>
        <v>6.5000000000000002E-2</v>
      </c>
      <c r="V156" s="188">
        <f t="shared" si="57"/>
        <v>0</v>
      </c>
      <c r="W156" s="188">
        <f t="shared" si="58"/>
        <v>0</v>
      </c>
      <c r="X156" s="188">
        <f t="shared" si="59"/>
        <v>0</v>
      </c>
    </row>
    <row r="157" spans="2:24">
      <c r="B157" s="175"/>
      <c r="C157" s="180" t="str">
        <f>'2.3'!B22</f>
        <v>Cardif</v>
      </c>
      <c r="D157" s="173">
        <f>'2.3'!C22</f>
        <v>859937.87669940304</v>
      </c>
      <c r="E157" s="173">
        <f>'2.3'!D22</f>
        <v>1286783.6288416074</v>
      </c>
      <c r="F157" s="173">
        <f>'2.3'!E22</f>
        <v>1508660.1932777234</v>
      </c>
      <c r="G157" s="173">
        <f>'2.3'!F22</f>
        <v>2256410.9439821607</v>
      </c>
      <c r="H157" s="173">
        <f>'2.3'!G22</f>
        <v>3117946.2358437153</v>
      </c>
      <c r="I157" s="173">
        <f>'2.3'!H22</f>
        <v>4015401.836448268</v>
      </c>
      <c r="J157" s="173">
        <f>'2.3'!I22</f>
        <v>3939776.8192808502</v>
      </c>
      <c r="K157" s="173">
        <f>'2.3'!J22</f>
        <v>4550324.7881857725</v>
      </c>
      <c r="L157" s="173">
        <f>'2.3'!K22</f>
        <v>4959753.5369636286</v>
      </c>
      <c r="M157" s="173">
        <f>'2.3'!L22</f>
        <v>5738502.3255104618</v>
      </c>
      <c r="O157" s="188">
        <f t="shared" si="50"/>
        <v>0</v>
      </c>
      <c r="P157" s="188">
        <f t="shared" si="51"/>
        <v>0</v>
      </c>
      <c r="Q157" s="188">
        <f t="shared" si="52"/>
        <v>0</v>
      </c>
      <c r="R157" s="188">
        <f t="shared" si="53"/>
        <v>0</v>
      </c>
      <c r="S157" s="188">
        <f t="shared" si="54"/>
        <v>0</v>
      </c>
      <c r="T157" s="188">
        <f t="shared" si="55"/>
        <v>0</v>
      </c>
      <c r="U157" s="188">
        <f t="shared" si="56"/>
        <v>5.74E-2</v>
      </c>
      <c r="V157" s="188">
        <f t="shared" si="57"/>
        <v>0</v>
      </c>
      <c r="W157" s="188">
        <f t="shared" si="58"/>
        <v>0</v>
      </c>
      <c r="X157" s="188">
        <f t="shared" si="59"/>
        <v>0</v>
      </c>
    </row>
    <row r="158" spans="2:24">
      <c r="B158" s="175"/>
      <c r="C158" s="180" t="str">
        <f>'2.3'!B23</f>
        <v>CESCE Chile Aseguradora</v>
      </c>
      <c r="D158" s="173" t="str">
        <f>'2.3'!C23</f>
        <v/>
      </c>
      <c r="E158" s="173" t="str">
        <f>'2.3'!D23</f>
        <v/>
      </c>
      <c r="F158" s="173" t="str">
        <f>'2.3'!E23</f>
        <v/>
      </c>
      <c r="G158" s="173" t="str">
        <f>'2.3'!F23</f>
        <v/>
      </c>
      <c r="H158" s="173" t="str">
        <f>'2.3'!G23</f>
        <v/>
      </c>
      <c r="I158" s="173" t="str">
        <f>'2.3'!H23</f>
        <v/>
      </c>
      <c r="J158" s="173">
        <f>'2.3'!I23</f>
        <v>23958.714503670129</v>
      </c>
      <c r="K158" s="173">
        <f>'2.3'!J23</f>
        <v>67478.73262894123</v>
      </c>
      <c r="L158" s="173">
        <f>'2.3'!K23</f>
        <v>92932.178387410226</v>
      </c>
      <c r="M158" s="173">
        <f>'2.3'!L23</f>
        <v>142208.20551510874</v>
      </c>
      <c r="O158" s="188">
        <f t="shared" si="50"/>
        <v>0</v>
      </c>
      <c r="P158" s="188">
        <f t="shared" si="51"/>
        <v>0</v>
      </c>
      <c r="Q158" s="188">
        <f t="shared" si="52"/>
        <v>0</v>
      </c>
      <c r="R158" s="188">
        <f t="shared" si="53"/>
        <v>0</v>
      </c>
      <c r="S158" s="188">
        <f t="shared" si="54"/>
        <v>0</v>
      </c>
      <c r="T158" s="188">
        <f t="shared" si="55"/>
        <v>0</v>
      </c>
      <c r="U158" s="188">
        <f t="shared" si="56"/>
        <v>2.9999999999999997E-4</v>
      </c>
      <c r="V158" s="188">
        <f t="shared" si="57"/>
        <v>0</v>
      </c>
      <c r="W158" s="188">
        <f t="shared" si="58"/>
        <v>0</v>
      </c>
      <c r="X158" s="188">
        <f t="shared" si="59"/>
        <v>0</v>
      </c>
    </row>
    <row r="159" spans="2:24">
      <c r="B159" s="175"/>
      <c r="C159" s="180" t="str">
        <f>'2.3'!B24</f>
        <v>Chartis Chile</v>
      </c>
      <c r="D159" s="173">
        <f>'2.3'!C24</f>
        <v>3564407.7443305482</v>
      </c>
      <c r="E159" s="173">
        <f>'2.3'!D24</f>
        <v>3395351.4775413712</v>
      </c>
      <c r="F159" s="173">
        <f>'2.3'!E24</f>
        <v>3458713.0025033131</v>
      </c>
      <c r="G159" s="173">
        <f>'2.3'!F24</f>
        <v>4636595.3242343012</v>
      </c>
      <c r="H159" s="173">
        <f>'2.3'!G24</f>
        <v>5117092.5777061759</v>
      </c>
      <c r="I159" s="173">
        <f>'2.3'!H24</f>
        <v>5229790.0488516837</v>
      </c>
      <c r="J159" s="173">
        <f>'2.3'!I24</f>
        <v>4972280.8968808753</v>
      </c>
      <c r="K159" s="173">
        <f>'2.3'!J24</f>
        <v>3622018.7003888688</v>
      </c>
      <c r="L159" s="173">
        <f>'2.3'!K24</f>
        <v>3147845.3360552401</v>
      </c>
      <c r="M159" s="173">
        <f>'2.3'!L24</f>
        <v>3522214.6467013815</v>
      </c>
      <c r="O159" s="188">
        <f t="shared" si="50"/>
        <v>0</v>
      </c>
      <c r="P159" s="188">
        <f t="shared" si="51"/>
        <v>0</v>
      </c>
      <c r="Q159" s="188">
        <f t="shared" si="52"/>
        <v>0</v>
      </c>
      <c r="R159" s="188">
        <f t="shared" si="53"/>
        <v>0</v>
      </c>
      <c r="S159" s="188">
        <f t="shared" si="54"/>
        <v>0</v>
      </c>
      <c r="T159" s="188">
        <f t="shared" si="55"/>
        <v>0</v>
      </c>
      <c r="U159" s="188">
        <f t="shared" si="56"/>
        <v>7.2400000000000006E-2</v>
      </c>
      <c r="V159" s="188">
        <f t="shared" si="57"/>
        <v>0</v>
      </c>
      <c r="W159" s="188">
        <f t="shared" si="58"/>
        <v>0</v>
      </c>
      <c r="X159" s="188">
        <f t="shared" si="59"/>
        <v>0</v>
      </c>
    </row>
    <row r="160" spans="2:24">
      <c r="B160" s="175"/>
      <c r="C160" s="180" t="str">
        <f>'2.3'!B25</f>
        <v>Chilena Consolidada</v>
      </c>
      <c r="D160" s="173">
        <f>'2.3'!C25</f>
        <v>4683843.7612726158</v>
      </c>
      <c r="E160" s="173">
        <f>'2.3'!D25</f>
        <v>5416790.3073286042</v>
      </c>
      <c r="F160" s="173">
        <f>'2.3'!E25</f>
        <v>5102497.4808064876</v>
      </c>
      <c r="G160" s="173">
        <f>'2.3'!F25</f>
        <v>5282241.091839077</v>
      </c>
      <c r="H160" s="173">
        <f>'2.3'!G25</f>
        <v>5867546.375020585</v>
      </c>
      <c r="I160" s="173">
        <f>'2.3'!H25</f>
        <v>6027956.1486567045</v>
      </c>
      <c r="J160" s="173">
        <f>'2.3'!I25</f>
        <v>5511267.1815078435</v>
      </c>
      <c r="K160" s="173">
        <f>'2.3'!J25</f>
        <v>4608920.740604924</v>
      </c>
      <c r="L160" s="173">
        <f>'2.3'!K25</f>
        <v>5151621.0957071707</v>
      </c>
      <c r="M160" s="173">
        <f>'2.3'!L25</f>
        <v>6013447.0528657222</v>
      </c>
      <c r="O160" s="188">
        <f t="shared" si="50"/>
        <v>0</v>
      </c>
      <c r="P160" s="188">
        <f t="shared" si="51"/>
        <v>0</v>
      </c>
      <c r="Q160" s="188">
        <f t="shared" si="52"/>
        <v>0</v>
      </c>
      <c r="R160" s="188">
        <f t="shared" si="53"/>
        <v>0</v>
      </c>
      <c r="S160" s="188">
        <f t="shared" si="54"/>
        <v>0</v>
      </c>
      <c r="T160" s="188">
        <f t="shared" si="55"/>
        <v>0</v>
      </c>
      <c r="U160" s="188">
        <f t="shared" si="56"/>
        <v>8.0299999999999996E-2</v>
      </c>
      <c r="V160" s="188">
        <f t="shared" si="57"/>
        <v>0</v>
      </c>
      <c r="W160" s="188">
        <f t="shared" si="58"/>
        <v>0</v>
      </c>
      <c r="X160" s="188">
        <f t="shared" si="59"/>
        <v>0</v>
      </c>
    </row>
    <row r="161" spans="2:24">
      <c r="B161" s="175"/>
      <c r="C161" s="180" t="str">
        <f>'2.3'!B26</f>
        <v>Chubb de Chile</v>
      </c>
      <c r="D161" s="173">
        <f>'2.3'!C26</f>
        <v>480102.14929181134</v>
      </c>
      <c r="E161" s="173">
        <f>'2.3'!D26</f>
        <v>397367.49408983445</v>
      </c>
      <c r="F161" s="173">
        <f>'2.3'!E26</f>
        <v>376658.32228930446</v>
      </c>
      <c r="G161" s="173">
        <f>'2.3'!F26</f>
        <v>387915.58853751421</v>
      </c>
      <c r="H161" s="173">
        <f>'2.3'!G26</f>
        <v>512427.31662410992</v>
      </c>
      <c r="I161" s="173">
        <f>'2.3'!H26</f>
        <v>496211.52280068037</v>
      </c>
      <c r="J161" s="173">
        <f>'2.3'!I26</f>
        <v>672124.13244660036</v>
      </c>
      <c r="K161" s="173">
        <f>'2.3'!J26</f>
        <v>578967.36265499331</v>
      </c>
      <c r="L161" s="173">
        <f>'2.3'!K26</f>
        <v>698716.04316831764</v>
      </c>
      <c r="M161" s="173">
        <f>'2.3'!L26</f>
        <v>953666.47483653692</v>
      </c>
      <c r="O161" s="188">
        <f t="shared" si="50"/>
        <v>0</v>
      </c>
      <c r="P161" s="188">
        <f t="shared" si="51"/>
        <v>0</v>
      </c>
      <c r="Q161" s="188">
        <f t="shared" si="52"/>
        <v>0</v>
      </c>
      <c r="R161" s="188">
        <f t="shared" si="53"/>
        <v>0</v>
      </c>
      <c r="S161" s="188">
        <f t="shared" si="54"/>
        <v>0</v>
      </c>
      <c r="T161" s="188">
        <f t="shared" si="55"/>
        <v>0</v>
      </c>
      <c r="U161" s="188">
        <f t="shared" si="56"/>
        <v>9.7999999999999997E-3</v>
      </c>
      <c r="V161" s="188">
        <f t="shared" si="57"/>
        <v>0</v>
      </c>
      <c r="W161" s="188">
        <f t="shared" si="58"/>
        <v>0</v>
      </c>
      <c r="X161" s="188">
        <f t="shared" si="59"/>
        <v>0</v>
      </c>
    </row>
    <row r="162" spans="2:24">
      <c r="B162" s="175"/>
      <c r="C162" s="180" t="str">
        <f>'2.3'!B27</f>
        <v>Coface Chile</v>
      </c>
      <c r="D162" s="173">
        <f>'2.3'!C27</f>
        <v>124075.97413300913</v>
      </c>
      <c r="E162" s="173">
        <f>'2.3'!D27</f>
        <v>140612.64775413708</v>
      </c>
      <c r="F162" s="173">
        <f>'2.3'!E27</f>
        <v>184548.00326845507</v>
      </c>
      <c r="G162" s="173">
        <f>'2.3'!F27</f>
        <v>194165.501610309</v>
      </c>
      <c r="H162" s="173">
        <f>'2.3'!G27</f>
        <v>254469.36636348063</v>
      </c>
      <c r="I162" s="173">
        <f>'2.3'!H27</f>
        <v>269997.49269467028</v>
      </c>
      <c r="J162" s="173">
        <f>'2.3'!I27</f>
        <v>361263.10274246772</v>
      </c>
      <c r="K162" s="173">
        <f>'2.3'!J27</f>
        <v>346957.82050988229</v>
      </c>
      <c r="L162" s="173">
        <f>'2.3'!K27</f>
        <v>309684.81348648714</v>
      </c>
      <c r="M162" s="173">
        <f>'2.3'!L27</f>
        <v>398563.69620028319</v>
      </c>
      <c r="O162" s="188">
        <f t="shared" si="50"/>
        <v>0</v>
      </c>
      <c r="P162" s="188">
        <f t="shared" si="51"/>
        <v>0</v>
      </c>
      <c r="Q162" s="188">
        <f t="shared" si="52"/>
        <v>0</v>
      </c>
      <c r="R162" s="188">
        <f t="shared" si="53"/>
        <v>0</v>
      </c>
      <c r="S162" s="188">
        <f t="shared" si="54"/>
        <v>0</v>
      </c>
      <c r="T162" s="188">
        <f t="shared" si="55"/>
        <v>0</v>
      </c>
      <c r="U162" s="188">
        <f t="shared" si="56"/>
        <v>5.3E-3</v>
      </c>
      <c r="V162" s="188">
        <f t="shared" si="57"/>
        <v>0</v>
      </c>
      <c r="W162" s="188">
        <f t="shared" si="58"/>
        <v>0</v>
      </c>
      <c r="X162" s="188">
        <f t="shared" si="59"/>
        <v>0</v>
      </c>
    </row>
    <row r="163" spans="2:24">
      <c r="B163" s="175"/>
      <c r="C163" s="180" t="str">
        <f>'2.3'!B28</f>
        <v>Consorcio Nacional de Seguros</v>
      </c>
      <c r="D163" s="173">
        <f>'2.3'!C28</f>
        <v>539578.90889458545</v>
      </c>
      <c r="E163" s="173">
        <f>'2.3'!D28</f>
        <v>578841.25295508269</v>
      </c>
      <c r="F163" s="173">
        <f>'2.3'!E28</f>
        <v>563632.89359330828</v>
      </c>
      <c r="G163" s="173">
        <f>'2.3'!F28</f>
        <v>608873.64038896619</v>
      </c>
      <c r="H163" s="173">
        <f>'2.3'!G28</f>
        <v>644089.1277340455</v>
      </c>
      <c r="I163" s="173">
        <f>'2.3'!H28</f>
        <v>943740.04339880496</v>
      </c>
      <c r="J163" s="173">
        <f>'2.3'!I28</f>
        <v>1068016.1397911739</v>
      </c>
      <c r="K163" s="173">
        <f>'2.3'!J28</f>
        <v>1110344.9955307012</v>
      </c>
      <c r="L163" s="173">
        <f>'2.3'!K28</f>
        <v>1418223.489959474</v>
      </c>
      <c r="M163" s="173">
        <f>'2.3'!L28</f>
        <v>1698617.2082840113</v>
      </c>
      <c r="O163" s="188">
        <f t="shared" si="50"/>
        <v>0</v>
      </c>
      <c r="P163" s="188">
        <f t="shared" si="51"/>
        <v>0</v>
      </c>
      <c r="Q163" s="188">
        <f t="shared" si="52"/>
        <v>0</v>
      </c>
      <c r="R163" s="188">
        <f t="shared" si="53"/>
        <v>0</v>
      </c>
      <c r="S163" s="188">
        <f t="shared" si="54"/>
        <v>0</v>
      </c>
      <c r="T163" s="188">
        <f t="shared" si="55"/>
        <v>0</v>
      </c>
      <c r="U163" s="188">
        <f t="shared" si="56"/>
        <v>1.5599999999999999E-2</v>
      </c>
      <c r="V163" s="188">
        <f t="shared" si="57"/>
        <v>0</v>
      </c>
      <c r="W163" s="188">
        <f t="shared" si="58"/>
        <v>0</v>
      </c>
      <c r="X163" s="188">
        <f t="shared" si="59"/>
        <v>0</v>
      </c>
    </row>
    <row r="164" spans="2:24">
      <c r="B164" s="175"/>
      <c r="C164" s="180" t="str">
        <f>'2.3'!B29</f>
        <v>Continental Crédito</v>
      </c>
      <c r="D164" s="173">
        <f>'2.3'!C29</f>
        <v>329818.28844991577</v>
      </c>
      <c r="E164" s="173">
        <f>'2.3'!D29</f>
        <v>367826.47754137107</v>
      </c>
      <c r="F164" s="173">
        <f>'2.3'!E29</f>
        <v>425317.70711524197</v>
      </c>
      <c r="G164" s="173">
        <f>'2.3'!F29</f>
        <v>472670.42043837992</v>
      </c>
      <c r="H164" s="173">
        <f>'2.3'!G29</f>
        <v>527573.43597809377</v>
      </c>
      <c r="I164" s="173">
        <f>'2.3'!H29</f>
        <v>613490.67863378336</v>
      </c>
      <c r="J164" s="173">
        <f>'2.3'!I29</f>
        <v>724267.62854054139</v>
      </c>
      <c r="K164" s="173">
        <f>'2.3'!J29</f>
        <v>765805.32381410804</v>
      </c>
      <c r="L164" s="173">
        <f>'2.3'!K29</f>
        <v>888502.60189088585</v>
      </c>
      <c r="M164" s="173">
        <f>'2.3'!L29</f>
        <v>989091.07056911651</v>
      </c>
      <c r="O164" s="188">
        <f t="shared" si="50"/>
        <v>0</v>
      </c>
      <c r="P164" s="188">
        <f t="shared" si="51"/>
        <v>0</v>
      </c>
      <c r="Q164" s="188">
        <f t="shared" si="52"/>
        <v>0</v>
      </c>
      <c r="R164" s="188">
        <f t="shared" si="53"/>
        <v>0</v>
      </c>
      <c r="S164" s="188">
        <f t="shared" si="54"/>
        <v>0</v>
      </c>
      <c r="T164" s="188">
        <f t="shared" si="55"/>
        <v>0</v>
      </c>
      <c r="U164" s="188">
        <f t="shared" si="56"/>
        <v>1.06E-2</v>
      </c>
      <c r="V164" s="188">
        <f t="shared" si="57"/>
        <v>0</v>
      </c>
      <c r="W164" s="188">
        <f t="shared" si="58"/>
        <v>0</v>
      </c>
      <c r="X164" s="188">
        <f t="shared" si="59"/>
        <v>0</v>
      </c>
    </row>
    <row r="165" spans="2:24">
      <c r="B165" s="175"/>
      <c r="C165" s="180" t="str">
        <f>'2.3'!B30</f>
        <v>Cruz del Sur</v>
      </c>
      <c r="D165" s="173">
        <f>'2.3'!C30</f>
        <v>6336724.4143018611</v>
      </c>
      <c r="E165" s="173">
        <f>'2.3'!D30</f>
        <v>6478891.1347517706</v>
      </c>
      <c r="F165" s="173">
        <f>'2.3'!E30</f>
        <v>6252903.9876884334</v>
      </c>
      <c r="G165" s="173">
        <f>'2.3'!F30</f>
        <v>6019102.0099795181</v>
      </c>
      <c r="H165" s="173" t="str">
        <f>'2.3'!G30</f>
        <v/>
      </c>
      <c r="I165" s="173" t="str">
        <f>'2.3'!H30</f>
        <v/>
      </c>
      <c r="J165" s="173" t="str">
        <f>'2.3'!I30</f>
        <v/>
      </c>
      <c r="K165" s="173" t="str">
        <f>'2.3'!J30</f>
        <v/>
      </c>
      <c r="L165" s="173" t="str">
        <f>'2.3'!K30</f>
        <v/>
      </c>
      <c r="M165" s="173" t="str">
        <f>'2.3'!L30</f>
        <v/>
      </c>
      <c r="O165" s="188">
        <f t="shared" si="50"/>
        <v>0</v>
      </c>
      <c r="P165" s="188">
        <f t="shared" si="51"/>
        <v>0</v>
      </c>
      <c r="Q165" s="188">
        <f t="shared" si="52"/>
        <v>0</v>
      </c>
      <c r="R165" s="188">
        <f t="shared" si="53"/>
        <v>0</v>
      </c>
      <c r="S165" s="188">
        <f t="shared" si="54"/>
        <v>0</v>
      </c>
      <c r="T165" s="188">
        <f t="shared" si="55"/>
        <v>0</v>
      </c>
      <c r="U165" s="188">
        <f t="shared" si="56"/>
        <v>0</v>
      </c>
      <c r="V165" s="188">
        <f t="shared" si="57"/>
        <v>0</v>
      </c>
      <c r="W165" s="188">
        <f t="shared" si="58"/>
        <v>0</v>
      </c>
      <c r="X165" s="188">
        <f t="shared" si="59"/>
        <v>0</v>
      </c>
    </row>
    <row r="166" spans="2:24">
      <c r="B166" s="175"/>
      <c r="C166" s="180" t="str">
        <f>'2.3'!B31</f>
        <v>Euler Hermes Seg. de Crédito</v>
      </c>
      <c r="D166" s="173" t="str">
        <f>'2.3'!C31</f>
        <v/>
      </c>
      <c r="E166" s="173" t="str">
        <f>'2.3'!D31</f>
        <v/>
      </c>
      <c r="F166" s="173" t="str">
        <f>'2.3'!E31</f>
        <v/>
      </c>
      <c r="G166" s="173" t="str">
        <f>'2.3'!F31</f>
        <v/>
      </c>
      <c r="H166" s="173" t="str">
        <f>'2.3'!G31</f>
        <v/>
      </c>
      <c r="I166" s="173" t="str">
        <f>'2.3'!H31</f>
        <v/>
      </c>
      <c r="J166" s="173" t="str">
        <f>'2.3'!I31</f>
        <v/>
      </c>
      <c r="K166" s="173" t="str">
        <f>'2.3'!J31</f>
        <v/>
      </c>
      <c r="L166" s="173">
        <f>'2.3'!K31</f>
        <v>8455.2015678926873</v>
      </c>
      <c r="M166" s="173">
        <f>'2.3'!L31</f>
        <v>22267.844799706469</v>
      </c>
      <c r="O166" s="188">
        <f t="shared" si="50"/>
        <v>0</v>
      </c>
      <c r="P166" s="188">
        <f t="shared" si="51"/>
        <v>0</v>
      </c>
      <c r="Q166" s="188">
        <f t="shared" si="52"/>
        <v>0</v>
      </c>
      <c r="R166" s="188">
        <f t="shared" si="53"/>
        <v>0</v>
      </c>
      <c r="S166" s="188">
        <f t="shared" si="54"/>
        <v>0</v>
      </c>
      <c r="T166" s="188">
        <f t="shared" si="55"/>
        <v>0</v>
      </c>
      <c r="U166" s="188">
        <f t="shared" si="56"/>
        <v>0</v>
      </c>
      <c r="V166" s="188">
        <f t="shared" si="57"/>
        <v>0</v>
      </c>
      <c r="W166" s="188">
        <f t="shared" si="58"/>
        <v>0</v>
      </c>
      <c r="X166" s="188">
        <f t="shared" si="59"/>
        <v>0</v>
      </c>
    </row>
    <row r="167" spans="2:24">
      <c r="B167" s="175"/>
      <c r="C167" s="180" t="str">
        <f>'2.3'!B32</f>
        <v>FAF International Seguros Generales</v>
      </c>
      <c r="D167" s="173" t="str">
        <f>'2.3'!C32</f>
        <v/>
      </c>
      <c r="E167" s="173" t="str">
        <f>'2.3'!D32</f>
        <v/>
      </c>
      <c r="F167" s="173" t="str">
        <f>'2.3'!E32</f>
        <v/>
      </c>
      <c r="G167" s="173" t="str">
        <f>'2.3'!F32</f>
        <v/>
      </c>
      <c r="H167" s="173" t="str">
        <f>'2.3'!G32</f>
        <v/>
      </c>
      <c r="I167" s="173" t="str">
        <f>'2.3'!H32</f>
        <v/>
      </c>
      <c r="J167" s="173" t="str">
        <f>'2.3'!I32</f>
        <v/>
      </c>
      <c r="K167" s="173" t="str">
        <f>'2.3'!J32</f>
        <v/>
      </c>
      <c r="L167" s="173">
        <f>'2.3'!K32</f>
        <v>3419.0221178203305</v>
      </c>
      <c r="M167" s="173">
        <f>'2.3'!L32</f>
        <v>6878.3436642006855</v>
      </c>
      <c r="O167" s="188">
        <f t="shared" si="50"/>
        <v>0</v>
      </c>
      <c r="P167" s="188">
        <f t="shared" si="51"/>
        <v>0</v>
      </c>
      <c r="Q167" s="188">
        <f t="shared" si="52"/>
        <v>0</v>
      </c>
      <c r="R167" s="188">
        <f t="shared" si="53"/>
        <v>0</v>
      </c>
      <c r="S167" s="188">
        <f t="shared" si="54"/>
        <v>0</v>
      </c>
      <c r="T167" s="188">
        <f t="shared" si="55"/>
        <v>0</v>
      </c>
      <c r="U167" s="188">
        <f t="shared" si="56"/>
        <v>0</v>
      </c>
      <c r="V167" s="188">
        <f t="shared" si="57"/>
        <v>0</v>
      </c>
      <c r="W167" s="188">
        <f t="shared" si="58"/>
        <v>0</v>
      </c>
      <c r="X167" s="188">
        <f t="shared" si="59"/>
        <v>0</v>
      </c>
    </row>
    <row r="168" spans="2:24">
      <c r="B168" s="175"/>
      <c r="C168" s="180" t="str">
        <f>'2.3'!B33</f>
        <v>HDI Seguros</v>
      </c>
      <c r="D168" s="173">
        <f>'2.3'!C33</f>
        <v>698210.71516448807</v>
      </c>
      <c r="E168" s="173">
        <f>'2.3'!D33</f>
        <v>549598.34515366412</v>
      </c>
      <c r="F168" s="173">
        <f>'2.3'!E33</f>
        <v>571523.72950358177</v>
      </c>
      <c r="G168" s="173">
        <f>'2.3'!F33</f>
        <v>689948.43339095067</v>
      </c>
      <c r="H168" s="173">
        <f>'2.3'!G33</f>
        <v>972762.8354124421</v>
      </c>
      <c r="I168" s="173">
        <f>'2.3'!H33</f>
        <v>986858.61142169277</v>
      </c>
      <c r="J168" s="173">
        <f>'2.3'!I33</f>
        <v>1070207.1127142317</v>
      </c>
      <c r="K168" s="173">
        <f>'2.3'!J33</f>
        <v>858321.15735753672</v>
      </c>
      <c r="L168" s="173">
        <f>'2.3'!K33</f>
        <v>882659.68479018239</v>
      </c>
      <c r="M168" s="173">
        <f>'2.3'!L33</f>
        <v>1116606.1048630509</v>
      </c>
      <c r="O168" s="188">
        <f t="shared" si="50"/>
        <v>0</v>
      </c>
      <c r="P168" s="188">
        <f t="shared" si="51"/>
        <v>0</v>
      </c>
      <c r="Q168" s="188">
        <f t="shared" si="52"/>
        <v>0</v>
      </c>
      <c r="R168" s="188">
        <f t="shared" si="53"/>
        <v>0</v>
      </c>
      <c r="S168" s="188">
        <f t="shared" si="54"/>
        <v>0</v>
      </c>
      <c r="T168" s="188">
        <f t="shared" si="55"/>
        <v>0</v>
      </c>
      <c r="U168" s="188">
        <f t="shared" si="56"/>
        <v>1.5599999999999999E-2</v>
      </c>
      <c r="V168" s="188">
        <f t="shared" si="57"/>
        <v>0</v>
      </c>
      <c r="W168" s="188">
        <f t="shared" si="58"/>
        <v>0</v>
      </c>
      <c r="X168" s="188">
        <f t="shared" si="59"/>
        <v>0</v>
      </c>
    </row>
    <row r="169" spans="2:24">
      <c r="B169" s="175"/>
      <c r="C169" s="180" t="str">
        <f>'2.3'!B34</f>
        <v>Huelen Generales</v>
      </c>
      <c r="D169" s="173" t="str">
        <f>'2.3'!C34</f>
        <v/>
      </c>
      <c r="E169" s="173">
        <f>'2.3'!D34</f>
        <v>24890.661938534271</v>
      </c>
      <c r="F169" s="173">
        <f>'2.3'!E34</f>
        <v>14337.776930828288</v>
      </c>
      <c r="G169" s="173">
        <f>'2.3'!F34</f>
        <v>10853.522234727372</v>
      </c>
      <c r="H169" s="173">
        <f>'2.3'!G34</f>
        <v>7680.032809093178</v>
      </c>
      <c r="I169" s="173">
        <f>'2.3'!H34</f>
        <v>11332.255667682159</v>
      </c>
      <c r="J169" s="173">
        <f>'2.3'!I34</f>
        <v>-259.40947867784547</v>
      </c>
      <c r="K169" s="173">
        <f>'2.3'!J34</f>
        <v>11893.588656383463</v>
      </c>
      <c r="L169" s="173">
        <f>'2.3'!K34</f>
        <v>8053.8135820335519</v>
      </c>
      <c r="M169" s="173">
        <f>'2.3'!L34</f>
        <v>6609.7964342920504</v>
      </c>
      <c r="O169" s="188">
        <f t="shared" si="50"/>
        <v>0</v>
      </c>
      <c r="P169" s="188">
        <f t="shared" si="51"/>
        <v>0</v>
      </c>
      <c r="Q169" s="188">
        <f t="shared" si="52"/>
        <v>0</v>
      </c>
      <c r="R169" s="188">
        <f t="shared" si="53"/>
        <v>0</v>
      </c>
      <c r="S169" s="188">
        <f t="shared" si="54"/>
        <v>0</v>
      </c>
      <c r="T169" s="188">
        <f t="shared" si="55"/>
        <v>0</v>
      </c>
      <c r="U169" s="188">
        <f t="shared" si="56"/>
        <v>0</v>
      </c>
      <c r="V169" s="188">
        <f t="shared" si="57"/>
        <v>0</v>
      </c>
      <c r="W169" s="188">
        <f t="shared" si="58"/>
        <v>0</v>
      </c>
      <c r="X169" s="188">
        <f t="shared" si="59"/>
        <v>0</v>
      </c>
    </row>
    <row r="170" spans="2:24">
      <c r="B170" s="175"/>
      <c r="C170" s="180" t="str">
        <f>'2.3'!B35</f>
        <v>ING Generales</v>
      </c>
      <c r="D170" s="173">
        <f>'2.3'!C35</f>
        <v>1822601.4863725307</v>
      </c>
      <c r="E170" s="173">
        <f>'2.3'!D35</f>
        <v>1338186.8203309691</v>
      </c>
      <c r="F170" s="173">
        <f>'2.3'!E35</f>
        <v>1402758.3797471276</v>
      </c>
      <c r="G170" s="173">
        <f>'2.3'!F35</f>
        <v>406712.8943226657</v>
      </c>
      <c r="H170" s="173" t="str">
        <f>'2.3'!G35</f>
        <v/>
      </c>
      <c r="I170" s="173" t="str">
        <f>'2.3'!H35</f>
        <v/>
      </c>
      <c r="J170" s="173" t="str">
        <f>'2.3'!I35</f>
        <v/>
      </c>
      <c r="K170" s="173" t="str">
        <f>'2.3'!J35</f>
        <v/>
      </c>
      <c r="L170" s="173" t="str">
        <f>'2.3'!K35</f>
        <v/>
      </c>
      <c r="M170" s="173" t="str">
        <f>'2.3'!L35</f>
        <v/>
      </c>
      <c r="O170" s="188">
        <f t="shared" si="50"/>
        <v>0</v>
      </c>
      <c r="P170" s="188">
        <f t="shared" si="51"/>
        <v>0</v>
      </c>
      <c r="Q170" s="188">
        <f t="shared" si="52"/>
        <v>0</v>
      </c>
      <c r="R170" s="188">
        <f t="shared" si="53"/>
        <v>0</v>
      </c>
      <c r="S170" s="188">
        <f t="shared" si="54"/>
        <v>0</v>
      </c>
      <c r="T170" s="188">
        <f t="shared" si="55"/>
        <v>0</v>
      </c>
      <c r="U170" s="188">
        <f t="shared" si="56"/>
        <v>0</v>
      </c>
      <c r="V170" s="188">
        <f t="shared" si="57"/>
        <v>0</v>
      </c>
      <c r="W170" s="188">
        <f t="shared" si="58"/>
        <v>0</v>
      </c>
      <c r="X170" s="188">
        <f t="shared" si="59"/>
        <v>0</v>
      </c>
    </row>
    <row r="171" spans="2:24">
      <c r="B171" s="175"/>
      <c r="C171" s="180" t="str">
        <f>'2.3'!B36</f>
        <v>Liberty Seguros</v>
      </c>
      <c r="D171" s="173">
        <f>'2.3'!C36</f>
        <v>2377933.7462942228</v>
      </c>
      <c r="E171" s="173">
        <f>'2.3'!D36</f>
        <v>2428793.0260047279</v>
      </c>
      <c r="F171" s="173">
        <f>'2.3'!E36</f>
        <v>2479298.1483566775</v>
      </c>
      <c r="G171" s="173">
        <f>'2.3'!F36</f>
        <v>2802581.6684571337</v>
      </c>
      <c r="H171" s="173">
        <f>'2.3'!G36</f>
        <v>3271847.2239340576</v>
      </c>
      <c r="I171" s="173">
        <f>'2.3'!H36</f>
        <v>3852574.3706510728</v>
      </c>
      <c r="J171" s="173">
        <f>'2.3'!I36</f>
        <v>4775516.4998878799</v>
      </c>
      <c r="K171" s="173">
        <f>'2.3'!J36</f>
        <v>4859225.7129869461</v>
      </c>
      <c r="L171" s="173">
        <f>'2.3'!K36</f>
        <v>5712120.73333007</v>
      </c>
      <c r="M171" s="173">
        <f>'2.3'!L36</f>
        <v>6794194.6790239364</v>
      </c>
      <c r="O171" s="188">
        <f t="shared" si="50"/>
        <v>0</v>
      </c>
      <c r="P171" s="188">
        <f t="shared" si="51"/>
        <v>0</v>
      </c>
      <c r="Q171" s="188">
        <f t="shared" si="52"/>
        <v>0</v>
      </c>
      <c r="R171" s="188">
        <f t="shared" si="53"/>
        <v>0</v>
      </c>
      <c r="S171" s="188">
        <f t="shared" si="54"/>
        <v>0</v>
      </c>
      <c r="T171" s="188">
        <f t="shared" si="55"/>
        <v>0</v>
      </c>
      <c r="U171" s="188">
        <f t="shared" si="56"/>
        <v>6.9599999999999995E-2</v>
      </c>
      <c r="V171" s="188">
        <f t="shared" si="57"/>
        <v>0</v>
      </c>
      <c r="W171" s="188">
        <f t="shared" si="58"/>
        <v>0</v>
      </c>
      <c r="X171" s="188">
        <f t="shared" si="59"/>
        <v>0</v>
      </c>
    </row>
    <row r="172" spans="2:24">
      <c r="B172" s="175"/>
      <c r="C172" s="180" t="str">
        <f>'2.3'!B37</f>
        <v>Mapfre Garantía y Crédito</v>
      </c>
      <c r="D172" s="173">
        <f>'2.3'!C37</f>
        <v>180720.75450964289</v>
      </c>
      <c r="E172" s="173">
        <f>'2.3'!D37</f>
        <v>206911.99763593377</v>
      </c>
      <c r="F172" s="173">
        <f>'2.3'!E37</f>
        <v>218252.01174564954</v>
      </c>
      <c r="G172" s="173">
        <f>'2.3'!F37</f>
        <v>229690.04957493278</v>
      </c>
      <c r="H172" s="173">
        <f>'2.3'!G37</f>
        <v>292815.86659962317</v>
      </c>
      <c r="I172" s="173">
        <f>'2.3'!H37</f>
        <v>315545.03823640622</v>
      </c>
      <c r="J172" s="173">
        <f>'2.3'!I37</f>
        <v>362784.3190815823</v>
      </c>
      <c r="K172" s="173">
        <f>'2.3'!J37</f>
        <v>290106.70929690677</v>
      </c>
      <c r="L172" s="173">
        <f>'2.3'!K37</f>
        <v>279899.83943548403</v>
      </c>
      <c r="M172" s="173">
        <f>'2.3'!L37</f>
        <v>229565.44868738402</v>
      </c>
      <c r="O172" s="188">
        <f t="shared" si="50"/>
        <v>0</v>
      </c>
      <c r="P172" s="188">
        <f t="shared" si="51"/>
        <v>0</v>
      </c>
      <c r="Q172" s="188">
        <f t="shared" si="52"/>
        <v>0</v>
      </c>
      <c r="R172" s="188">
        <f t="shared" si="53"/>
        <v>0</v>
      </c>
      <c r="S172" s="188">
        <f t="shared" si="54"/>
        <v>0</v>
      </c>
      <c r="T172" s="188">
        <f t="shared" si="55"/>
        <v>0</v>
      </c>
      <c r="U172" s="188">
        <f t="shared" si="56"/>
        <v>5.3E-3</v>
      </c>
      <c r="V172" s="188">
        <f t="shared" si="57"/>
        <v>0</v>
      </c>
      <c r="W172" s="188">
        <f t="shared" si="58"/>
        <v>0</v>
      </c>
      <c r="X172" s="188">
        <f t="shared" si="59"/>
        <v>0</v>
      </c>
    </row>
    <row r="173" spans="2:24">
      <c r="B173" s="175"/>
      <c r="C173" s="180" t="str">
        <f>'2.3'!B38</f>
        <v>Mapfre Seguros Generales</v>
      </c>
      <c r="D173" s="173">
        <f>'2.3'!C38</f>
        <v>2943177.0675317678</v>
      </c>
      <c r="E173" s="173">
        <f>'2.3'!D38</f>
        <v>3675051.004728131</v>
      </c>
      <c r="F173" s="173">
        <f>'2.3'!E38</f>
        <v>4189149.0178754465</v>
      </c>
      <c r="G173" s="173">
        <f>'2.3'!F38</f>
        <v>5001754.1214621998</v>
      </c>
      <c r="H173" s="173">
        <f>'2.3'!G38</f>
        <v>3923207.5796858463</v>
      </c>
      <c r="I173" s="173">
        <f>'2.3'!H38</f>
        <v>4224194.0185479419</v>
      </c>
      <c r="J173" s="173">
        <f>'2.3'!I38</f>
        <v>5189395.6295212992</v>
      </c>
      <c r="K173" s="173">
        <f>'2.3'!J38</f>
        <v>5008943.8510844763</v>
      </c>
      <c r="L173" s="173">
        <f>'2.3'!K38</f>
        <v>6520966.1835748786</v>
      </c>
      <c r="M173" s="173">
        <f>'2.3'!L38</f>
        <v>8104171.1615172317</v>
      </c>
      <c r="O173" s="188">
        <f t="shared" si="50"/>
        <v>0</v>
      </c>
      <c r="P173" s="188">
        <f t="shared" si="51"/>
        <v>0</v>
      </c>
      <c r="Q173" s="188">
        <f t="shared" si="52"/>
        <v>0</v>
      </c>
      <c r="R173" s="188">
        <f t="shared" si="53"/>
        <v>0</v>
      </c>
      <c r="S173" s="188">
        <f t="shared" si="54"/>
        <v>0</v>
      </c>
      <c r="T173" s="188">
        <f t="shared" si="55"/>
        <v>0</v>
      </c>
      <c r="U173" s="188">
        <f t="shared" si="56"/>
        <v>7.5600000000000001E-2</v>
      </c>
      <c r="V173" s="188">
        <f t="shared" si="57"/>
        <v>0</v>
      </c>
      <c r="W173" s="188">
        <f t="shared" si="58"/>
        <v>0</v>
      </c>
      <c r="X173" s="188">
        <f t="shared" si="59"/>
        <v>0</v>
      </c>
    </row>
    <row r="174" spans="2:24">
      <c r="B174" s="175"/>
      <c r="C174" s="180" t="str">
        <f>'2.3'!B39</f>
        <v>Mutualidad de Carabineros</v>
      </c>
      <c r="D174" s="173">
        <f>'2.3'!C39</f>
        <v>43794.06024323764</v>
      </c>
      <c r="E174" s="173">
        <f>'2.3'!D39</f>
        <v>44802.600472813239</v>
      </c>
      <c r="F174" s="173">
        <f>'2.3'!E39</f>
        <v>46658.408909138685</v>
      </c>
      <c r="G174" s="173">
        <f>'2.3'!F39</f>
        <v>45661.344959974529</v>
      </c>
      <c r="H174" s="173">
        <f>'2.3'!G39</f>
        <v>48213.333275161167</v>
      </c>
      <c r="I174" s="173">
        <f>'2.3'!H39</f>
        <v>48597.998436501453</v>
      </c>
      <c r="J174" s="173">
        <f>'2.3'!I39</f>
        <v>48963.970284212905</v>
      </c>
      <c r="K174" s="173">
        <f>'2.3'!J39</f>
        <v>51340.407814016049</v>
      </c>
      <c r="L174" s="173">
        <f>'2.3'!K39</f>
        <v>59031.11316186253</v>
      </c>
      <c r="M174" s="173">
        <f>'2.3'!L39</f>
        <v>65664.529921239009</v>
      </c>
      <c r="O174" s="188">
        <f t="shared" si="50"/>
        <v>0</v>
      </c>
      <c r="P174" s="188">
        <f t="shared" si="51"/>
        <v>0</v>
      </c>
      <c r="Q174" s="188">
        <f t="shared" si="52"/>
        <v>0</v>
      </c>
      <c r="R174" s="188">
        <f t="shared" si="53"/>
        <v>0</v>
      </c>
      <c r="S174" s="188">
        <f t="shared" si="54"/>
        <v>0</v>
      </c>
      <c r="T174" s="188">
        <f t="shared" si="55"/>
        <v>0</v>
      </c>
      <c r="U174" s="188">
        <f t="shared" si="56"/>
        <v>6.9999999999999999E-4</v>
      </c>
      <c r="V174" s="188">
        <f t="shared" si="57"/>
        <v>0</v>
      </c>
      <c r="W174" s="188">
        <f t="shared" si="58"/>
        <v>0</v>
      </c>
      <c r="X174" s="188">
        <f t="shared" si="59"/>
        <v>0</v>
      </c>
    </row>
    <row r="175" spans="2:24">
      <c r="B175" s="175"/>
      <c r="C175" s="180" t="str">
        <f>'2.3'!B40</f>
        <v>Orion Seguros Generales</v>
      </c>
      <c r="D175" s="173" t="str">
        <f>'2.3'!C40</f>
        <v/>
      </c>
      <c r="E175" s="173" t="str">
        <f>'2.3'!D40</f>
        <v/>
      </c>
      <c r="F175" s="173" t="str">
        <f>'2.3'!E40</f>
        <v/>
      </c>
      <c r="G175" s="173" t="str">
        <f>'2.3'!F40</f>
        <v/>
      </c>
      <c r="H175" s="173" t="str">
        <f>'2.3'!G40</f>
        <v/>
      </c>
      <c r="I175" s="173" t="str">
        <f>'2.3'!H40</f>
        <v/>
      </c>
      <c r="J175" s="173" t="str">
        <f>'2.3'!I40</f>
        <v/>
      </c>
      <c r="K175" s="173">
        <f>'2.3'!J40</f>
        <v>67626.324555171042</v>
      </c>
      <c r="L175" s="173">
        <f>'2.3'!K40</f>
        <v>156681.74435052933</v>
      </c>
      <c r="M175" s="173">
        <f>'2.3'!L40</f>
        <v>419636.69197538536</v>
      </c>
      <c r="O175" s="188">
        <f t="shared" si="50"/>
        <v>0</v>
      </c>
      <c r="P175" s="188">
        <f t="shared" si="51"/>
        <v>0</v>
      </c>
      <c r="Q175" s="188">
        <f t="shared" si="52"/>
        <v>0</v>
      </c>
      <c r="R175" s="188">
        <f t="shared" si="53"/>
        <v>0</v>
      </c>
      <c r="S175" s="188">
        <f t="shared" si="54"/>
        <v>0</v>
      </c>
      <c r="T175" s="188">
        <f t="shared" si="55"/>
        <v>0</v>
      </c>
      <c r="U175" s="188">
        <f t="shared" si="56"/>
        <v>0</v>
      </c>
      <c r="V175" s="188">
        <f t="shared" si="57"/>
        <v>0</v>
      </c>
      <c r="W175" s="188">
        <f t="shared" si="58"/>
        <v>0</v>
      </c>
      <c r="X175" s="188">
        <f t="shared" si="59"/>
        <v>0</v>
      </c>
    </row>
    <row r="176" spans="2:24">
      <c r="B176" s="175"/>
      <c r="C176" s="180" t="str">
        <f>'2.3'!B41</f>
        <v>Penta Security</v>
      </c>
      <c r="D176" s="173">
        <f>'2.3'!C41</f>
        <v>2639285.0146797812</v>
      </c>
      <c r="E176" s="173">
        <f>'2.3'!D41</f>
        <v>2420447.576832151</v>
      </c>
      <c r="F176" s="173">
        <f>'2.3'!E41</f>
        <v>3826116.1687469864</v>
      </c>
      <c r="G176" s="173">
        <f>'2.3'!F41</f>
        <v>4067547.4177473895</v>
      </c>
      <c r="H176" s="173">
        <f>'2.3'!G41</f>
        <v>4417699.8949629087</v>
      </c>
      <c r="I176" s="173">
        <f>'2.3'!H41</f>
        <v>5428686.3248917302</v>
      </c>
      <c r="J176" s="173">
        <f>'2.3'!I41</f>
        <v>7258454.6280468777</v>
      </c>
      <c r="K176" s="173">
        <f>'2.3'!J41</f>
        <v>6787756.4117256114</v>
      </c>
      <c r="L176" s="173">
        <f>'2.3'!K41</f>
        <v>7488241.0844746437</v>
      </c>
      <c r="M176" s="173">
        <f>'2.3'!L41</f>
        <v>8637608.1847920716</v>
      </c>
      <c r="O176" s="188">
        <f t="shared" si="50"/>
        <v>0</v>
      </c>
      <c r="P176" s="188">
        <f t="shared" si="51"/>
        <v>0</v>
      </c>
      <c r="Q176" s="188">
        <f t="shared" si="52"/>
        <v>0</v>
      </c>
      <c r="R176" s="188">
        <f t="shared" si="53"/>
        <v>0</v>
      </c>
      <c r="S176" s="188">
        <f t="shared" si="54"/>
        <v>0</v>
      </c>
      <c r="T176" s="188">
        <f t="shared" si="55"/>
        <v>0</v>
      </c>
      <c r="U176" s="188">
        <f t="shared" si="56"/>
        <v>0.1057</v>
      </c>
      <c r="V176" s="188">
        <f t="shared" si="57"/>
        <v>0</v>
      </c>
      <c r="W176" s="188">
        <f t="shared" si="58"/>
        <v>0</v>
      </c>
      <c r="X176" s="188">
        <f t="shared" si="59"/>
        <v>0</v>
      </c>
    </row>
    <row r="177" spans="2:24">
      <c r="B177" s="175"/>
      <c r="C177" s="180" t="str">
        <f>'2.3'!B42</f>
        <v>RSA Seguros</v>
      </c>
      <c r="D177" s="173">
        <f>'2.3'!C42</f>
        <v>3249252.035938588</v>
      </c>
      <c r="E177" s="173">
        <f>'2.3'!D42</f>
        <v>2726037.825059101</v>
      </c>
      <c r="F177" s="173">
        <f>'2.3'!E42</f>
        <v>2534262.8219009591</v>
      </c>
      <c r="G177" s="173">
        <f>'2.3'!F42</f>
        <v>2460164.3077172991</v>
      </c>
      <c r="H177" s="173">
        <f>'2.3'!G42</f>
        <v>8142895.2170493826</v>
      </c>
      <c r="I177" s="173">
        <f>'2.3'!H42</f>
        <v>8340019.2940202774</v>
      </c>
      <c r="J177" s="173">
        <f>'2.3'!I42</f>
        <v>9326021.8705730587</v>
      </c>
      <c r="K177" s="173">
        <f>'2.3'!J42</f>
        <v>8758531.3003751207</v>
      </c>
      <c r="L177" s="173">
        <f>'2.3'!K42</f>
        <v>9644800.8557226416</v>
      </c>
      <c r="M177" s="173">
        <f>'2.3'!L42</f>
        <v>11499106.128411956</v>
      </c>
      <c r="O177" s="188">
        <f t="shared" si="50"/>
        <v>0</v>
      </c>
      <c r="P177" s="188">
        <f t="shared" si="51"/>
        <v>0</v>
      </c>
      <c r="Q177" s="188">
        <f t="shared" si="52"/>
        <v>0</v>
      </c>
      <c r="R177" s="188">
        <f t="shared" si="53"/>
        <v>0</v>
      </c>
      <c r="S177" s="188">
        <f t="shared" si="54"/>
        <v>0</v>
      </c>
      <c r="T177" s="188">
        <f t="shared" si="55"/>
        <v>0</v>
      </c>
      <c r="U177" s="188">
        <f t="shared" si="56"/>
        <v>0.13589999999999999</v>
      </c>
      <c r="V177" s="188">
        <f t="shared" si="57"/>
        <v>0</v>
      </c>
      <c r="W177" s="188">
        <f t="shared" si="58"/>
        <v>0</v>
      </c>
      <c r="X177" s="188">
        <f t="shared" si="59"/>
        <v>0</v>
      </c>
    </row>
    <row r="178" spans="2:24">
      <c r="B178" s="175"/>
      <c r="C178" s="180" t="str">
        <f>'2.3'!B43</f>
        <v>Renta Nacional</v>
      </c>
      <c r="D178" s="173">
        <f>'2.3'!C43</f>
        <v>351572.73120355105</v>
      </c>
      <c r="E178" s="173">
        <f>'2.3'!D43</f>
        <v>364240.30732860521</v>
      </c>
      <c r="F178" s="173">
        <f>'2.3'!E43</f>
        <v>472161.36697647691</v>
      </c>
      <c r="G178" s="173">
        <f>'2.3'!F43</f>
        <v>458147.98598705622</v>
      </c>
      <c r="H178" s="173">
        <f>'2.3'!G43</f>
        <v>537323.12484797963</v>
      </c>
      <c r="I178" s="173">
        <f>'2.3'!H43</f>
        <v>638579.68287683721</v>
      </c>
      <c r="J178" s="173">
        <f>'2.3'!I43</f>
        <v>718519.22636774811</v>
      </c>
      <c r="K178" s="173">
        <f>'2.3'!J43</f>
        <v>825680.89966613974</v>
      </c>
      <c r="L178" s="173">
        <f>'2.3'!K43</f>
        <v>817921.00412247644</v>
      </c>
      <c r="M178" s="173">
        <f>'2.3'!L43</f>
        <v>796047.46203355782</v>
      </c>
      <c r="O178" s="188">
        <f t="shared" si="50"/>
        <v>0</v>
      </c>
      <c r="P178" s="188">
        <f t="shared" si="51"/>
        <v>0</v>
      </c>
      <c r="Q178" s="188">
        <f t="shared" si="52"/>
        <v>0</v>
      </c>
      <c r="R178" s="188">
        <f t="shared" si="53"/>
        <v>0</v>
      </c>
      <c r="S178" s="188">
        <f t="shared" si="54"/>
        <v>0</v>
      </c>
      <c r="T178" s="188">
        <f t="shared" si="55"/>
        <v>0</v>
      </c>
      <c r="U178" s="188">
        <f t="shared" si="56"/>
        <v>1.0500000000000001E-2</v>
      </c>
      <c r="V178" s="188">
        <f t="shared" si="57"/>
        <v>0</v>
      </c>
      <c r="W178" s="188">
        <f t="shared" si="58"/>
        <v>0</v>
      </c>
      <c r="X178" s="188">
        <f t="shared" si="59"/>
        <v>0</v>
      </c>
    </row>
    <row r="179" spans="2:24">
      <c r="B179" s="175"/>
      <c r="C179" s="180" t="str">
        <f>'2.3'!B44</f>
        <v>Santander Generales</v>
      </c>
      <c r="D179" s="173" t="str">
        <f>'2.3'!C44</f>
        <v/>
      </c>
      <c r="E179" s="173" t="str">
        <f>'2.3'!D44</f>
        <v/>
      </c>
      <c r="F179" s="173" t="str">
        <f>'2.3'!E44</f>
        <v/>
      </c>
      <c r="G179" s="173" t="str">
        <f>'2.3'!F44</f>
        <v/>
      </c>
      <c r="H179" s="173">
        <f>'2.3'!G44</f>
        <v>265349.75824017602</v>
      </c>
      <c r="I179" s="173">
        <f>'2.3'!H44</f>
        <v>989759.69618797861</v>
      </c>
      <c r="J179" s="173">
        <f>'2.3'!I44</f>
        <v>2090686.1508900747</v>
      </c>
      <c r="K179" s="173">
        <f>'2.3'!J44</f>
        <v>3048685.8540945672</v>
      </c>
      <c r="L179" s="173">
        <f>'2.3'!K44</f>
        <v>3821530.5130840265</v>
      </c>
      <c r="M179" s="173">
        <f>'2.3'!L44</f>
        <v>3662913.4795279275</v>
      </c>
      <c r="O179" s="188">
        <f t="shared" si="50"/>
        <v>0</v>
      </c>
      <c r="P179" s="188">
        <f t="shared" si="51"/>
        <v>0</v>
      </c>
      <c r="Q179" s="188">
        <f t="shared" si="52"/>
        <v>0</v>
      </c>
      <c r="R179" s="188">
        <f t="shared" si="53"/>
        <v>0</v>
      </c>
      <c r="S179" s="188">
        <f t="shared" si="54"/>
        <v>0</v>
      </c>
      <c r="T179" s="188">
        <f t="shared" si="55"/>
        <v>0</v>
      </c>
      <c r="U179" s="188">
        <f t="shared" si="56"/>
        <v>3.0499999999999999E-2</v>
      </c>
      <c r="V179" s="188">
        <f t="shared" si="57"/>
        <v>0</v>
      </c>
      <c r="W179" s="188">
        <f t="shared" si="58"/>
        <v>0</v>
      </c>
      <c r="X179" s="188">
        <f t="shared" si="59"/>
        <v>0</v>
      </c>
    </row>
    <row r="180" spans="2:24">
      <c r="B180" s="175"/>
      <c r="C180" s="180" t="str">
        <f>'2.3'!B45</f>
        <v>Security Previsión</v>
      </c>
      <c r="D180" s="173">
        <f>'2.3'!C45</f>
        <v>954871.02338014822</v>
      </c>
      <c r="E180" s="173">
        <f>'2.3'!D45</f>
        <v>1026520.6264775413</v>
      </c>
      <c r="F180" s="173" t="str">
        <f>'2.3'!E45</f>
        <v/>
      </c>
      <c r="G180" s="173" t="str">
        <f>'2.3'!F45</f>
        <v/>
      </c>
      <c r="H180" s="173" t="str">
        <f>'2.3'!G45</f>
        <v/>
      </c>
      <c r="I180" s="173" t="str">
        <f>'2.3'!H45</f>
        <v/>
      </c>
      <c r="J180" s="173" t="str">
        <f>'2.3'!I45</f>
        <v/>
      </c>
      <c r="K180" s="173" t="str">
        <f>'2.3'!J45</f>
        <v/>
      </c>
      <c r="L180" s="173" t="str">
        <f>'2.3'!K45</f>
        <v/>
      </c>
      <c r="M180" s="173" t="str">
        <f>'2.3'!L45</f>
        <v/>
      </c>
      <c r="O180" s="188">
        <f t="shared" si="50"/>
        <v>0</v>
      </c>
      <c r="P180" s="188">
        <f t="shared" si="51"/>
        <v>0</v>
      </c>
      <c r="Q180" s="188">
        <f t="shared" si="52"/>
        <v>0</v>
      </c>
      <c r="R180" s="188">
        <f t="shared" si="53"/>
        <v>0</v>
      </c>
      <c r="S180" s="188">
        <f t="shared" si="54"/>
        <v>0</v>
      </c>
      <c r="T180" s="188">
        <f t="shared" si="55"/>
        <v>0</v>
      </c>
      <c r="U180" s="188">
        <f t="shared" si="56"/>
        <v>0</v>
      </c>
      <c r="V180" s="188">
        <f t="shared" si="57"/>
        <v>0</v>
      </c>
      <c r="W180" s="188">
        <f t="shared" si="58"/>
        <v>0</v>
      </c>
      <c r="X180" s="188">
        <f t="shared" si="59"/>
        <v>0</v>
      </c>
    </row>
    <row r="181" spans="2:24">
      <c r="B181" s="175"/>
      <c r="C181" s="180" t="str">
        <f>'2.3'!B46</f>
        <v>Zenit Seguros Generales</v>
      </c>
      <c r="D181" s="173" t="str">
        <f>'2.3'!C46</f>
        <v/>
      </c>
      <c r="E181" s="173" t="str">
        <f>'2.3'!D46</f>
        <v/>
      </c>
      <c r="F181" s="173" t="str">
        <f>'2.3'!E46</f>
        <v/>
      </c>
      <c r="G181" s="173" t="str">
        <f>'2.3'!F46</f>
        <v/>
      </c>
      <c r="H181" s="173" t="str">
        <f>'2.3'!G46</f>
        <v/>
      </c>
      <c r="I181" s="173" t="str">
        <f>'2.3'!H46</f>
        <v/>
      </c>
      <c r="J181" s="173" t="str">
        <f>'2.3'!I46</f>
        <v/>
      </c>
      <c r="K181" s="173">
        <f>'2.3'!J46</f>
        <v>8635.1065374007812</v>
      </c>
      <c r="L181" s="173">
        <f>'2.3'!K46</f>
        <v>213958.76591371463</v>
      </c>
      <c r="M181" s="173">
        <f>'2.3'!L46</f>
        <v>261423.17023884869</v>
      </c>
      <c r="O181" s="188">
        <f t="shared" si="50"/>
        <v>0</v>
      </c>
      <c r="P181" s="188">
        <f t="shared" si="51"/>
        <v>0</v>
      </c>
      <c r="Q181" s="188">
        <f t="shared" si="52"/>
        <v>0</v>
      </c>
      <c r="R181" s="188">
        <f t="shared" si="53"/>
        <v>0</v>
      </c>
      <c r="S181" s="188">
        <f t="shared" si="54"/>
        <v>0</v>
      </c>
      <c r="T181" s="188">
        <f t="shared" si="55"/>
        <v>0</v>
      </c>
      <c r="U181" s="188">
        <f t="shared" si="56"/>
        <v>0</v>
      </c>
      <c r="V181" s="188">
        <f t="shared" si="57"/>
        <v>0</v>
      </c>
      <c r="W181" s="188">
        <f t="shared" si="58"/>
        <v>0</v>
      </c>
      <c r="X181" s="188">
        <f t="shared" si="59"/>
        <v>0</v>
      </c>
    </row>
    <row r="182" spans="2:24">
      <c r="B182" s="175"/>
      <c r="C182" s="180" t="str">
        <f>'2.3'!B47</f>
        <v>Total</v>
      </c>
      <c r="D182" s="173">
        <f>'2.3'!C47</f>
        <v>37248376.086650133</v>
      </c>
      <c r="E182" s="173">
        <f>'2.3'!D47</f>
        <v>38376178.723404244</v>
      </c>
      <c r="F182" s="173">
        <f>'2.3'!E47</f>
        <v>39693392.40806026</v>
      </c>
      <c r="G182" s="173">
        <f>'2.3'!F47</f>
        <v>42362932.904436812</v>
      </c>
      <c r="H182" s="173">
        <f>'2.3'!G47</f>
        <v>45224272.34819521</v>
      </c>
      <c r="I182" s="173">
        <f>'2.3'!H47</f>
        <v>51948893.320273593</v>
      </c>
      <c r="J182" s="173">
        <f>'2.3'!I47</f>
        <v>59293673.205587819</v>
      </c>
      <c r="K182" s="173">
        <f>'2.3'!J47</f>
        <v>57943535.225336753</v>
      </c>
      <c r="L182" s="173">
        <f>'2.3'!K47</f>
        <v>66794559.449652866</v>
      </c>
      <c r="M182" s="173">
        <f>'2.3'!L47</f>
        <v>78270197.626898304</v>
      </c>
      <c r="O182" s="188">
        <f t="shared" si="50"/>
        <v>0</v>
      </c>
      <c r="P182" s="188">
        <f t="shared" si="51"/>
        <v>0</v>
      </c>
      <c r="Q182" s="188">
        <f t="shared" si="52"/>
        <v>0</v>
      </c>
      <c r="R182" s="188">
        <f t="shared" si="53"/>
        <v>0</v>
      </c>
      <c r="S182" s="188">
        <f t="shared" si="54"/>
        <v>0</v>
      </c>
      <c r="T182" s="188">
        <f t="shared" si="55"/>
        <v>0</v>
      </c>
      <c r="U182" s="188">
        <f t="shared" si="56"/>
        <v>0.86370000000000002</v>
      </c>
      <c r="V182" s="188">
        <f t="shared" si="57"/>
        <v>0</v>
      </c>
      <c r="W182" s="188">
        <f t="shared" si="58"/>
        <v>0</v>
      </c>
      <c r="X182" s="188">
        <f t="shared" si="59"/>
        <v>0</v>
      </c>
    </row>
    <row r="184" spans="2:24">
      <c r="B184" s="177" t="s">
        <v>0</v>
      </c>
      <c r="C184" s="181" t="str">
        <f>C152</f>
        <v>ABN Amro</v>
      </c>
      <c r="D184" s="178">
        <v>807816.41555363894</v>
      </c>
      <c r="E184" s="178">
        <v>1084858.0969267101</v>
      </c>
      <c r="F184" s="178">
        <v>953260.45717948501</v>
      </c>
      <c r="G184" s="178">
        <v>264521.85030050401</v>
      </c>
      <c r="H184" s="178">
        <v>-58677.394338468097</v>
      </c>
      <c r="I184" s="178"/>
      <c r="J184" s="178"/>
      <c r="K184" s="178"/>
      <c r="L184" s="178"/>
      <c r="M184" s="178"/>
    </row>
    <row r="185" spans="2:24">
      <c r="B185" s="177" t="s">
        <v>12</v>
      </c>
      <c r="C185" s="181" t="str">
        <f t="shared" ref="C185:C214" si="60">C153</f>
        <v>ACE Seguros</v>
      </c>
      <c r="D185" s="178">
        <v>1087319.66803869</v>
      </c>
      <c r="E185" s="178">
        <v>977778.54609929095</v>
      </c>
      <c r="F185" s="178">
        <v>842613.49363777204</v>
      </c>
      <c r="G185" s="178">
        <v>995119.55898282095</v>
      </c>
      <c r="H185" s="178">
        <v>1731686.84331368</v>
      </c>
      <c r="I185" s="178">
        <v>2163827.9927390101</v>
      </c>
      <c r="J185" s="178">
        <v>2741389.0803440302</v>
      </c>
      <c r="K185" s="178">
        <v>2588212.84369676</v>
      </c>
      <c r="L185" s="178">
        <v>3248334.1606251099</v>
      </c>
      <c r="M185" s="178">
        <v>3677877.2613116601</v>
      </c>
    </row>
    <row r="186" spans="2:24">
      <c r="B186" s="177"/>
      <c r="C186" s="181" t="str">
        <f t="shared" si="60"/>
        <v>Aseguradora Magallanes de Garantía</v>
      </c>
      <c r="D186" s="178"/>
      <c r="E186" s="178"/>
      <c r="F186" s="178"/>
      <c r="G186" s="178"/>
      <c r="H186" s="178"/>
      <c r="I186" s="178"/>
      <c r="J186" s="178"/>
      <c r="K186" s="178"/>
      <c r="L186" s="178">
        <v>104654.832898714</v>
      </c>
      <c r="M186" s="178">
        <v>188966.866914596</v>
      </c>
    </row>
    <row r="187" spans="2:24">
      <c r="B187" s="177"/>
      <c r="C187" s="181" t="str">
        <f t="shared" si="60"/>
        <v>Aseguradora Magallanes</v>
      </c>
      <c r="D187" s="178">
        <v>1824289.9596992901</v>
      </c>
      <c r="E187" s="178">
        <v>2059116.9030732899</v>
      </c>
      <c r="F187" s="178">
        <v>2404168.7816342898</v>
      </c>
      <c r="G187" s="178">
        <v>2744587.0081519601</v>
      </c>
      <c r="H187" s="178">
        <v>2960203.4316479098</v>
      </c>
      <c r="I187" s="178">
        <v>3678553.26444019</v>
      </c>
      <c r="J187" s="178">
        <v>3978870.07275134</v>
      </c>
      <c r="K187" s="178">
        <v>4174420.1848074398</v>
      </c>
      <c r="L187" s="178">
        <v>5083925.9771947097</v>
      </c>
      <c r="M187" s="178">
        <v>5966627.07460248</v>
      </c>
    </row>
    <row r="188" spans="2:24">
      <c r="B188" s="177"/>
      <c r="C188" s="181" t="str">
        <f t="shared" si="60"/>
        <v>BCI Seguros Generales</v>
      </c>
      <c r="D188" s="178">
        <v>1349042.29066681</v>
      </c>
      <c r="E188" s="178">
        <v>1386479.9645390101</v>
      </c>
      <c r="F188" s="178">
        <v>1865900.25437358</v>
      </c>
      <c r="G188" s="178">
        <v>2327668.22013696</v>
      </c>
      <c r="H188" s="178">
        <v>2670120.1654852298</v>
      </c>
      <c r="I188" s="178">
        <v>3673777.0006716698</v>
      </c>
      <c r="J188" s="178">
        <v>4460169.27604465</v>
      </c>
      <c r="K188" s="178">
        <v>4953336.4083640799</v>
      </c>
      <c r="L188" s="178">
        <v>6072625.8240874698</v>
      </c>
      <c r="M188" s="178">
        <v>7357722.7176961703</v>
      </c>
    </row>
    <row r="189" spans="2:24">
      <c r="B189" s="177"/>
      <c r="C189" s="181" t="str">
        <f t="shared" si="60"/>
        <v>Cardif</v>
      </c>
      <c r="D189" s="178">
        <v>859937.87669940304</v>
      </c>
      <c r="E189" s="178">
        <v>1286783.6288416099</v>
      </c>
      <c r="F189" s="178">
        <v>1508660.1932777199</v>
      </c>
      <c r="G189" s="178">
        <v>2256410.9439821602</v>
      </c>
      <c r="H189" s="178">
        <v>3117946.2358437199</v>
      </c>
      <c r="I189" s="178">
        <v>4015401.8364482801</v>
      </c>
      <c r="J189" s="178">
        <v>3939776.7618900598</v>
      </c>
      <c r="K189" s="178">
        <v>4550324.7881857697</v>
      </c>
      <c r="L189" s="178">
        <v>4959753.5369636202</v>
      </c>
      <c r="M189" s="178">
        <v>5738502.3255104702</v>
      </c>
    </row>
    <row r="190" spans="2:24">
      <c r="B190" s="177"/>
      <c r="C190" s="181" t="str">
        <f t="shared" si="60"/>
        <v>CESCE Chile Aseguradora</v>
      </c>
      <c r="D190" s="178"/>
      <c r="E190" s="178"/>
      <c r="F190" s="178"/>
      <c r="G190" s="178"/>
      <c r="H190" s="178"/>
      <c r="I190" s="178"/>
      <c r="J190" s="178">
        <v>23958.714154663201</v>
      </c>
      <c r="K190" s="178">
        <v>67478.732628941201</v>
      </c>
      <c r="L190" s="178">
        <v>92932.178387410197</v>
      </c>
      <c r="M190" s="178">
        <v>142208.205515109</v>
      </c>
    </row>
    <row r="191" spans="2:24">
      <c r="B191" s="177"/>
      <c r="C191" s="181" t="str">
        <f t="shared" si="60"/>
        <v>Chartis Chile</v>
      </c>
      <c r="D191" s="178">
        <v>3564407.7443305398</v>
      </c>
      <c r="E191" s="178">
        <v>3395351.4775413699</v>
      </c>
      <c r="F191" s="178">
        <v>3458713.0025033099</v>
      </c>
      <c r="G191" s="178">
        <v>4636595.3242343096</v>
      </c>
      <c r="H191" s="178">
        <v>5117092.5777061796</v>
      </c>
      <c r="I191" s="178">
        <v>5229790.04885168</v>
      </c>
      <c r="J191" s="178">
        <v>4972280.8244495699</v>
      </c>
      <c r="K191" s="178">
        <v>3622018.7003888702</v>
      </c>
      <c r="L191" s="178">
        <v>3147845.3360552401</v>
      </c>
      <c r="M191" s="178">
        <v>3522214.6467013801</v>
      </c>
    </row>
    <row r="192" spans="2:24">
      <c r="B192" s="177"/>
      <c r="C192" s="181" t="str">
        <f t="shared" si="60"/>
        <v>Chilena Consolidada</v>
      </c>
      <c r="D192" s="178">
        <v>4683843.7612726102</v>
      </c>
      <c r="E192" s="178">
        <v>5416790.3073286097</v>
      </c>
      <c r="F192" s="178">
        <v>5102497.4808064904</v>
      </c>
      <c r="G192" s="178">
        <v>5282241.0918390704</v>
      </c>
      <c r="H192" s="178">
        <v>5867546.3750205897</v>
      </c>
      <c r="I192" s="178">
        <v>6027956.1486567101</v>
      </c>
      <c r="J192" s="178">
        <v>5511267.10122512</v>
      </c>
      <c r="K192" s="178">
        <v>4608920.7406049203</v>
      </c>
      <c r="L192" s="178">
        <v>5151621.0957071697</v>
      </c>
      <c r="M192" s="178">
        <v>6013447.0528657204</v>
      </c>
    </row>
    <row r="193" spans="2:13">
      <c r="B193" s="177"/>
      <c r="C193" s="181" t="str">
        <f t="shared" si="60"/>
        <v>Chubb de Chile</v>
      </c>
      <c r="D193" s="178">
        <v>480102.14929181099</v>
      </c>
      <c r="E193" s="178">
        <v>397367.49408983497</v>
      </c>
      <c r="F193" s="178">
        <v>376658.32228930399</v>
      </c>
      <c r="G193" s="178">
        <v>387915.58853751398</v>
      </c>
      <c r="H193" s="178">
        <v>512427.31662410899</v>
      </c>
      <c r="I193" s="178">
        <v>496211.52280068101</v>
      </c>
      <c r="J193" s="178">
        <v>672124.12265575596</v>
      </c>
      <c r="K193" s="178">
        <v>578967.36265499401</v>
      </c>
      <c r="L193" s="178">
        <v>698716.04316831799</v>
      </c>
      <c r="M193" s="178">
        <v>953666.47483653703</v>
      </c>
    </row>
    <row r="194" spans="2:13">
      <c r="B194" s="177"/>
      <c r="C194" s="181" t="str">
        <f t="shared" si="60"/>
        <v>Coface Chile</v>
      </c>
      <c r="D194" s="178">
        <v>124075.974133009</v>
      </c>
      <c r="E194" s="178">
        <v>140612.647754137</v>
      </c>
      <c r="F194" s="178">
        <v>184548.00326845501</v>
      </c>
      <c r="G194" s="178">
        <v>194165.501610309</v>
      </c>
      <c r="H194" s="178">
        <v>254469.36636348101</v>
      </c>
      <c r="I194" s="178">
        <v>269997.49269467097</v>
      </c>
      <c r="J194" s="178">
        <v>361263.09747994202</v>
      </c>
      <c r="K194" s="178">
        <v>346957.820509882</v>
      </c>
      <c r="L194" s="178">
        <v>309684.81348648702</v>
      </c>
      <c r="M194" s="178">
        <v>398563.69620028301</v>
      </c>
    </row>
    <row r="195" spans="2:13">
      <c r="B195" s="177"/>
      <c r="C195" s="181" t="str">
        <f t="shared" si="60"/>
        <v>Consorcio Nacional de Seguros</v>
      </c>
      <c r="D195" s="178">
        <v>539578.90889458498</v>
      </c>
      <c r="E195" s="178">
        <v>578841.25295508304</v>
      </c>
      <c r="F195" s="178">
        <v>563632.89359330898</v>
      </c>
      <c r="G195" s="178">
        <v>608873.640388967</v>
      </c>
      <c r="H195" s="178">
        <v>644089.12773404503</v>
      </c>
      <c r="I195" s="178">
        <v>943740.04339880496</v>
      </c>
      <c r="J195" s="178">
        <v>1068016.1242333599</v>
      </c>
      <c r="K195" s="178">
        <v>1110344.9955307001</v>
      </c>
      <c r="L195" s="178">
        <v>1418223.48995947</v>
      </c>
      <c r="M195" s="178">
        <v>1698617.2082840099</v>
      </c>
    </row>
    <row r="196" spans="2:13">
      <c r="B196" s="177"/>
      <c r="C196" s="181" t="str">
        <f t="shared" si="60"/>
        <v>Continental Crédito</v>
      </c>
      <c r="D196" s="178">
        <v>329818.28844991501</v>
      </c>
      <c r="E196" s="178">
        <v>367826.47754137102</v>
      </c>
      <c r="F196" s="178">
        <v>425317.70711524202</v>
      </c>
      <c r="G196" s="178">
        <v>472670.42043837998</v>
      </c>
      <c r="H196" s="178">
        <v>527573.435978094</v>
      </c>
      <c r="I196" s="178">
        <v>613490.67863378301</v>
      </c>
      <c r="J196" s="178">
        <v>724267.61799012299</v>
      </c>
      <c r="K196" s="178">
        <v>765805.32381410699</v>
      </c>
      <c r="L196" s="178">
        <v>888502.60189088702</v>
      </c>
      <c r="M196" s="178">
        <v>989091.07056911697</v>
      </c>
    </row>
    <row r="197" spans="2:13">
      <c r="B197" s="177"/>
      <c r="C197" s="181" t="str">
        <f t="shared" si="60"/>
        <v>Cruz del Sur</v>
      </c>
      <c r="D197" s="178">
        <v>6336724.4143018601</v>
      </c>
      <c r="E197" s="178">
        <v>6478891.13475178</v>
      </c>
      <c r="F197" s="178">
        <v>6252903.9876884399</v>
      </c>
      <c r="G197" s="178">
        <v>6019102.00997952</v>
      </c>
      <c r="H197" s="178"/>
      <c r="I197" s="178"/>
      <c r="J197" s="178"/>
      <c r="K197" s="178"/>
      <c r="L197" s="178"/>
      <c r="M197" s="178"/>
    </row>
    <row r="198" spans="2:13">
      <c r="B198" s="177"/>
      <c r="C198" s="181" t="str">
        <f t="shared" si="60"/>
        <v>Euler Hermes Seg. de Crédito</v>
      </c>
      <c r="D198" s="178"/>
      <c r="E198" s="178"/>
      <c r="F198" s="178"/>
      <c r="G198" s="178"/>
      <c r="H198" s="178"/>
      <c r="I198" s="178"/>
      <c r="J198" s="178"/>
      <c r="K198" s="178"/>
      <c r="L198" s="178">
        <v>8455.2015678926891</v>
      </c>
      <c r="M198" s="178">
        <v>22267.844799706501</v>
      </c>
    </row>
    <row r="199" spans="2:13">
      <c r="B199" s="177"/>
      <c r="C199" s="181" t="str">
        <f t="shared" si="60"/>
        <v>FAF International Seguros Generales</v>
      </c>
      <c r="D199" s="178"/>
      <c r="E199" s="178"/>
      <c r="F199" s="178"/>
      <c r="G199" s="178"/>
      <c r="H199" s="178"/>
      <c r="I199" s="178"/>
      <c r="J199" s="178"/>
      <c r="K199" s="178"/>
      <c r="L199" s="178">
        <v>3419.0221178203301</v>
      </c>
      <c r="M199" s="178">
        <v>6878.34366420069</v>
      </c>
    </row>
    <row r="200" spans="2:13">
      <c r="B200" s="177"/>
      <c r="C200" s="181" t="str">
        <f t="shared" si="60"/>
        <v>HDI Seguros</v>
      </c>
      <c r="D200" s="178">
        <v>698210.71516448702</v>
      </c>
      <c r="E200" s="178">
        <v>549598.34515366505</v>
      </c>
      <c r="F200" s="178">
        <v>571523.729503582</v>
      </c>
      <c r="G200" s="178">
        <v>689948.43339095102</v>
      </c>
      <c r="H200" s="178">
        <v>972762.83541244199</v>
      </c>
      <c r="I200" s="178">
        <v>986858.611421693</v>
      </c>
      <c r="J200" s="178">
        <v>1070207.09712451</v>
      </c>
      <c r="K200" s="178">
        <v>858321.15735753695</v>
      </c>
      <c r="L200" s="178">
        <v>882659.68479018298</v>
      </c>
      <c r="M200" s="178">
        <v>1116606.1048630499</v>
      </c>
    </row>
    <row r="201" spans="2:13">
      <c r="B201" s="177"/>
      <c r="C201" s="181" t="str">
        <f t="shared" si="60"/>
        <v>Huelen Generales</v>
      </c>
      <c r="D201" s="178"/>
      <c r="E201" s="178">
        <v>24890.6619385343</v>
      </c>
      <c r="F201" s="178">
        <v>14337.7769308283</v>
      </c>
      <c r="G201" s="178">
        <v>10853.522234727399</v>
      </c>
      <c r="H201" s="178">
        <v>7680.0328090931798</v>
      </c>
      <c r="I201" s="178">
        <v>11332.2556676821</v>
      </c>
      <c r="J201" s="178">
        <v>-259.409474899023</v>
      </c>
      <c r="K201" s="178">
        <v>11893.588656383499</v>
      </c>
      <c r="L201" s="178">
        <v>8053.8135820335601</v>
      </c>
      <c r="M201" s="178">
        <v>6609.7964342920504</v>
      </c>
    </row>
    <row r="202" spans="2:13">
      <c r="B202" s="177"/>
      <c r="C202" s="181" t="str">
        <f t="shared" si="60"/>
        <v>ING Generales</v>
      </c>
      <c r="D202" s="178">
        <v>1822601.48637253</v>
      </c>
      <c r="E202" s="178">
        <v>1338186.82033097</v>
      </c>
      <c r="F202" s="178">
        <v>1402758.37974713</v>
      </c>
      <c r="G202" s="178">
        <v>406712.89432266599</v>
      </c>
      <c r="H202" s="178"/>
      <c r="I202" s="178"/>
      <c r="J202" s="178"/>
      <c r="K202" s="178"/>
      <c r="L202" s="178"/>
      <c r="M202" s="178"/>
    </row>
    <row r="203" spans="2:13">
      <c r="B203" s="177"/>
      <c r="C203" s="181" t="str">
        <f t="shared" si="60"/>
        <v>Liberty Seguros</v>
      </c>
      <c r="D203" s="178">
        <v>2377933.74629422</v>
      </c>
      <c r="E203" s="178">
        <v>2428793.0260047298</v>
      </c>
      <c r="F203" s="178">
        <v>2479298.1483566798</v>
      </c>
      <c r="G203" s="178">
        <v>2802581.6684571402</v>
      </c>
      <c r="H203" s="178">
        <v>3271847.22393406</v>
      </c>
      <c r="I203" s="178">
        <v>3852574.37065107</v>
      </c>
      <c r="J203" s="178">
        <v>4775516.4303228501</v>
      </c>
      <c r="K203" s="178">
        <v>4859225.7129869498</v>
      </c>
      <c r="L203" s="178">
        <v>5712120.73333007</v>
      </c>
      <c r="M203" s="178">
        <v>6794194.6790239401</v>
      </c>
    </row>
    <row r="204" spans="2:13">
      <c r="B204" s="177"/>
      <c r="C204" s="181" t="str">
        <f t="shared" si="60"/>
        <v>Mapfre Garantía y Crédito</v>
      </c>
      <c r="D204" s="178">
        <v>180720.75450964301</v>
      </c>
      <c r="E204" s="178">
        <v>206911.99763593401</v>
      </c>
      <c r="F204" s="178">
        <v>218252.01174564901</v>
      </c>
      <c r="G204" s="178">
        <v>229690.04957493299</v>
      </c>
      <c r="H204" s="178">
        <v>292815.866599623</v>
      </c>
      <c r="I204" s="178">
        <v>315545.03823640599</v>
      </c>
      <c r="J204" s="178">
        <v>362784.31379689701</v>
      </c>
      <c r="K204" s="178">
        <v>290106.70929690602</v>
      </c>
      <c r="L204" s="178">
        <v>279899.83943548403</v>
      </c>
      <c r="M204" s="178">
        <v>229565.44868738399</v>
      </c>
    </row>
    <row r="205" spans="2:13">
      <c r="B205" s="177"/>
      <c r="C205" s="181" t="str">
        <f t="shared" si="60"/>
        <v>Mapfre Seguros Generales</v>
      </c>
      <c r="D205" s="178">
        <v>2943177.0675317701</v>
      </c>
      <c r="E205" s="178">
        <v>3675051.0047281301</v>
      </c>
      <c r="F205" s="178">
        <v>4189149.0178754502</v>
      </c>
      <c r="G205" s="178">
        <v>5001754.1214621998</v>
      </c>
      <c r="H205" s="178">
        <v>3923207.5796858501</v>
      </c>
      <c r="I205" s="178">
        <v>4224194.0185479401</v>
      </c>
      <c r="J205" s="178">
        <v>5189395.55392728</v>
      </c>
      <c r="K205" s="178">
        <v>5008943.8510844698</v>
      </c>
      <c r="L205" s="178">
        <v>6520966.1835748795</v>
      </c>
      <c r="M205" s="178">
        <v>8104171.1615172299</v>
      </c>
    </row>
    <row r="206" spans="2:13">
      <c r="B206" s="177"/>
      <c r="C206" s="181" t="str">
        <f t="shared" si="60"/>
        <v>Mutualidad de Carabineros</v>
      </c>
      <c r="D206" s="178">
        <v>43794.060243237604</v>
      </c>
      <c r="E206" s="178">
        <v>44802.600472813203</v>
      </c>
      <c r="F206" s="178">
        <v>46658.4089091387</v>
      </c>
      <c r="G206" s="178">
        <v>45661.3449599745</v>
      </c>
      <c r="H206" s="178">
        <v>48213.333275161203</v>
      </c>
      <c r="I206" s="178">
        <v>48597.998436501497</v>
      </c>
      <c r="J206" s="178">
        <v>48963.969570953901</v>
      </c>
      <c r="K206" s="178">
        <v>51340.407814015998</v>
      </c>
      <c r="L206" s="178">
        <v>59031.113161862602</v>
      </c>
      <c r="M206" s="178">
        <v>65664.529921238995</v>
      </c>
    </row>
    <row r="207" spans="2:13">
      <c r="B207" s="177"/>
      <c r="C207" s="181" t="str">
        <f t="shared" si="60"/>
        <v>Orion Seguros Generales</v>
      </c>
      <c r="D207" s="178"/>
      <c r="E207" s="178"/>
      <c r="F207" s="178"/>
      <c r="G207" s="178"/>
      <c r="H207" s="178"/>
      <c r="I207" s="178"/>
      <c r="J207" s="178"/>
      <c r="K207" s="178">
        <v>67626.324555171101</v>
      </c>
      <c r="L207" s="178">
        <v>156681.74435052901</v>
      </c>
      <c r="M207" s="178">
        <v>419636.691975386</v>
      </c>
    </row>
    <row r="208" spans="2:13">
      <c r="B208" s="177"/>
      <c r="C208" s="181" t="str">
        <f t="shared" si="60"/>
        <v>Penta Security</v>
      </c>
      <c r="D208" s="178">
        <v>2639285.0146797802</v>
      </c>
      <c r="E208" s="178">
        <v>2420447.5768321501</v>
      </c>
      <c r="F208" s="178">
        <v>3826116.1687469902</v>
      </c>
      <c r="G208" s="178">
        <v>4067547.41774739</v>
      </c>
      <c r="H208" s="178">
        <v>4417699.8949629096</v>
      </c>
      <c r="I208" s="178">
        <v>5428686.3248917302</v>
      </c>
      <c r="J208" s="178">
        <v>7258454.5223128498</v>
      </c>
      <c r="K208" s="178">
        <v>6787756.4117256003</v>
      </c>
      <c r="L208" s="178">
        <v>7488241.0844746502</v>
      </c>
      <c r="M208" s="178">
        <v>8637608.1847920697</v>
      </c>
    </row>
    <row r="209" spans="2:24">
      <c r="B209" s="177"/>
      <c r="C209" s="181" t="str">
        <f t="shared" si="60"/>
        <v>RSA Seguros</v>
      </c>
      <c r="D209" s="178">
        <v>3249252.0359385898</v>
      </c>
      <c r="E209" s="178">
        <v>2726037.8250591001</v>
      </c>
      <c r="F209" s="178">
        <v>2534262.8219009601</v>
      </c>
      <c r="G209" s="178">
        <v>2460164.3077173</v>
      </c>
      <c r="H209" s="178">
        <v>8142895.2170493798</v>
      </c>
      <c r="I209" s="178">
        <v>8340019.2940202802</v>
      </c>
      <c r="J209" s="178">
        <v>9326021.7347207498</v>
      </c>
      <c r="K209" s="178">
        <v>8758531.3003751095</v>
      </c>
      <c r="L209" s="178">
        <v>9644800.8557226509</v>
      </c>
      <c r="M209" s="178">
        <v>11499106.128412001</v>
      </c>
    </row>
    <row r="210" spans="2:24">
      <c r="B210" s="177"/>
      <c r="C210" s="181" t="str">
        <f t="shared" si="60"/>
        <v>Renta Nacional</v>
      </c>
      <c r="D210" s="178">
        <v>351572.731203551</v>
      </c>
      <c r="E210" s="178">
        <v>364240.30732860498</v>
      </c>
      <c r="F210" s="178">
        <v>472161.36697647802</v>
      </c>
      <c r="G210" s="178">
        <v>458147.98598705599</v>
      </c>
      <c r="H210" s="178">
        <v>537323.12484797905</v>
      </c>
      <c r="I210" s="178">
        <v>638579.68287683697</v>
      </c>
      <c r="J210" s="178">
        <v>718519.21590106597</v>
      </c>
      <c r="K210" s="178">
        <v>825680.89966613997</v>
      </c>
      <c r="L210" s="178">
        <v>817921.00412247702</v>
      </c>
      <c r="M210" s="178">
        <v>796047.46203355805</v>
      </c>
    </row>
    <row r="211" spans="2:24">
      <c r="B211" s="177"/>
      <c r="C211" s="181" t="str">
        <f t="shared" si="60"/>
        <v>Santander Generales</v>
      </c>
      <c r="D211" s="178"/>
      <c r="E211" s="178"/>
      <c r="F211" s="178"/>
      <c r="G211" s="178"/>
      <c r="H211" s="178">
        <v>265349.75824017602</v>
      </c>
      <c r="I211" s="178">
        <v>989759.69618797896</v>
      </c>
      <c r="J211" s="178">
        <v>2090686.12043502</v>
      </c>
      <c r="K211" s="178">
        <v>3048685.85409457</v>
      </c>
      <c r="L211" s="178">
        <v>3821530.5130840298</v>
      </c>
      <c r="M211" s="178">
        <v>3662913.47952792</v>
      </c>
    </row>
    <row r="212" spans="2:24">
      <c r="B212" s="177"/>
      <c r="C212" s="181" t="str">
        <f t="shared" si="60"/>
        <v>Security Previsión</v>
      </c>
      <c r="D212" s="178">
        <v>954871.02338014799</v>
      </c>
      <c r="E212" s="178">
        <v>1026520.62647754</v>
      </c>
      <c r="F212" s="178"/>
      <c r="G212" s="178"/>
      <c r="H212" s="178"/>
      <c r="I212" s="178"/>
      <c r="J212" s="178"/>
      <c r="K212" s="178"/>
      <c r="L212" s="178"/>
      <c r="M212" s="178"/>
    </row>
    <row r="213" spans="2:24">
      <c r="B213" s="177"/>
      <c r="C213" s="181" t="str">
        <f t="shared" si="60"/>
        <v>Zenit Seguros Generales</v>
      </c>
      <c r="D213" s="178"/>
      <c r="E213" s="178"/>
      <c r="F213" s="178"/>
      <c r="G213" s="178"/>
      <c r="H213" s="178"/>
      <c r="I213" s="178"/>
      <c r="J213" s="178"/>
      <c r="K213" s="178">
        <v>8635.1065374007794</v>
      </c>
      <c r="L213" s="178">
        <v>213958.765913715</v>
      </c>
      <c r="M213" s="178">
        <v>261423.17023884901</v>
      </c>
    </row>
    <row r="214" spans="2:24">
      <c r="B214" s="177"/>
      <c r="C214" s="181" t="str">
        <f t="shared" si="60"/>
        <v>Total</v>
      </c>
      <c r="D214" s="178">
        <f>SUM(D184:D213)</f>
        <v>37248376.086650111</v>
      </c>
      <c r="E214" s="178">
        <f t="shared" ref="E214:M214" si="61">SUM(E184:E213)</f>
        <v>38376178.723404266</v>
      </c>
      <c r="F214" s="178">
        <f t="shared" si="61"/>
        <v>39693392.40806029</v>
      </c>
      <c r="G214" s="178">
        <f t="shared" si="61"/>
        <v>42362932.904436819</v>
      </c>
      <c r="H214" s="178">
        <f t="shared" si="61"/>
        <v>45224272.348195247</v>
      </c>
      <c r="I214" s="178">
        <f t="shared" si="61"/>
        <v>51948893.320273608</v>
      </c>
      <c r="J214" s="178">
        <f t="shared" si="61"/>
        <v>59293672.341855906</v>
      </c>
      <c r="K214" s="178">
        <f t="shared" si="61"/>
        <v>57943535.225336723</v>
      </c>
      <c r="L214" s="178">
        <f t="shared" si="61"/>
        <v>66794559.44965288</v>
      </c>
      <c r="M214" s="178">
        <f t="shared" si="61"/>
        <v>78270197.626898363</v>
      </c>
    </row>
    <row r="216" spans="2:24">
      <c r="B216" s="175" t="s">
        <v>698</v>
      </c>
      <c r="C216" s="182" t="str">
        <f>'2.6'!B17</f>
        <v>ABN Amro</v>
      </c>
      <c r="D216" s="179">
        <f>'2.6'!C17</f>
        <v>-574450.31449846295</v>
      </c>
      <c r="E216" s="179">
        <f>'2.6'!D17</f>
        <v>-709237.76595744665</v>
      </c>
      <c r="F216" s="179">
        <f>'2.6'!E17</f>
        <v>-598786.22513649845</v>
      </c>
      <c r="G216" s="179">
        <f>'2.6'!F17</f>
        <v>-553787.10539916658</v>
      </c>
      <c r="H216" s="179">
        <f>'2.6'!G17</f>
        <v>2276.8398124384426</v>
      </c>
      <c r="I216" s="179">
        <f>'2.6'!H17</f>
        <v>-9800.7609569752494</v>
      </c>
      <c r="J216" s="179" t="str">
        <f>'2.6'!I17</f>
        <v/>
      </c>
      <c r="K216" s="179" t="str">
        <f>'2.6'!J17</f>
        <v/>
      </c>
      <c r="L216" s="179" t="str">
        <f>'2.6'!K17</f>
        <v/>
      </c>
      <c r="M216" s="179" t="str">
        <f>'2.6'!L17</f>
        <v/>
      </c>
      <c r="O216" s="188">
        <f>IFERROR(ROUND(D216-D248,4),0)</f>
        <v>0</v>
      </c>
      <c r="P216" s="188">
        <f t="shared" ref="P216:X216" si="62">IFERROR(ROUND(E216-E248,4),0)</f>
        <v>0</v>
      </c>
      <c r="Q216" s="188">
        <f t="shared" si="62"/>
        <v>0</v>
      </c>
      <c r="R216" s="188">
        <f t="shared" si="62"/>
        <v>0</v>
      </c>
      <c r="S216" s="188">
        <f t="shared" si="62"/>
        <v>0</v>
      </c>
      <c r="T216" s="188">
        <f t="shared" si="62"/>
        <v>0</v>
      </c>
      <c r="U216" s="188">
        <f t="shared" si="62"/>
        <v>0</v>
      </c>
      <c r="V216" s="188">
        <f t="shared" si="62"/>
        <v>0</v>
      </c>
      <c r="W216" s="188">
        <f t="shared" si="62"/>
        <v>0</v>
      </c>
      <c r="X216" s="188">
        <f t="shared" si="62"/>
        <v>0</v>
      </c>
    </row>
    <row r="217" spans="2:24">
      <c r="B217" s="175"/>
      <c r="C217" s="182" t="str">
        <f>'2.6'!B18</f>
        <v>ACE Seguros</v>
      </c>
      <c r="D217" s="179">
        <f>'2.6'!C18</f>
        <v>-291738.59241333685</v>
      </c>
      <c r="E217" s="179">
        <f>'2.6'!D18</f>
        <v>-494286.46572104021</v>
      </c>
      <c r="F217" s="179">
        <f>'2.6'!E18</f>
        <v>-338154.36231921724</v>
      </c>
      <c r="G217" s="179">
        <f>'2.6'!F18</f>
        <v>-529153.52095515875</v>
      </c>
      <c r="H217" s="179">
        <f>'2.6'!G18</f>
        <v>-481308.57890161499</v>
      </c>
      <c r="I217" s="179">
        <f>'2.6'!H18</f>
        <v>-659556.19676435285</v>
      </c>
      <c r="J217" s="179">
        <f>'2.6'!I18</f>
        <v>-1292587.6480067391</v>
      </c>
      <c r="K217" s="179">
        <f>'2.6'!J18</f>
        <v>-841761.114039712</v>
      </c>
      <c r="L217" s="179">
        <f>'2.6'!K18</f>
        <v>-6653692.8207386881</v>
      </c>
      <c r="M217" s="179">
        <f>'2.6'!L18</f>
        <v>-1577831.1951674954</v>
      </c>
      <c r="O217" s="188">
        <f t="shared" ref="O217:O246" si="63">IFERROR(ROUND(D217-D249,4),0)</f>
        <v>0</v>
      </c>
      <c r="P217" s="188">
        <f t="shared" ref="P217:P246" si="64">IFERROR(ROUND(E217-E249,4),0)</f>
        <v>0</v>
      </c>
      <c r="Q217" s="188">
        <f t="shared" ref="Q217:Q246" si="65">IFERROR(ROUND(F217-F249,4),0)</f>
        <v>0</v>
      </c>
      <c r="R217" s="188">
        <f t="shared" ref="R217:R246" si="66">IFERROR(ROUND(G217-G249,4),0)</f>
        <v>0</v>
      </c>
      <c r="S217" s="188">
        <f t="shared" ref="S217:S246" si="67">IFERROR(ROUND(H217-H249,4),0)</f>
        <v>0</v>
      </c>
      <c r="T217" s="188">
        <f t="shared" ref="T217:T246" si="68">IFERROR(ROUND(I217-I249,4),0)</f>
        <v>0</v>
      </c>
      <c r="U217" s="188">
        <f t="shared" ref="U217:U246" si="69">IFERROR(ROUND(J217-J249,4),0)</f>
        <v>-1.8800000000000001E-2</v>
      </c>
      <c r="V217" s="188">
        <f t="shared" ref="V217:V246" si="70">IFERROR(ROUND(K217-K249,4),0)</f>
        <v>0</v>
      </c>
      <c r="W217" s="188">
        <f t="shared" ref="W217:W246" si="71">IFERROR(ROUND(L217-L249,4),0)</f>
        <v>0</v>
      </c>
      <c r="X217" s="188">
        <f t="shared" ref="X217:X246" si="72">IFERROR(ROUND(M217-M249,4),0)</f>
        <v>0</v>
      </c>
    </row>
    <row r="218" spans="2:24">
      <c r="B218" s="175"/>
      <c r="C218" s="182" t="str">
        <f>'2.6'!B19</f>
        <v>Aseguradora Magallanes de Garantía</v>
      </c>
      <c r="D218" s="179" t="str">
        <f>'2.6'!C19</f>
        <v/>
      </c>
      <c r="E218" s="179" t="str">
        <f>'2.6'!D19</f>
        <v/>
      </c>
      <c r="F218" s="179" t="str">
        <f>'2.6'!E19</f>
        <v/>
      </c>
      <c r="G218" s="179" t="str">
        <f>'2.6'!F19</f>
        <v/>
      </c>
      <c r="H218" s="179" t="str">
        <f>'2.6'!G19</f>
        <v/>
      </c>
      <c r="I218" s="179" t="str">
        <f>'2.6'!H19</f>
        <v/>
      </c>
      <c r="J218" s="179" t="str">
        <f>'2.6'!I19</f>
        <v/>
      </c>
      <c r="K218" s="179" t="str">
        <f>'2.6'!J19</f>
        <v/>
      </c>
      <c r="L218" s="179">
        <f>'2.6'!K19</f>
        <v>-2781.0519888793337</v>
      </c>
      <c r="M218" s="179">
        <f>'2.6'!L19</f>
        <v>-33542.073819762511</v>
      </c>
      <c r="O218" s="188">
        <f t="shared" si="63"/>
        <v>0</v>
      </c>
      <c r="P218" s="188">
        <f t="shared" si="64"/>
        <v>0</v>
      </c>
      <c r="Q218" s="188">
        <f t="shared" si="65"/>
        <v>0</v>
      </c>
      <c r="R218" s="188">
        <f t="shared" si="66"/>
        <v>0</v>
      </c>
      <c r="S218" s="188">
        <f t="shared" si="67"/>
        <v>0</v>
      </c>
      <c r="T218" s="188">
        <f t="shared" si="68"/>
        <v>0</v>
      </c>
      <c r="U218" s="188">
        <f t="shared" si="69"/>
        <v>0</v>
      </c>
      <c r="V218" s="188">
        <f t="shared" si="70"/>
        <v>0</v>
      </c>
      <c r="W218" s="188">
        <f t="shared" si="71"/>
        <v>0</v>
      </c>
      <c r="X218" s="188">
        <f t="shared" si="72"/>
        <v>0</v>
      </c>
    </row>
    <row r="219" spans="2:24">
      <c r="B219" s="175"/>
      <c r="C219" s="182" t="str">
        <f>'2.6'!B20</f>
        <v>Aseguradora Magallanes</v>
      </c>
      <c r="D219" s="179">
        <f>'2.6'!C20</f>
        <v>-1164408.9985021616</v>
      </c>
      <c r="E219" s="179">
        <f>'2.6'!D20</f>
        <v>-1096974.1725768319</v>
      </c>
      <c r="F219" s="179">
        <f>'2.6'!E20</f>
        <v>-1402975.7955309942</v>
      </c>
      <c r="G219" s="179">
        <f>'2.6'!F20</f>
        <v>-1566098.7793473194</v>
      </c>
      <c r="H219" s="179">
        <f>'2.6'!G20</f>
        <v>-1673829.6763047008</v>
      </c>
      <c r="I219" s="179">
        <f>'2.6'!H20</f>
        <v>-1969123.2992876603</v>
      </c>
      <c r="J219" s="179">
        <f>'2.6'!I20</f>
        <v>-2491954.6702329773</v>
      </c>
      <c r="K219" s="179">
        <f>'2.6'!J20</f>
        <v>-2511328.1936390805</v>
      </c>
      <c r="L219" s="179">
        <f>'2.6'!K20</f>
        <v>-7445331.0681851534</v>
      </c>
      <c r="M219" s="179">
        <f>'2.6'!L20</f>
        <v>-2735553.1503276885</v>
      </c>
      <c r="O219" s="188">
        <f t="shared" si="63"/>
        <v>0</v>
      </c>
      <c r="P219" s="188">
        <f t="shared" si="64"/>
        <v>0</v>
      </c>
      <c r="Q219" s="188">
        <f t="shared" si="65"/>
        <v>0</v>
      </c>
      <c r="R219" s="188">
        <f t="shared" si="66"/>
        <v>0</v>
      </c>
      <c r="S219" s="188">
        <f t="shared" si="67"/>
        <v>0</v>
      </c>
      <c r="T219" s="188">
        <f t="shared" si="68"/>
        <v>0</v>
      </c>
      <c r="U219" s="188">
        <f t="shared" si="69"/>
        <v>-3.6299999999999999E-2</v>
      </c>
      <c r="V219" s="188">
        <f t="shared" si="70"/>
        <v>0</v>
      </c>
      <c r="W219" s="188">
        <f t="shared" si="71"/>
        <v>0</v>
      </c>
      <c r="X219" s="188">
        <f t="shared" si="72"/>
        <v>0</v>
      </c>
    </row>
    <row r="220" spans="2:24">
      <c r="B220" s="175"/>
      <c r="C220" s="182" t="str">
        <f>'2.6'!B21</f>
        <v>BCI Seguros Generales</v>
      </c>
      <c r="D220" s="179">
        <f>'2.6'!C21</f>
        <v>-770879.09068974701</v>
      </c>
      <c r="E220" s="179">
        <f>'2.6'!D21</f>
        <v>-530350.59101654845</v>
      </c>
      <c r="F220" s="179">
        <f>'2.6'!E21</f>
        <v>-856914.77474512125</v>
      </c>
      <c r="G220" s="179">
        <f>'2.6'!F21</f>
        <v>-1032503.4868240604</v>
      </c>
      <c r="H220" s="179">
        <f>'2.6'!G21</f>
        <v>-1188945.3098157868</v>
      </c>
      <c r="I220" s="179">
        <f>'2.6'!H21</f>
        <v>-1490137.473716611</v>
      </c>
      <c r="J220" s="179">
        <f>'2.6'!I21</f>
        <v>-2155572.4558875645</v>
      </c>
      <c r="K220" s="179">
        <f>'2.6'!J21</f>
        <v>-2180402.7430802267</v>
      </c>
      <c r="L220" s="179">
        <f>'2.6'!K21</f>
        <v>-8402907.7324981187</v>
      </c>
      <c r="M220" s="179">
        <f>'2.6'!L21</f>
        <v>-3756660.370511747</v>
      </c>
      <c r="O220" s="188">
        <f t="shared" si="63"/>
        <v>0</v>
      </c>
      <c r="P220" s="188">
        <f t="shared" si="64"/>
        <v>0</v>
      </c>
      <c r="Q220" s="188">
        <f t="shared" si="65"/>
        <v>0</v>
      </c>
      <c r="R220" s="188">
        <f t="shared" si="66"/>
        <v>0</v>
      </c>
      <c r="S220" s="188">
        <f t="shared" si="67"/>
        <v>0</v>
      </c>
      <c r="T220" s="188">
        <f t="shared" si="68"/>
        <v>0</v>
      </c>
      <c r="U220" s="188">
        <f t="shared" si="69"/>
        <v>-3.1399999999999997E-2</v>
      </c>
      <c r="V220" s="188">
        <f t="shared" si="70"/>
        <v>0</v>
      </c>
      <c r="W220" s="188">
        <f t="shared" si="71"/>
        <v>0</v>
      </c>
      <c r="X220" s="188">
        <f t="shared" si="72"/>
        <v>0</v>
      </c>
    </row>
    <row r="221" spans="2:24">
      <c r="B221" s="175"/>
      <c r="C221" s="182" t="str">
        <f>'2.6'!B22</f>
        <v>Cardif</v>
      </c>
      <c r="D221" s="179">
        <f>'2.6'!C22</f>
        <v>-183861.49884257885</v>
      </c>
      <c r="E221" s="179">
        <f>'2.6'!D22</f>
        <v>-344090.24822695029</v>
      </c>
      <c r="F221" s="179">
        <f>'2.6'!E22</f>
        <v>-413079.24848631845</v>
      </c>
      <c r="G221" s="179">
        <f>'2.6'!F22</f>
        <v>-514365.65949793049</v>
      </c>
      <c r="H221" s="179">
        <f>'2.6'!G22</f>
        <v>-682919.47483636334</v>
      </c>
      <c r="I221" s="179">
        <f>'2.6'!H22</f>
        <v>-847281.05160054716</v>
      </c>
      <c r="J221" s="179">
        <f>'2.6'!I22</f>
        <v>-1057830.6934786809</v>
      </c>
      <c r="K221" s="179">
        <f>'2.6'!J22</f>
        <v>-1699338.4386483624</v>
      </c>
      <c r="L221" s="179">
        <f>'2.6'!K22</f>
        <v>-1303284.0919948451</v>
      </c>
      <c r="M221" s="179">
        <f>'2.6'!L22</f>
        <v>-1629069.8003007979</v>
      </c>
      <c r="O221" s="188">
        <f t="shared" si="63"/>
        <v>0</v>
      </c>
      <c r="P221" s="188">
        <f t="shared" si="64"/>
        <v>0</v>
      </c>
      <c r="Q221" s="188">
        <f t="shared" si="65"/>
        <v>0</v>
      </c>
      <c r="R221" s="188">
        <f t="shared" si="66"/>
        <v>0</v>
      </c>
      <c r="S221" s="188">
        <f t="shared" si="67"/>
        <v>0</v>
      </c>
      <c r="T221" s="188">
        <f t="shared" si="68"/>
        <v>0</v>
      </c>
      <c r="U221" s="188">
        <f t="shared" si="69"/>
        <v>-1.54E-2</v>
      </c>
      <c r="V221" s="188">
        <f t="shared" si="70"/>
        <v>0</v>
      </c>
      <c r="W221" s="188">
        <f t="shared" si="71"/>
        <v>0</v>
      </c>
      <c r="X221" s="188">
        <f t="shared" si="72"/>
        <v>0</v>
      </c>
    </row>
    <row r="222" spans="2:24">
      <c r="B222" s="175"/>
      <c r="C222" s="182" t="str">
        <f>'2.6'!B23</f>
        <v>CESCE Chile Aseguradora</v>
      </c>
      <c r="D222" s="179" t="str">
        <f>'2.6'!C23</f>
        <v/>
      </c>
      <c r="E222" s="179" t="str">
        <f>'2.6'!D23</f>
        <v/>
      </c>
      <c r="F222" s="179" t="str">
        <f>'2.6'!E23</f>
        <v/>
      </c>
      <c r="G222" s="179" t="str">
        <f>'2.6'!F23</f>
        <v/>
      </c>
      <c r="H222" s="179" t="str">
        <f>'2.6'!G23</f>
        <v/>
      </c>
      <c r="I222" s="179" t="str">
        <f>'2.6'!H23</f>
        <v/>
      </c>
      <c r="J222" s="179">
        <f>'2.6'!I23</f>
        <v>-3045.1363170007053</v>
      </c>
      <c r="K222" s="179">
        <f>'2.6'!J23</f>
        <v>-3884.7570152720177</v>
      </c>
      <c r="L222" s="179">
        <f>'2.6'!K23</f>
        <v>-22361.719927944047</v>
      </c>
      <c r="M222" s="179">
        <f>'2.6'!L23</f>
        <v>-64886.563802058219</v>
      </c>
      <c r="O222" s="188">
        <f t="shared" si="63"/>
        <v>0</v>
      </c>
      <c r="P222" s="188">
        <f t="shared" si="64"/>
        <v>0</v>
      </c>
      <c r="Q222" s="188">
        <f t="shared" si="65"/>
        <v>0</v>
      </c>
      <c r="R222" s="188">
        <f t="shared" si="66"/>
        <v>0</v>
      </c>
      <c r="S222" s="188">
        <f t="shared" si="67"/>
        <v>0</v>
      </c>
      <c r="T222" s="188">
        <f t="shared" si="68"/>
        <v>0</v>
      </c>
      <c r="U222" s="188">
        <f t="shared" si="69"/>
        <v>0</v>
      </c>
      <c r="V222" s="188">
        <f t="shared" si="70"/>
        <v>0</v>
      </c>
      <c r="W222" s="188">
        <f t="shared" si="71"/>
        <v>0</v>
      </c>
      <c r="X222" s="188">
        <f t="shared" si="72"/>
        <v>0</v>
      </c>
    </row>
    <row r="223" spans="2:24">
      <c r="B223" s="175"/>
      <c r="C223" s="182" t="str">
        <f>'2.6'!B24</f>
        <v>Chartis Chile</v>
      </c>
      <c r="D223" s="179">
        <f>'2.6'!C24</f>
        <v>-1766237.2821026137</v>
      </c>
      <c r="E223" s="179">
        <f>'2.6'!D24</f>
        <v>-622037.88416075637</v>
      </c>
      <c r="F223" s="179">
        <f>'2.6'!E24</f>
        <v>-651391.6631296901</v>
      </c>
      <c r="G223" s="179">
        <f>'2.6'!F24</f>
        <v>-3827838.5140093262</v>
      </c>
      <c r="H223" s="179">
        <f>'2.6'!G24</f>
        <v>-2765701.8451842722</v>
      </c>
      <c r="I223" s="179">
        <f>'2.6'!H24</f>
        <v>-3086103.6679023118</v>
      </c>
      <c r="J223" s="179">
        <f>'2.6'!I24</f>
        <v>-854646.97236741136</v>
      </c>
      <c r="K223" s="179">
        <f>'2.6'!J24</f>
        <v>-634916.21018694679</v>
      </c>
      <c r="L223" s="179">
        <f>'2.6'!K24</f>
        <v>-19809151.105424929</v>
      </c>
      <c r="M223" s="179">
        <f>'2.6'!L24</f>
        <v>-3399115.1891335933</v>
      </c>
      <c r="O223" s="188">
        <f t="shared" si="63"/>
        <v>0</v>
      </c>
      <c r="P223" s="188">
        <f t="shared" si="64"/>
        <v>0</v>
      </c>
      <c r="Q223" s="188">
        <f t="shared" si="65"/>
        <v>0</v>
      </c>
      <c r="R223" s="188">
        <f t="shared" si="66"/>
        <v>0</v>
      </c>
      <c r="S223" s="188">
        <f t="shared" si="67"/>
        <v>0</v>
      </c>
      <c r="T223" s="188">
        <f t="shared" si="68"/>
        <v>0</v>
      </c>
      <c r="U223" s="188">
        <f t="shared" si="69"/>
        <v>-1.24E-2</v>
      </c>
      <c r="V223" s="188">
        <f t="shared" si="70"/>
        <v>0</v>
      </c>
      <c r="W223" s="188">
        <f t="shared" si="71"/>
        <v>0</v>
      </c>
      <c r="X223" s="188">
        <f t="shared" si="72"/>
        <v>0</v>
      </c>
    </row>
    <row r="224" spans="2:24">
      <c r="B224" s="175"/>
      <c r="C224" s="182" t="str">
        <f>'2.6'!B25</f>
        <v>Chilena Consolidada</v>
      </c>
      <c r="D224" s="179">
        <f>'2.6'!C25</f>
        <v>-2003245.5572463656</v>
      </c>
      <c r="E224" s="179">
        <f>'2.6'!D25</f>
        <v>-1308374.1134751767</v>
      </c>
      <c r="F224" s="179">
        <f>'2.6'!E25</f>
        <v>-1790075.1571428159</v>
      </c>
      <c r="G224" s="179">
        <f>'2.6'!F25</f>
        <v>-2397867.2931730561</v>
      </c>
      <c r="H224" s="179">
        <f>'2.6'!G25</f>
        <v>-2622192.5483655981</v>
      </c>
      <c r="I224" s="179">
        <f>'2.6'!H25</f>
        <v>-2929341.1800438873</v>
      </c>
      <c r="J224" s="179">
        <f>'2.6'!I25</f>
        <v>-5061521.8596186731</v>
      </c>
      <c r="K224" s="179">
        <f>'2.6'!J25</f>
        <v>-1374311.1262634371</v>
      </c>
      <c r="L224" s="179">
        <f>'2.6'!K25</f>
        <v>-20791902.141870044</v>
      </c>
      <c r="M224" s="179">
        <f>'2.6'!L25</f>
        <v>-2932211.2242604857</v>
      </c>
      <c r="O224" s="188">
        <f t="shared" si="63"/>
        <v>0</v>
      </c>
      <c r="P224" s="188">
        <f t="shared" si="64"/>
        <v>0</v>
      </c>
      <c r="Q224" s="188">
        <f t="shared" si="65"/>
        <v>0</v>
      </c>
      <c r="R224" s="188">
        <f t="shared" si="66"/>
        <v>0</v>
      </c>
      <c r="S224" s="188">
        <f t="shared" si="67"/>
        <v>0</v>
      </c>
      <c r="T224" s="188">
        <f t="shared" si="68"/>
        <v>0</v>
      </c>
      <c r="U224" s="188">
        <f t="shared" si="69"/>
        <v>-7.3700000000000002E-2</v>
      </c>
      <c r="V224" s="188">
        <f t="shared" si="70"/>
        <v>0</v>
      </c>
      <c r="W224" s="188">
        <f t="shared" si="71"/>
        <v>0</v>
      </c>
      <c r="X224" s="188">
        <f t="shared" si="72"/>
        <v>0</v>
      </c>
    </row>
    <row r="225" spans="2:24">
      <c r="B225" s="175"/>
      <c r="C225" s="182" t="str">
        <f>'2.6'!B26</f>
        <v>Chubb de Chile</v>
      </c>
      <c r="D225" s="179">
        <f>'2.6'!C26</f>
        <v>-132051.72920404305</v>
      </c>
      <c r="E225" s="179">
        <f>'2.6'!D26</f>
        <v>-144754.13711583923</v>
      </c>
      <c r="F225" s="179">
        <f>'2.6'!E26</f>
        <v>-176136.12018213264</v>
      </c>
      <c r="G225" s="179">
        <f>'2.6'!F26</f>
        <v>-147392.48982325813</v>
      </c>
      <c r="H225" s="179">
        <f>'2.6'!G26</f>
        <v>-350451.23410400515</v>
      </c>
      <c r="I225" s="179">
        <f>'2.6'!H26</f>
        <v>-295086.34405325266</v>
      </c>
      <c r="J225" s="179">
        <f>'2.6'!I26</f>
        <v>-379433.6063231575</v>
      </c>
      <c r="K225" s="179">
        <f>'2.6'!J26</f>
        <v>-277051.19830701425</v>
      </c>
      <c r="L225" s="179">
        <f>'2.6'!K26</f>
        <v>-2471028.9412296582</v>
      </c>
      <c r="M225" s="179">
        <f>'2.6'!L26</f>
        <v>-89959.957890071848</v>
      </c>
      <c r="O225" s="188">
        <f t="shared" si="63"/>
        <v>0</v>
      </c>
      <c r="P225" s="188">
        <f t="shared" si="64"/>
        <v>0</v>
      </c>
      <c r="Q225" s="188">
        <f t="shared" si="65"/>
        <v>0</v>
      </c>
      <c r="R225" s="188">
        <f t="shared" si="66"/>
        <v>0</v>
      </c>
      <c r="S225" s="188">
        <f t="shared" si="67"/>
        <v>0</v>
      </c>
      <c r="T225" s="188">
        <f t="shared" si="68"/>
        <v>0</v>
      </c>
      <c r="U225" s="188">
        <f t="shared" si="69"/>
        <v>-5.4999999999999997E-3</v>
      </c>
      <c r="V225" s="188">
        <f t="shared" si="70"/>
        <v>0</v>
      </c>
      <c r="W225" s="188">
        <f t="shared" si="71"/>
        <v>0</v>
      </c>
      <c r="X225" s="188">
        <f t="shared" si="72"/>
        <v>0</v>
      </c>
    </row>
    <row r="226" spans="2:24">
      <c r="B226" s="175"/>
      <c r="C226" s="182" t="str">
        <f>'2.6'!B27</f>
        <v>Coface Chile</v>
      </c>
      <c r="D226" s="179">
        <f>'2.6'!C27</f>
        <v>-63635.95100847345</v>
      </c>
      <c r="E226" s="179">
        <f>'2.6'!D27</f>
        <v>-81219.799054373507</v>
      </c>
      <c r="F226" s="179">
        <f>'2.6'!E27</f>
        <v>-38391.527425283173</v>
      </c>
      <c r="G226" s="179">
        <f>'2.6'!F27</f>
        <v>-102221.27521792993</v>
      </c>
      <c r="H226" s="179">
        <f>'2.6'!G27</f>
        <v>-141798.87196927631</v>
      </c>
      <c r="I226" s="179">
        <f>'2.6'!H27</f>
        <v>-167778.4255549451</v>
      </c>
      <c r="J226" s="179">
        <f>'2.6'!I27</f>
        <v>-454360.99264563527</v>
      </c>
      <c r="K226" s="179">
        <f>'2.6'!J27</f>
        <v>-407858.42252832488</v>
      </c>
      <c r="L226" s="179">
        <f>'2.6'!K27</f>
        <v>-124510.48796232209</v>
      </c>
      <c r="M226" s="179">
        <f>'2.6'!L27</f>
        <v>-197781.46885062952</v>
      </c>
      <c r="O226" s="188">
        <f t="shared" si="63"/>
        <v>0</v>
      </c>
      <c r="P226" s="188">
        <f t="shared" si="64"/>
        <v>0</v>
      </c>
      <c r="Q226" s="188">
        <f t="shared" si="65"/>
        <v>0</v>
      </c>
      <c r="R226" s="188">
        <f t="shared" si="66"/>
        <v>0</v>
      </c>
      <c r="S226" s="188">
        <f t="shared" si="67"/>
        <v>0</v>
      </c>
      <c r="T226" s="188">
        <f t="shared" si="68"/>
        <v>0</v>
      </c>
      <c r="U226" s="188">
        <f t="shared" si="69"/>
        <v>-6.6E-3</v>
      </c>
      <c r="V226" s="188">
        <f t="shared" si="70"/>
        <v>0</v>
      </c>
      <c r="W226" s="188">
        <f t="shared" si="71"/>
        <v>0</v>
      </c>
      <c r="X226" s="188">
        <f t="shared" si="72"/>
        <v>0</v>
      </c>
    </row>
    <row r="227" spans="2:24">
      <c r="B227" s="175"/>
      <c r="C227" s="182" t="str">
        <f>'2.6'!B28</f>
        <v>Consorcio Nacional de Seguros</v>
      </c>
      <c r="D227" s="179">
        <f>'2.6'!C28</f>
        <v>-339656.130032513</v>
      </c>
      <c r="E227" s="179">
        <f>'2.6'!D28</f>
        <v>-328330.96926713939</v>
      </c>
      <c r="F227" s="179">
        <f>'2.6'!E28</f>
        <v>-345910.18678123585</v>
      </c>
      <c r="G227" s="179">
        <f>'2.6'!F28</f>
        <v>-354789.78637326334</v>
      </c>
      <c r="H227" s="179">
        <f>'2.6'!G28</f>
        <v>-288001.72116851847</v>
      </c>
      <c r="I227" s="179">
        <f>'2.6'!H28</f>
        <v>-385117.30825484404</v>
      </c>
      <c r="J227" s="179">
        <f>'2.6'!I28</f>
        <v>-536721.52101123414</v>
      </c>
      <c r="K227" s="179">
        <f>'2.6'!J28</f>
        <v>-530276.49492333457</v>
      </c>
      <c r="L227" s="179">
        <f>'2.6'!K28</f>
        <v>-2312557.1239143251</v>
      </c>
      <c r="M227" s="179">
        <f>'2.6'!L28</f>
        <v>-863378.26763487805</v>
      </c>
      <c r="O227" s="188">
        <f t="shared" si="63"/>
        <v>0</v>
      </c>
      <c r="P227" s="188">
        <f t="shared" si="64"/>
        <v>0</v>
      </c>
      <c r="Q227" s="188">
        <f t="shared" si="65"/>
        <v>0</v>
      </c>
      <c r="R227" s="188">
        <f t="shared" si="66"/>
        <v>0</v>
      </c>
      <c r="S227" s="188">
        <f t="shared" si="67"/>
        <v>0</v>
      </c>
      <c r="T227" s="188">
        <f t="shared" si="68"/>
        <v>0</v>
      </c>
      <c r="U227" s="188">
        <f t="shared" si="69"/>
        <v>-7.7999999999999996E-3</v>
      </c>
      <c r="V227" s="188">
        <f t="shared" si="70"/>
        <v>0</v>
      </c>
      <c r="W227" s="188">
        <f t="shared" si="71"/>
        <v>0</v>
      </c>
      <c r="X227" s="188">
        <f t="shared" si="72"/>
        <v>0</v>
      </c>
    </row>
    <row r="228" spans="2:24">
      <c r="B228" s="175"/>
      <c r="C228" s="182" t="str">
        <f>'2.6'!B29</f>
        <v>Continental Crédito</v>
      </c>
      <c r="D228" s="179">
        <f>'2.6'!C29</f>
        <v>-248410.54650826694</v>
      </c>
      <c r="E228" s="179">
        <f>'2.6'!D29</f>
        <v>-182087.11583924349</v>
      </c>
      <c r="F228" s="179">
        <f>'2.6'!E29</f>
        <v>-129337.4448881305</v>
      </c>
      <c r="G228" s="179">
        <f>'2.6'!F29</f>
        <v>-262007.33137095734</v>
      </c>
      <c r="H228" s="179">
        <f>'2.6'!G29</f>
        <v>-226048.10764174818</v>
      </c>
      <c r="I228" s="179">
        <f>'2.6'!H29</f>
        <v>-277986.6236279892</v>
      </c>
      <c r="J228" s="179">
        <f>'2.6'!I29</f>
        <v>-642644.3544992496</v>
      </c>
      <c r="K228" s="179">
        <f>'2.6'!J29</f>
        <v>-758073.86567654542</v>
      </c>
      <c r="L228" s="179">
        <f>'2.6'!K29</f>
        <v>-380454.98717115144</v>
      </c>
      <c r="M228" s="179">
        <f>'2.6'!L29</f>
        <v>-518237.75243865734</v>
      </c>
      <c r="O228" s="188">
        <f t="shared" si="63"/>
        <v>0</v>
      </c>
      <c r="P228" s="188">
        <f t="shared" si="64"/>
        <v>0</v>
      </c>
      <c r="Q228" s="188">
        <f t="shared" si="65"/>
        <v>0</v>
      </c>
      <c r="R228" s="188">
        <f t="shared" si="66"/>
        <v>0</v>
      </c>
      <c r="S228" s="188">
        <f t="shared" si="67"/>
        <v>0</v>
      </c>
      <c r="T228" s="188">
        <f t="shared" si="68"/>
        <v>0</v>
      </c>
      <c r="U228" s="188">
        <f t="shared" si="69"/>
        <v>-9.4000000000000004E-3</v>
      </c>
      <c r="V228" s="188">
        <f t="shared" si="70"/>
        <v>0</v>
      </c>
      <c r="W228" s="188">
        <f t="shared" si="71"/>
        <v>0</v>
      </c>
      <c r="X228" s="188">
        <f t="shared" si="72"/>
        <v>0</v>
      </c>
    </row>
    <row r="229" spans="2:24">
      <c r="B229" s="175"/>
      <c r="C229" s="182" t="str">
        <f>'2.6'!B30</f>
        <v>Cruz del Sur</v>
      </c>
      <c r="D229" s="179">
        <f>'2.6'!C30</f>
        <v>-2735854.7358714594</v>
      </c>
      <c r="E229" s="179">
        <f>'2.6'!D30</f>
        <v>-3010360.047281323</v>
      </c>
      <c r="F229" s="179">
        <f>'2.6'!E30</f>
        <v>-2668632.4749307767</v>
      </c>
      <c r="G229" s="179">
        <f>'2.6'!F30</f>
        <v>-2529804.2649685852</v>
      </c>
      <c r="H229" s="179" t="str">
        <f>'2.6'!G30</f>
        <v/>
      </c>
      <c r="I229" s="179" t="str">
        <f>'2.6'!H30</f>
        <v/>
      </c>
      <c r="J229" s="179" t="str">
        <f>'2.6'!I30</f>
        <v/>
      </c>
      <c r="K229" s="179" t="str">
        <f>'2.6'!J30</f>
        <v/>
      </c>
      <c r="L229" s="179" t="str">
        <f>'2.6'!K30</f>
        <v/>
      </c>
      <c r="M229" s="179" t="str">
        <f>'2.6'!L30</f>
        <v/>
      </c>
      <c r="O229" s="188">
        <f t="shared" si="63"/>
        <v>0</v>
      </c>
      <c r="P229" s="188">
        <f t="shared" si="64"/>
        <v>0</v>
      </c>
      <c r="Q229" s="188">
        <f t="shared" si="65"/>
        <v>0</v>
      </c>
      <c r="R229" s="188">
        <f t="shared" si="66"/>
        <v>0</v>
      </c>
      <c r="S229" s="188">
        <f t="shared" si="67"/>
        <v>0</v>
      </c>
      <c r="T229" s="188">
        <f t="shared" si="68"/>
        <v>0</v>
      </c>
      <c r="U229" s="188">
        <f t="shared" si="69"/>
        <v>0</v>
      </c>
      <c r="V229" s="188">
        <f t="shared" si="70"/>
        <v>0</v>
      </c>
      <c r="W229" s="188">
        <f t="shared" si="71"/>
        <v>0</v>
      </c>
      <c r="X229" s="188">
        <f t="shared" si="72"/>
        <v>0</v>
      </c>
    </row>
    <row r="230" spans="2:24">
      <c r="B230" s="175"/>
      <c r="C230" s="182" t="str">
        <f>'2.6'!B31</f>
        <v>Euler Hermes Seg. de Crédito</v>
      </c>
      <c r="D230" s="179" t="str">
        <f>'2.6'!C31</f>
        <v/>
      </c>
      <c r="E230" s="179" t="str">
        <f>'2.6'!D31</f>
        <v/>
      </c>
      <c r="F230" s="179" t="str">
        <f>'2.6'!E31</f>
        <v/>
      </c>
      <c r="G230" s="179" t="str">
        <f>'2.6'!F31</f>
        <v/>
      </c>
      <c r="H230" s="179" t="str">
        <f>'2.6'!G31</f>
        <v/>
      </c>
      <c r="I230" s="179" t="str">
        <f>'2.6'!H31</f>
        <v/>
      </c>
      <c r="J230" s="179" t="str">
        <f>'2.6'!I31</f>
        <v/>
      </c>
      <c r="K230" s="179" t="str">
        <f>'2.6'!J31</f>
        <v/>
      </c>
      <c r="L230" s="179" t="str">
        <f>'2.6'!K31</f>
        <v/>
      </c>
      <c r="M230" s="179">
        <f>'2.6'!L31</f>
        <v>-3436.4356735861575</v>
      </c>
      <c r="O230" s="188">
        <f t="shared" si="63"/>
        <v>0</v>
      </c>
      <c r="P230" s="188">
        <f t="shared" si="64"/>
        <v>0</v>
      </c>
      <c r="Q230" s="188">
        <f t="shared" si="65"/>
        <v>0</v>
      </c>
      <c r="R230" s="188">
        <f t="shared" si="66"/>
        <v>0</v>
      </c>
      <c r="S230" s="188">
        <f t="shared" si="67"/>
        <v>0</v>
      </c>
      <c r="T230" s="188">
        <f t="shared" si="68"/>
        <v>0</v>
      </c>
      <c r="U230" s="188">
        <f t="shared" si="69"/>
        <v>0</v>
      </c>
      <c r="V230" s="188">
        <f t="shared" si="70"/>
        <v>0</v>
      </c>
      <c r="W230" s="188">
        <f t="shared" si="71"/>
        <v>0</v>
      </c>
      <c r="X230" s="188">
        <f t="shared" si="72"/>
        <v>0</v>
      </c>
    </row>
    <row r="231" spans="2:24">
      <c r="B231" s="175"/>
      <c r="C231" s="182" t="str">
        <f>'2.6'!B32</f>
        <v>FAF International Seguros Generales</v>
      </c>
      <c r="D231" s="179" t="str">
        <f>'2.6'!C32</f>
        <v/>
      </c>
      <c r="E231" s="179" t="str">
        <f>'2.6'!D32</f>
        <v/>
      </c>
      <c r="F231" s="179" t="str">
        <f>'2.6'!E32</f>
        <v/>
      </c>
      <c r="G231" s="179" t="str">
        <f>'2.6'!F32</f>
        <v/>
      </c>
      <c r="H231" s="179" t="str">
        <f>'2.6'!G32</f>
        <v/>
      </c>
      <c r="I231" s="179" t="str">
        <f>'2.6'!H32</f>
        <v/>
      </c>
      <c r="J231" s="179" t="str">
        <f>'2.6'!I32</f>
        <v/>
      </c>
      <c r="K231" s="179" t="str">
        <f>'2.6'!J32</f>
        <v/>
      </c>
      <c r="L231" s="179" t="str">
        <f>'2.6'!K32</f>
        <v/>
      </c>
      <c r="M231" s="179">
        <f>'2.6'!L32</f>
        <v>-725.2165714319035</v>
      </c>
      <c r="O231" s="188">
        <f t="shared" si="63"/>
        <v>0</v>
      </c>
      <c r="P231" s="188">
        <f t="shared" si="64"/>
        <v>0</v>
      </c>
      <c r="Q231" s="188">
        <f t="shared" si="65"/>
        <v>0</v>
      </c>
      <c r="R231" s="188">
        <f t="shared" si="66"/>
        <v>0</v>
      </c>
      <c r="S231" s="188">
        <f t="shared" si="67"/>
        <v>0</v>
      </c>
      <c r="T231" s="188">
        <f t="shared" si="68"/>
        <v>0</v>
      </c>
      <c r="U231" s="188">
        <f t="shared" si="69"/>
        <v>0</v>
      </c>
      <c r="V231" s="188">
        <f t="shared" si="70"/>
        <v>0</v>
      </c>
      <c r="W231" s="188">
        <f t="shared" si="71"/>
        <v>0</v>
      </c>
      <c r="X231" s="188">
        <f t="shared" si="72"/>
        <v>0</v>
      </c>
    </row>
    <row r="232" spans="2:24">
      <c r="B232" s="175"/>
      <c r="C232" s="182" t="str">
        <f>'2.6'!B33</f>
        <v>HDI Seguros</v>
      </c>
      <c r="D232" s="179">
        <f>'2.6'!C33</f>
        <v>-405660.01677006634</v>
      </c>
      <c r="E232" s="179">
        <f>'2.6'!D33</f>
        <v>-327871.74940898339</v>
      </c>
      <c r="F232" s="179">
        <f>'2.6'!E33</f>
        <v>-318745.57156097598</v>
      </c>
      <c r="G232" s="179">
        <f>'2.6'!F33</f>
        <v>-362045.99659189704</v>
      </c>
      <c r="H232" s="179">
        <f>'2.6'!G33</f>
        <v>-428484.90269071632</v>
      </c>
      <c r="I232" s="179">
        <f>'2.6'!H33</f>
        <v>-375900.8207857649</v>
      </c>
      <c r="J232" s="179">
        <f>'2.6'!I33</f>
        <v>-494048.21893134364</v>
      </c>
      <c r="K232" s="179">
        <f>'2.6'!J33</f>
        <v>-399276.6515398075</v>
      </c>
      <c r="L232" s="179">
        <f>'2.6'!K33</f>
        <v>-1179377.1308589149</v>
      </c>
      <c r="M232" s="179">
        <f>'2.6'!L33</f>
        <v>-466398.5380839624</v>
      </c>
      <c r="O232" s="188">
        <f t="shared" si="63"/>
        <v>0</v>
      </c>
      <c r="P232" s="188">
        <f t="shared" si="64"/>
        <v>0</v>
      </c>
      <c r="Q232" s="188">
        <f t="shared" si="65"/>
        <v>0</v>
      </c>
      <c r="R232" s="188">
        <f t="shared" si="66"/>
        <v>0</v>
      </c>
      <c r="S232" s="188">
        <f t="shared" si="67"/>
        <v>0</v>
      </c>
      <c r="T232" s="188">
        <f t="shared" si="68"/>
        <v>0</v>
      </c>
      <c r="U232" s="188">
        <f t="shared" si="69"/>
        <v>-7.1999999999999998E-3</v>
      </c>
      <c r="V232" s="188">
        <f t="shared" si="70"/>
        <v>0</v>
      </c>
      <c r="W232" s="188">
        <f t="shared" si="71"/>
        <v>0</v>
      </c>
      <c r="X232" s="188">
        <f t="shared" si="72"/>
        <v>0</v>
      </c>
    </row>
    <row r="233" spans="2:24">
      <c r="B233" s="175"/>
      <c r="C233" s="182" t="str">
        <f>'2.6'!B34</f>
        <v>Huelen Generales</v>
      </c>
      <c r="D233" s="179" t="str">
        <f>'2.6'!C34</f>
        <v/>
      </c>
      <c r="E233" s="179" t="str">
        <f>'2.6'!D34</f>
        <v/>
      </c>
      <c r="F233" s="179" t="str">
        <f>'2.6'!E34</f>
        <v/>
      </c>
      <c r="G233" s="179">
        <f>'2.6'!F34</f>
        <v>-21.25196316400562</v>
      </c>
      <c r="H233" s="179">
        <f>'2.6'!G34</f>
        <v>-43.683649662583328</v>
      </c>
      <c r="I233" s="179">
        <f>'2.6'!H34</f>
        <v>-143.60948006029759</v>
      </c>
      <c r="J233" s="179">
        <f>'2.6'!I34</f>
        <v>-150.23840966373692</v>
      </c>
      <c r="K233" s="179">
        <f>'2.6'!J34</f>
        <v>-494.63111090738261</v>
      </c>
      <c r="L233" s="179">
        <f>'2.6'!K34</f>
        <v>-1303.1593224130816</v>
      </c>
      <c r="M233" s="179">
        <f>'2.6'!L34</f>
        <v>-1388.8471487658355</v>
      </c>
      <c r="O233" s="188">
        <f t="shared" si="63"/>
        <v>0</v>
      </c>
      <c r="P233" s="188">
        <f t="shared" si="64"/>
        <v>0</v>
      </c>
      <c r="Q233" s="188">
        <f t="shared" si="65"/>
        <v>0</v>
      </c>
      <c r="R233" s="188">
        <f t="shared" si="66"/>
        <v>0</v>
      </c>
      <c r="S233" s="188">
        <f t="shared" si="67"/>
        <v>0</v>
      </c>
      <c r="T233" s="188">
        <f t="shared" si="68"/>
        <v>0</v>
      </c>
      <c r="U233" s="188">
        <f t="shared" si="69"/>
        <v>0</v>
      </c>
      <c r="V233" s="188">
        <f t="shared" si="70"/>
        <v>0</v>
      </c>
      <c r="W233" s="188">
        <f t="shared" si="71"/>
        <v>0</v>
      </c>
      <c r="X233" s="188">
        <f t="shared" si="72"/>
        <v>0</v>
      </c>
    </row>
    <row r="234" spans="2:24">
      <c r="B234" s="175"/>
      <c r="C234" s="182" t="str">
        <f>'2.6'!B35</f>
        <v>ING Generales</v>
      </c>
      <c r="D234" s="179">
        <f>'2.6'!C35</f>
        <v>-1305947.4609594299</v>
      </c>
      <c r="E234" s="179">
        <f>'2.6'!D35</f>
        <v>-668557.26950354606</v>
      </c>
      <c r="F234" s="179">
        <f>'2.6'!E35</f>
        <v>-815297.46694731468</v>
      </c>
      <c r="G234" s="179">
        <f>'2.6'!F35</f>
        <v>-577542.85024431394</v>
      </c>
      <c r="H234" s="179" t="str">
        <f>'2.6'!G35</f>
        <v/>
      </c>
      <c r="I234" s="179" t="str">
        <f>'2.6'!H35</f>
        <v/>
      </c>
      <c r="J234" s="179" t="str">
        <f>'2.6'!I35</f>
        <v/>
      </c>
      <c r="K234" s="179" t="str">
        <f>'2.6'!J35</f>
        <v/>
      </c>
      <c r="L234" s="179" t="str">
        <f>'2.6'!K35</f>
        <v/>
      </c>
      <c r="M234" s="179" t="str">
        <f>'2.6'!L35</f>
        <v/>
      </c>
      <c r="O234" s="188">
        <f t="shared" si="63"/>
        <v>0</v>
      </c>
      <c r="P234" s="188">
        <f t="shared" si="64"/>
        <v>0</v>
      </c>
      <c r="Q234" s="188">
        <f t="shared" si="65"/>
        <v>0</v>
      </c>
      <c r="R234" s="188">
        <f t="shared" si="66"/>
        <v>0</v>
      </c>
      <c r="S234" s="188">
        <f t="shared" si="67"/>
        <v>0</v>
      </c>
      <c r="T234" s="188">
        <f t="shared" si="68"/>
        <v>0</v>
      </c>
      <c r="U234" s="188">
        <f t="shared" si="69"/>
        <v>0</v>
      </c>
      <c r="V234" s="188">
        <f t="shared" si="70"/>
        <v>0</v>
      </c>
      <c r="W234" s="188">
        <f t="shared" si="71"/>
        <v>0</v>
      </c>
      <c r="X234" s="188">
        <f t="shared" si="72"/>
        <v>0</v>
      </c>
    </row>
    <row r="235" spans="2:24">
      <c r="B235" s="175"/>
      <c r="C235" s="182" t="str">
        <f>'2.6'!B36</f>
        <v>Liberty Seguros</v>
      </c>
      <c r="D235" s="179">
        <f>'2.6'!C36</f>
        <v>-943040.00449112931</v>
      </c>
      <c r="E235" s="179">
        <f>'2.6'!D36</f>
        <v>67601.654846335616</v>
      </c>
      <c r="F235" s="179">
        <f>'2.6'!E36</f>
        <v>-654854.89734105999</v>
      </c>
      <c r="G235" s="179">
        <f>'2.6'!F36</f>
        <v>-1236732.015526172</v>
      </c>
      <c r="H235" s="179">
        <f>'2.6'!G36</f>
        <v>-3248663.0948965927</v>
      </c>
      <c r="I235" s="179">
        <f>'2.6'!H36</f>
        <v>-1938652.8126156179</v>
      </c>
      <c r="J235" s="179">
        <f>'2.6'!I36</f>
        <v>-1874567.4760646345</v>
      </c>
      <c r="K235" s="179">
        <f>'2.6'!J36</f>
        <v>-1890288.6326999927</v>
      </c>
      <c r="L235" s="179">
        <f>'2.6'!K36</f>
        <v>-23222231.963291544</v>
      </c>
      <c r="M235" s="179">
        <f>'2.6'!L36</f>
        <v>-2955461.7536623031</v>
      </c>
      <c r="O235" s="188">
        <f t="shared" si="63"/>
        <v>0</v>
      </c>
      <c r="P235" s="188">
        <f t="shared" si="64"/>
        <v>0</v>
      </c>
      <c r="Q235" s="188">
        <f t="shared" si="65"/>
        <v>0</v>
      </c>
      <c r="R235" s="188">
        <f t="shared" si="66"/>
        <v>0</v>
      </c>
      <c r="S235" s="188">
        <f t="shared" si="67"/>
        <v>0</v>
      </c>
      <c r="T235" s="188">
        <f t="shared" si="68"/>
        <v>0</v>
      </c>
      <c r="U235" s="188">
        <f t="shared" si="69"/>
        <v>-2.7300000000000001E-2</v>
      </c>
      <c r="V235" s="188">
        <f t="shared" si="70"/>
        <v>0</v>
      </c>
      <c r="W235" s="188">
        <f t="shared" si="71"/>
        <v>0</v>
      </c>
      <c r="X235" s="188">
        <f t="shared" si="72"/>
        <v>0</v>
      </c>
    </row>
    <row r="236" spans="2:24">
      <c r="B236" s="175"/>
      <c r="C236" s="182" t="str">
        <f>'2.6'!B37</f>
        <v>Mapfre Garantía y Crédito</v>
      </c>
      <c r="D236" s="179">
        <f>'2.6'!C37</f>
        <v>-58191.353143670756</v>
      </c>
      <c r="E236" s="179">
        <f>'2.6'!D37</f>
        <v>-110824.29078014183</v>
      </c>
      <c r="F236" s="179">
        <f>'2.6'!E37</f>
        <v>-77004.686133030758</v>
      </c>
      <c r="G236" s="179">
        <f>'2.6'!F37</f>
        <v>-93602.046419405786</v>
      </c>
      <c r="H236" s="179">
        <f>'2.6'!G37</f>
        <v>-107214.29202492529</v>
      </c>
      <c r="I236" s="179">
        <f>'2.6'!H37</f>
        <v>-104826.05314468066</v>
      </c>
      <c r="J236" s="179">
        <f>'2.6'!I37</f>
        <v>-307942.4050358528</v>
      </c>
      <c r="K236" s="179">
        <f>'2.6'!J37</f>
        <v>-515142.47324150283</v>
      </c>
      <c r="L236" s="179">
        <f>'2.6'!K37</f>
        <v>-111091.7687964186</v>
      </c>
      <c r="M236" s="179">
        <f>'2.6'!L37</f>
        <v>-150187.60627845212</v>
      </c>
      <c r="O236" s="188">
        <f t="shared" si="63"/>
        <v>0</v>
      </c>
      <c r="P236" s="188">
        <f t="shared" si="64"/>
        <v>0</v>
      </c>
      <c r="Q236" s="188">
        <f t="shared" si="65"/>
        <v>0</v>
      </c>
      <c r="R236" s="188">
        <f t="shared" si="66"/>
        <v>0</v>
      </c>
      <c r="S236" s="188">
        <f t="shared" si="67"/>
        <v>0</v>
      </c>
      <c r="T236" s="188">
        <f t="shared" si="68"/>
        <v>0</v>
      </c>
      <c r="U236" s="188">
        <f t="shared" si="69"/>
        <v>-4.4999999999999997E-3</v>
      </c>
      <c r="V236" s="188">
        <f t="shared" si="70"/>
        <v>0</v>
      </c>
      <c r="W236" s="188">
        <f t="shared" si="71"/>
        <v>0</v>
      </c>
      <c r="X236" s="188">
        <f t="shared" si="72"/>
        <v>0</v>
      </c>
    </row>
    <row r="237" spans="2:24">
      <c r="B237" s="175"/>
      <c r="C237" s="182" t="str">
        <f>'2.6'!B38</f>
        <v>Mapfre Seguros Generales</v>
      </c>
      <c r="D237" s="179">
        <f>'2.6'!C38</f>
        <v>-1571295.2367756569</v>
      </c>
      <c r="E237" s="179">
        <f>'2.6'!D38</f>
        <v>-1138183.3924349879</v>
      </c>
      <c r="F237" s="179">
        <f>'2.6'!E38</f>
        <v>-1419395.6822899973</v>
      </c>
      <c r="G237" s="179">
        <f>'2.6'!F38</f>
        <v>-3653182.1476833401</v>
      </c>
      <c r="H237" s="179">
        <f>'2.6'!G38</f>
        <v>-3671957.6055906331</v>
      </c>
      <c r="I237" s="179">
        <f>'2.6'!H38</f>
        <v>-3138090.9621835155</v>
      </c>
      <c r="J237" s="179">
        <f>'2.6'!I38</f>
        <v>-3386783.5415523555</v>
      </c>
      <c r="K237" s="179">
        <f>'2.6'!J38</f>
        <v>-1772359.8187068831</v>
      </c>
      <c r="L237" s="179">
        <f>'2.6'!K38</f>
        <v>-29021555.028885294</v>
      </c>
      <c r="M237" s="179">
        <f>'2.6'!L38</f>
        <v>-4291219.3533425769</v>
      </c>
      <c r="O237" s="188">
        <f t="shared" si="63"/>
        <v>0</v>
      </c>
      <c r="P237" s="188">
        <f t="shared" si="64"/>
        <v>0</v>
      </c>
      <c r="Q237" s="188">
        <f t="shared" si="65"/>
        <v>0</v>
      </c>
      <c r="R237" s="188">
        <f t="shared" si="66"/>
        <v>0</v>
      </c>
      <c r="S237" s="188">
        <f t="shared" si="67"/>
        <v>0</v>
      </c>
      <c r="T237" s="188">
        <f t="shared" si="68"/>
        <v>0</v>
      </c>
      <c r="U237" s="188">
        <f t="shared" si="69"/>
        <v>-4.9299999999999997E-2</v>
      </c>
      <c r="V237" s="188">
        <f t="shared" si="70"/>
        <v>0</v>
      </c>
      <c r="W237" s="188">
        <f t="shared" si="71"/>
        <v>0</v>
      </c>
      <c r="X237" s="188">
        <f t="shared" si="72"/>
        <v>0</v>
      </c>
    </row>
    <row r="238" spans="2:24">
      <c r="B238" s="175"/>
      <c r="C238" s="182" t="str">
        <f>'2.6'!B39</f>
        <v>Mutualidad de Carabineros</v>
      </c>
      <c r="D238" s="179">
        <f>'2.6'!C39</f>
        <v>-12397.187788907395</v>
      </c>
      <c r="E238" s="179">
        <f>'2.6'!D39</f>
        <v>-16211.524822695032</v>
      </c>
      <c r="F238" s="179">
        <f>'2.6'!E39</f>
        <v>-14419.603800878325</v>
      </c>
      <c r="G238" s="179">
        <f>'2.6'!F39</f>
        <v>-10324.059058204226</v>
      </c>
      <c r="H238" s="179">
        <f>'2.6'!G39</f>
        <v>-10370.367542557473</v>
      </c>
      <c r="I238" s="179">
        <f>'2.6'!H39</f>
        <v>-16976.495541379198</v>
      </c>
      <c r="J238" s="179">
        <f>'2.6'!I39</f>
        <v>-9959.9255473819485</v>
      </c>
      <c r="K238" s="179">
        <f>'2.6'!J39</f>
        <v>-13879.132191943043</v>
      </c>
      <c r="L238" s="179">
        <f>'2.6'!K39</f>
        <v>-32988.900307845754</v>
      </c>
      <c r="M238" s="179">
        <f>'2.6'!L39</f>
        <v>-11935.930829912764</v>
      </c>
      <c r="O238" s="188">
        <f t="shared" si="63"/>
        <v>0</v>
      </c>
      <c r="P238" s="188">
        <f t="shared" si="64"/>
        <v>0</v>
      </c>
      <c r="Q238" s="188">
        <f t="shared" si="65"/>
        <v>0</v>
      </c>
      <c r="R238" s="188">
        <f t="shared" si="66"/>
        <v>0</v>
      </c>
      <c r="S238" s="188">
        <f t="shared" si="67"/>
        <v>0</v>
      </c>
      <c r="T238" s="188">
        <f t="shared" si="68"/>
        <v>0</v>
      </c>
      <c r="U238" s="188">
        <f t="shared" si="69"/>
        <v>-1E-4</v>
      </c>
      <c r="V238" s="188">
        <f t="shared" si="70"/>
        <v>0</v>
      </c>
      <c r="W238" s="188">
        <f t="shared" si="71"/>
        <v>0</v>
      </c>
      <c r="X238" s="188">
        <f t="shared" si="72"/>
        <v>0</v>
      </c>
    </row>
    <row r="239" spans="2:24">
      <c r="B239" s="175"/>
      <c r="C239" s="182" t="str">
        <f>'2.6'!B40</f>
        <v>Orion Seguros Generales</v>
      </c>
      <c r="D239" s="179" t="str">
        <f>'2.6'!C40</f>
        <v/>
      </c>
      <c r="E239" s="179" t="str">
        <f>'2.6'!D40</f>
        <v/>
      </c>
      <c r="F239" s="179" t="str">
        <f>'2.6'!E40</f>
        <v/>
      </c>
      <c r="G239" s="179" t="str">
        <f>'2.6'!F40</f>
        <v/>
      </c>
      <c r="H239" s="179" t="str">
        <f>'2.6'!G40</f>
        <v/>
      </c>
      <c r="I239" s="179" t="str">
        <f>'2.6'!H40</f>
        <v/>
      </c>
      <c r="J239" s="179" t="str">
        <f>'2.6'!I40</f>
        <v/>
      </c>
      <c r="K239" s="179">
        <f>'2.6'!J40</f>
        <v>-5624.0593461835269</v>
      </c>
      <c r="L239" s="179">
        <f>'2.6'!K40</f>
        <v>-55790.879282982722</v>
      </c>
      <c r="M239" s="179">
        <f>'2.6'!L40</f>
        <v>-61779.678236729742</v>
      </c>
      <c r="O239" s="188">
        <f t="shared" si="63"/>
        <v>0</v>
      </c>
      <c r="P239" s="188">
        <f t="shared" si="64"/>
        <v>0</v>
      </c>
      <c r="Q239" s="188">
        <f t="shared" si="65"/>
        <v>0</v>
      </c>
      <c r="R239" s="188">
        <f t="shared" si="66"/>
        <v>0</v>
      </c>
      <c r="S239" s="188">
        <f t="shared" si="67"/>
        <v>0</v>
      </c>
      <c r="T239" s="188">
        <f t="shared" si="68"/>
        <v>0</v>
      </c>
      <c r="U239" s="188">
        <f t="shared" si="69"/>
        <v>0</v>
      </c>
      <c r="V239" s="188">
        <f t="shared" si="70"/>
        <v>0</v>
      </c>
      <c r="W239" s="188">
        <f t="shared" si="71"/>
        <v>0</v>
      </c>
      <c r="X239" s="188">
        <f t="shared" si="72"/>
        <v>0</v>
      </c>
    </row>
    <row r="240" spans="2:24">
      <c r="B240" s="175"/>
      <c r="C240" s="182" t="str">
        <f>'2.6'!B41</f>
        <v>Penta Security</v>
      </c>
      <c r="D240" s="179">
        <f>'2.6'!C41</f>
        <v>-1405453.8548457613</v>
      </c>
      <c r="E240" s="179">
        <f>'2.6'!D41</f>
        <v>-1049142.5531914893</v>
      </c>
      <c r="F240" s="179">
        <f>'2.6'!E41</f>
        <v>-1627893.4345053001</v>
      </c>
      <c r="G240" s="179">
        <f>'2.6'!F41</f>
        <v>-1998709.2492215484</v>
      </c>
      <c r="H240" s="179">
        <f>'2.6'!G41</f>
        <v>-2583063.2873009825</v>
      </c>
      <c r="I240" s="179">
        <f>'2.6'!H41</f>
        <v>-3016479.0604331917</v>
      </c>
      <c r="J240" s="179">
        <f>'2.6'!I41</f>
        <v>-4002071.6865158705</v>
      </c>
      <c r="K240" s="179">
        <f>'2.6'!J41</f>
        <v>-3050734.9036999699</v>
      </c>
      <c r="L240" s="179">
        <f>'2.6'!K41</f>
        <v>-16301785.505382054</v>
      </c>
      <c r="M240" s="179">
        <f>'2.6'!L41</f>
        <v>-2183101.7092916803</v>
      </c>
      <c r="O240" s="188">
        <f t="shared" si="63"/>
        <v>0</v>
      </c>
      <c r="P240" s="188">
        <f t="shared" si="64"/>
        <v>0</v>
      </c>
      <c r="Q240" s="188">
        <f t="shared" si="65"/>
        <v>0</v>
      </c>
      <c r="R240" s="188">
        <f t="shared" si="66"/>
        <v>0</v>
      </c>
      <c r="S240" s="188">
        <f t="shared" si="67"/>
        <v>0</v>
      </c>
      <c r="T240" s="188">
        <f t="shared" si="68"/>
        <v>0</v>
      </c>
      <c r="U240" s="188">
        <f t="shared" si="69"/>
        <v>-5.8299999999999998E-2</v>
      </c>
      <c r="V240" s="188">
        <f t="shared" si="70"/>
        <v>0</v>
      </c>
      <c r="W240" s="188">
        <f t="shared" si="71"/>
        <v>0</v>
      </c>
      <c r="X240" s="188">
        <f t="shared" si="72"/>
        <v>0</v>
      </c>
    </row>
    <row r="241" spans="2:24">
      <c r="B241" s="175"/>
      <c r="C241" s="182" t="str">
        <f>'2.6'!B42</f>
        <v>RSA Seguros</v>
      </c>
      <c r="D241" s="179">
        <f>'2.6'!C42</f>
        <v>-1255605.6693334742</v>
      </c>
      <c r="E241" s="179">
        <f>'2.6'!D42</f>
        <v>-922190.42553191492</v>
      </c>
      <c r="F241" s="179">
        <f>'2.6'!E42</f>
        <v>-732887.06794748525</v>
      </c>
      <c r="G241" s="179">
        <f>'2.6'!F42</f>
        <v>-907581.27624158456</v>
      </c>
      <c r="H241" s="179">
        <f>'2.6'!G42</f>
        <v>-3676096.8631758271</v>
      </c>
      <c r="I241" s="179">
        <f>'2.6'!H42</f>
        <v>-4137505.9242732623</v>
      </c>
      <c r="J241" s="179">
        <f>'2.6'!I42</f>
        <v>-4178282.1825077264</v>
      </c>
      <c r="K241" s="179">
        <f>'2.6'!J42</f>
        <v>-3907068.8463095827</v>
      </c>
      <c r="L241" s="179">
        <f>'2.6'!K42</f>
        <v>-49778950.947423846</v>
      </c>
      <c r="M241" s="179">
        <f>'2.6'!L42</f>
        <v>-204993.35472321522</v>
      </c>
      <c r="O241" s="188">
        <f t="shared" si="63"/>
        <v>0</v>
      </c>
      <c r="P241" s="188">
        <f t="shared" si="64"/>
        <v>0</v>
      </c>
      <c r="Q241" s="188">
        <f t="shared" si="65"/>
        <v>0</v>
      </c>
      <c r="R241" s="188">
        <f t="shared" si="66"/>
        <v>0</v>
      </c>
      <c r="S241" s="188">
        <f t="shared" si="67"/>
        <v>0</v>
      </c>
      <c r="T241" s="188">
        <f t="shared" si="68"/>
        <v>0</v>
      </c>
      <c r="U241" s="188">
        <f t="shared" si="69"/>
        <v>-6.0900000000000003E-2</v>
      </c>
      <c r="V241" s="188">
        <f t="shared" si="70"/>
        <v>0</v>
      </c>
      <c r="W241" s="188">
        <f t="shared" si="71"/>
        <v>0</v>
      </c>
      <c r="X241" s="188">
        <f t="shared" si="72"/>
        <v>0</v>
      </c>
    </row>
    <row r="242" spans="2:24">
      <c r="B242" s="175"/>
      <c r="C242" s="182" t="str">
        <f>'2.6'!B43</f>
        <v>Renta Nacional</v>
      </c>
      <c r="D242" s="179">
        <f>'2.6'!C43</f>
        <v>-229805.98562361009</v>
      </c>
      <c r="E242" s="179">
        <f>'2.6'!D43</f>
        <v>-218872.75413711584</v>
      </c>
      <c r="F242" s="179">
        <f>'2.6'!E43</f>
        <v>-240617.65716447082</v>
      </c>
      <c r="G242" s="179">
        <f>'2.6'!F43</f>
        <v>-286671.51419124869</v>
      </c>
      <c r="H242" s="179">
        <f>'2.6'!G43</f>
        <v>-313020.99978294509</v>
      </c>
      <c r="I242" s="179">
        <f>'2.6'!H43</f>
        <v>-377120.32925199746</v>
      </c>
      <c r="J242" s="179">
        <f>'2.6'!I43</f>
        <v>-473014.00251811207</v>
      </c>
      <c r="K242" s="179">
        <f>'2.6'!J43</f>
        <v>-516701.66662846779</v>
      </c>
      <c r="L242" s="179">
        <f>'2.6'!K43</f>
        <v>-1162522.4708758339</v>
      </c>
      <c r="M242" s="179">
        <f>'2.6'!L43</f>
        <v>-397156.59304307029</v>
      </c>
      <c r="O242" s="188">
        <f t="shared" si="63"/>
        <v>0</v>
      </c>
      <c r="P242" s="188">
        <f t="shared" si="64"/>
        <v>0</v>
      </c>
      <c r="Q242" s="188">
        <f t="shared" si="65"/>
        <v>0</v>
      </c>
      <c r="R242" s="188">
        <f t="shared" si="66"/>
        <v>0</v>
      </c>
      <c r="S242" s="188">
        <f t="shared" si="67"/>
        <v>0</v>
      </c>
      <c r="T242" s="188">
        <f t="shared" si="68"/>
        <v>0</v>
      </c>
      <c r="U242" s="188">
        <f t="shared" si="69"/>
        <v>-6.8999999999999999E-3</v>
      </c>
      <c r="V242" s="188">
        <f t="shared" si="70"/>
        <v>0</v>
      </c>
      <c r="W242" s="188">
        <f t="shared" si="71"/>
        <v>0</v>
      </c>
      <c r="X242" s="188">
        <f t="shared" si="72"/>
        <v>0</v>
      </c>
    </row>
    <row r="243" spans="2:24">
      <c r="B243" s="175"/>
      <c r="C243" s="182" t="str">
        <f>'2.6'!B44</f>
        <v>Santander Generales</v>
      </c>
      <c r="D243" s="179" t="str">
        <f>'2.6'!C44</f>
        <v/>
      </c>
      <c r="E243" s="179" t="str">
        <f>'2.6'!D44</f>
        <v/>
      </c>
      <c r="F243" s="179" t="str">
        <f>'2.6'!E44</f>
        <v/>
      </c>
      <c r="G243" s="179" t="str">
        <f>'2.6'!F44</f>
        <v/>
      </c>
      <c r="H243" s="179">
        <f>'2.6'!G44</f>
        <v>-2246.6811878898666</v>
      </c>
      <c r="I243" s="179">
        <f>'2.6'!H44</f>
        <v>-154780.79934116983</v>
      </c>
      <c r="J243" s="179">
        <f>'2.6'!I44</f>
        <v>-408110.26371199236</v>
      </c>
      <c r="K243" s="179">
        <f>'2.6'!J44</f>
        <v>-638387.12727189413</v>
      </c>
      <c r="L243" s="179">
        <f>'2.6'!K44</f>
        <v>-4986851.1876880322</v>
      </c>
      <c r="M243" s="179">
        <f>'2.6'!L44</f>
        <v>-888554.2900947025</v>
      </c>
      <c r="O243" s="188">
        <f t="shared" si="63"/>
        <v>0</v>
      </c>
      <c r="P243" s="188">
        <f t="shared" si="64"/>
        <v>0</v>
      </c>
      <c r="Q243" s="188">
        <f t="shared" si="65"/>
        <v>0</v>
      </c>
      <c r="R243" s="188">
        <f t="shared" si="66"/>
        <v>0</v>
      </c>
      <c r="S243" s="188">
        <f t="shared" si="67"/>
        <v>0</v>
      </c>
      <c r="T243" s="188">
        <f t="shared" si="68"/>
        <v>0</v>
      </c>
      <c r="U243" s="188">
        <f t="shared" si="69"/>
        <v>-5.8999999999999999E-3</v>
      </c>
      <c r="V243" s="188">
        <f t="shared" si="70"/>
        <v>0</v>
      </c>
      <c r="W243" s="188">
        <f t="shared" si="71"/>
        <v>0</v>
      </c>
      <c r="X243" s="188">
        <f t="shared" si="72"/>
        <v>0</v>
      </c>
    </row>
    <row r="244" spans="2:24">
      <c r="B244" s="175"/>
      <c r="C244" s="182" t="str">
        <f>'2.6'!B45</f>
        <v>Security Previsión</v>
      </c>
      <c r="D244" s="179">
        <f>'2.6'!C45</f>
        <v>-599056.14627702173</v>
      </c>
      <c r="E244" s="179">
        <f>'2.6'!D45</f>
        <v>-493603.95981087454</v>
      </c>
      <c r="F244" s="179" t="str">
        <f>'2.6'!E45</f>
        <v/>
      </c>
      <c r="G244" s="179" t="str">
        <f>'2.6'!F45</f>
        <v/>
      </c>
      <c r="H244" s="179" t="str">
        <f>'2.6'!G45</f>
        <v/>
      </c>
      <c r="I244" s="179" t="str">
        <f>'2.6'!H45</f>
        <v/>
      </c>
      <c r="J244" s="179" t="str">
        <f>'2.6'!I45</f>
        <v/>
      </c>
      <c r="K244" s="179" t="str">
        <f>'2.6'!J45</f>
        <v/>
      </c>
      <c r="L244" s="179" t="str">
        <f>'2.6'!K45</f>
        <v/>
      </c>
      <c r="M244" s="179" t="str">
        <f>'2.6'!L45</f>
        <v/>
      </c>
      <c r="O244" s="188">
        <f t="shared" si="63"/>
        <v>0</v>
      </c>
      <c r="P244" s="188">
        <f t="shared" si="64"/>
        <v>0</v>
      </c>
      <c r="Q244" s="188">
        <f t="shared" si="65"/>
        <v>0</v>
      </c>
      <c r="R244" s="188">
        <f t="shared" si="66"/>
        <v>0</v>
      </c>
      <c r="S244" s="188">
        <f t="shared" si="67"/>
        <v>0</v>
      </c>
      <c r="T244" s="188">
        <f t="shared" si="68"/>
        <v>0</v>
      </c>
      <c r="U244" s="188">
        <f t="shared" si="69"/>
        <v>0</v>
      </c>
      <c r="V244" s="188">
        <f t="shared" si="70"/>
        <v>0</v>
      </c>
      <c r="W244" s="188">
        <f t="shared" si="71"/>
        <v>0</v>
      </c>
      <c r="X244" s="188">
        <f t="shared" si="72"/>
        <v>0</v>
      </c>
    </row>
    <row r="245" spans="2:24">
      <c r="B245" s="175"/>
      <c r="C245" s="182" t="str">
        <f>'2.6'!B46</f>
        <v>Zenit Seguros Generales</v>
      </c>
      <c r="D245" s="179" t="str">
        <f>'2.6'!C46</f>
        <v/>
      </c>
      <c r="E245" s="179" t="str">
        <f>'2.6'!D46</f>
        <v/>
      </c>
      <c r="F245" s="179" t="str">
        <f>'2.6'!E46</f>
        <v/>
      </c>
      <c r="G245" s="179" t="str">
        <f>'2.6'!F46</f>
        <v/>
      </c>
      <c r="H245" s="179" t="str">
        <f>'2.6'!G46</f>
        <v/>
      </c>
      <c r="I245" s="179" t="str">
        <f>'2.6'!H46</f>
        <v/>
      </c>
      <c r="J245" s="179" t="str">
        <f>'2.6'!I46</f>
        <v/>
      </c>
      <c r="K245" s="179">
        <f>'2.6'!J46</f>
        <v>-429.88356902202588</v>
      </c>
      <c r="L245" s="179">
        <f>'2.6'!K46</f>
        <v>-34160.578498337258</v>
      </c>
      <c r="M245" s="179">
        <f>'2.6'!L46</f>
        <v>-136612.89591877288</v>
      </c>
      <c r="O245" s="188">
        <f t="shared" si="63"/>
        <v>0</v>
      </c>
      <c r="P245" s="188">
        <f t="shared" si="64"/>
        <v>0</v>
      </c>
      <c r="Q245" s="188">
        <f t="shared" si="65"/>
        <v>0</v>
      </c>
      <c r="R245" s="188">
        <f t="shared" si="66"/>
        <v>0</v>
      </c>
      <c r="S245" s="188">
        <f t="shared" si="67"/>
        <v>0</v>
      </c>
      <c r="T245" s="188">
        <f t="shared" si="68"/>
        <v>0</v>
      </c>
      <c r="U245" s="188">
        <f t="shared" si="69"/>
        <v>0</v>
      </c>
      <c r="V245" s="188">
        <f t="shared" si="70"/>
        <v>0</v>
      </c>
      <c r="W245" s="188">
        <f t="shared" si="71"/>
        <v>0</v>
      </c>
      <c r="X245" s="188">
        <f t="shared" si="72"/>
        <v>0</v>
      </c>
    </row>
    <row r="246" spans="2:24">
      <c r="B246" s="175"/>
      <c r="C246" s="182" t="str">
        <f>'2.6'!B47</f>
        <v>Total</v>
      </c>
      <c r="D246" s="179">
        <f>'2.6'!C47</f>
        <v>-18060883.342928749</v>
      </c>
      <c r="E246" s="179">
        <f>'2.6'!D47</f>
        <v>-13729959.574468084</v>
      </c>
      <c r="F246" s="179">
        <f>'2.6'!E47</f>
        <v>-15310901.048388727</v>
      </c>
      <c r="G246" s="179">
        <f>'2.6'!F47</f>
        <v>-22944241.914100889</v>
      </c>
      <c r="H246" s="179">
        <f>'2.6'!G47</f>
        <v>-24460082.30632218</v>
      </c>
      <c r="I246" s="179">
        <f>'2.6'!H47</f>
        <v>-25377789.198814012</v>
      </c>
      <c r="J246" s="179">
        <f>'2.6'!I47</f>
        <v>-30065249.851183265</v>
      </c>
      <c r="K246" s="179">
        <f>'2.6'!J47</f>
        <v>-23929590.390624415</v>
      </c>
      <c r="L246" s="179">
        <f>'2.6'!K47</f>
        <v>-195608572.79351956</v>
      </c>
      <c r="M246" s="179">
        <f>'2.6'!L47</f>
        <v>-29551179.21703703</v>
      </c>
      <c r="O246" s="188">
        <f t="shared" si="63"/>
        <v>0</v>
      </c>
      <c r="P246" s="188">
        <f t="shared" si="64"/>
        <v>0</v>
      </c>
      <c r="Q246" s="188">
        <f t="shared" si="65"/>
        <v>0</v>
      </c>
      <c r="R246" s="188">
        <f t="shared" si="66"/>
        <v>0</v>
      </c>
      <c r="S246" s="188">
        <f t="shared" si="67"/>
        <v>0</v>
      </c>
      <c r="T246" s="188">
        <f t="shared" si="68"/>
        <v>0</v>
      </c>
      <c r="U246" s="188">
        <f t="shared" si="69"/>
        <v>-0.438</v>
      </c>
      <c r="V246" s="188">
        <f t="shared" si="70"/>
        <v>0</v>
      </c>
      <c r="W246" s="188">
        <f t="shared" si="71"/>
        <v>0</v>
      </c>
      <c r="X246" s="188">
        <f t="shared" si="72"/>
        <v>0</v>
      </c>
    </row>
    <row r="248" spans="2:24">
      <c r="B248" s="183" t="s">
        <v>698</v>
      </c>
      <c r="C248" s="184" t="str">
        <f>C216</f>
        <v>ABN Amro</v>
      </c>
      <c r="D248" s="185">
        <v>-574450.31449846295</v>
      </c>
      <c r="E248" s="185">
        <v>-709237.76595744595</v>
      </c>
      <c r="F248" s="185">
        <v>-598786.22513649799</v>
      </c>
      <c r="G248" s="185">
        <v>-553787.10539916705</v>
      </c>
      <c r="H248" s="185">
        <v>2276.8398124384398</v>
      </c>
      <c r="I248" s="185">
        <v>-9800.7609569752494</v>
      </c>
      <c r="J248" s="185"/>
      <c r="K248" s="185"/>
      <c r="L248" s="185"/>
      <c r="M248" s="185"/>
    </row>
    <row r="249" spans="2:24">
      <c r="B249" s="183" t="s">
        <v>12</v>
      </c>
      <c r="C249" s="184" t="str">
        <f t="shared" ref="C249:C278" si="73">C217</f>
        <v>ACE Seguros</v>
      </c>
      <c r="D249" s="185">
        <v>-291738.59241333703</v>
      </c>
      <c r="E249" s="185">
        <v>-494286.46572104102</v>
      </c>
      <c r="F249" s="185">
        <v>-338154.36231921701</v>
      </c>
      <c r="G249" s="185">
        <v>-529153.52095515898</v>
      </c>
      <c r="H249" s="185">
        <v>-481308.57890161499</v>
      </c>
      <c r="I249" s="185">
        <v>-659556.19676435296</v>
      </c>
      <c r="J249" s="185">
        <v>-1292587.6291775899</v>
      </c>
      <c r="K249" s="185">
        <v>-841761.114039712</v>
      </c>
      <c r="L249" s="185">
        <v>-6653692.82073869</v>
      </c>
      <c r="M249" s="185">
        <v>-1577831.1951675001</v>
      </c>
    </row>
    <row r="250" spans="2:24">
      <c r="B250" s="183"/>
      <c r="C250" s="184" t="str">
        <f t="shared" si="73"/>
        <v>Aseguradora Magallanes de Garantía</v>
      </c>
      <c r="D250" s="185"/>
      <c r="E250" s="185"/>
      <c r="F250" s="185"/>
      <c r="G250" s="185"/>
      <c r="H250" s="185"/>
      <c r="I250" s="185"/>
      <c r="J250" s="185"/>
      <c r="K250" s="185"/>
      <c r="L250" s="185">
        <v>-2781.0519888793301</v>
      </c>
      <c r="M250" s="185">
        <v>-33542.073819762503</v>
      </c>
    </row>
    <row r="251" spans="2:24">
      <c r="B251" s="183"/>
      <c r="C251" s="184" t="str">
        <f t="shared" si="73"/>
        <v>Aseguradora Magallanes</v>
      </c>
      <c r="D251" s="185">
        <v>-1164408.99850216</v>
      </c>
      <c r="E251" s="185">
        <v>-1096974.17257683</v>
      </c>
      <c r="F251" s="185">
        <v>-1402975.79553099</v>
      </c>
      <c r="G251" s="185">
        <v>-1566098.7793473201</v>
      </c>
      <c r="H251" s="185">
        <v>-1673829.6763047001</v>
      </c>
      <c r="I251" s="185">
        <v>-1969123.29928766</v>
      </c>
      <c r="J251" s="185">
        <v>-2491954.6339326301</v>
      </c>
      <c r="K251" s="185">
        <v>-2511328.19363908</v>
      </c>
      <c r="L251" s="185">
        <v>-7445331.0681851497</v>
      </c>
      <c r="M251" s="185">
        <v>-2735553.1503276899</v>
      </c>
    </row>
    <row r="252" spans="2:24">
      <c r="B252" s="183"/>
      <c r="C252" s="184" t="str">
        <f t="shared" si="73"/>
        <v>BCI Seguros Generales</v>
      </c>
      <c r="D252" s="185">
        <v>-770879.09068974701</v>
      </c>
      <c r="E252" s="185">
        <v>-530350.59101654799</v>
      </c>
      <c r="F252" s="185">
        <v>-856914.77474511997</v>
      </c>
      <c r="G252" s="185">
        <v>-1032503.48682406</v>
      </c>
      <c r="H252" s="185">
        <v>-1188945.30981579</v>
      </c>
      <c r="I252" s="185">
        <v>-1490137.4737166101</v>
      </c>
      <c r="J252" s="185">
        <v>-2155572.42448731</v>
      </c>
      <c r="K252" s="185">
        <v>-2180402.74308023</v>
      </c>
      <c r="L252" s="185">
        <v>-8402907.7324981205</v>
      </c>
      <c r="M252" s="185">
        <v>-3756660.3705117502</v>
      </c>
    </row>
    <row r="253" spans="2:24">
      <c r="B253" s="183"/>
      <c r="C253" s="184" t="str">
        <f t="shared" si="73"/>
        <v>Cardif</v>
      </c>
      <c r="D253" s="185">
        <v>-183861.49884257899</v>
      </c>
      <c r="E253" s="185">
        <v>-344090.24822695</v>
      </c>
      <c r="F253" s="185">
        <v>-413079.24848631897</v>
      </c>
      <c r="G253" s="185">
        <v>-514365.65949793102</v>
      </c>
      <c r="H253" s="185">
        <v>-682919.47483636404</v>
      </c>
      <c r="I253" s="185">
        <v>-847281.05160054704</v>
      </c>
      <c r="J253" s="185">
        <v>-1057830.6780692399</v>
      </c>
      <c r="K253" s="185">
        <v>-1699338.4386483601</v>
      </c>
      <c r="L253" s="185">
        <v>-1303284.09199485</v>
      </c>
      <c r="M253" s="185">
        <v>-1629069.80030079</v>
      </c>
    </row>
    <row r="254" spans="2:24">
      <c r="B254" s="183"/>
      <c r="C254" s="184" t="str">
        <f t="shared" si="73"/>
        <v>CESCE Chile Aseguradora</v>
      </c>
      <c r="D254" s="185"/>
      <c r="E254" s="185"/>
      <c r="F254" s="185"/>
      <c r="G254" s="185"/>
      <c r="H254" s="185"/>
      <c r="I254" s="185"/>
      <c r="J254" s="185">
        <v>-3045.1362726421498</v>
      </c>
      <c r="K254" s="185">
        <v>-3884.75701527201</v>
      </c>
      <c r="L254" s="185">
        <v>-22361.719927943999</v>
      </c>
      <c r="M254" s="185">
        <v>-64886.563802058299</v>
      </c>
    </row>
    <row r="255" spans="2:24">
      <c r="B255" s="183"/>
      <c r="C255" s="184" t="str">
        <f t="shared" si="73"/>
        <v>Chartis Chile</v>
      </c>
      <c r="D255" s="185">
        <v>-1766237.28210261</v>
      </c>
      <c r="E255" s="185">
        <v>-622037.88416075695</v>
      </c>
      <c r="F255" s="185">
        <v>-651391.66312969103</v>
      </c>
      <c r="G255" s="185">
        <v>-3827838.5140093202</v>
      </c>
      <c r="H255" s="185">
        <v>-2765701.8451842698</v>
      </c>
      <c r="I255" s="185">
        <v>-3086103.6679023202</v>
      </c>
      <c r="J255" s="185">
        <v>-854646.95991775498</v>
      </c>
      <c r="K255" s="185">
        <v>-634916.21018694597</v>
      </c>
      <c r="L255" s="185">
        <v>-19809151.1054249</v>
      </c>
      <c r="M255" s="185">
        <v>-3399115.1891335901</v>
      </c>
    </row>
    <row r="256" spans="2:24">
      <c r="B256" s="183"/>
      <c r="C256" s="184" t="str">
        <f t="shared" si="73"/>
        <v>Chilena Consolidada</v>
      </c>
      <c r="D256" s="185">
        <v>-2003245.55724637</v>
      </c>
      <c r="E256" s="185">
        <v>-1308374.11347518</v>
      </c>
      <c r="F256" s="185">
        <v>-1790075.1571428101</v>
      </c>
      <c r="G256" s="185">
        <v>-2397867.2931730598</v>
      </c>
      <c r="H256" s="185">
        <v>-2622192.5483655999</v>
      </c>
      <c r="I256" s="185">
        <v>-2929341.1800438901</v>
      </c>
      <c r="J256" s="185">
        <v>-5061521.7858874099</v>
      </c>
      <c r="K256" s="185">
        <v>-1374311.1262634399</v>
      </c>
      <c r="L256" s="185">
        <v>-20791902.141869999</v>
      </c>
      <c r="M256" s="185">
        <v>-2932211.2242604899</v>
      </c>
    </row>
    <row r="257" spans="2:13">
      <c r="B257" s="183"/>
      <c r="C257" s="184" t="str">
        <f t="shared" si="73"/>
        <v>Chubb de Chile</v>
      </c>
      <c r="D257" s="185">
        <v>-132051.72920404299</v>
      </c>
      <c r="E257" s="185">
        <v>-144754.137115839</v>
      </c>
      <c r="F257" s="185">
        <v>-176136.12018213299</v>
      </c>
      <c r="G257" s="185">
        <v>-147392.48982325799</v>
      </c>
      <c r="H257" s="185">
        <v>-350451.23410400498</v>
      </c>
      <c r="I257" s="185">
        <v>-295086.34405325301</v>
      </c>
      <c r="J257" s="185">
        <v>-379433.60079594201</v>
      </c>
      <c r="K257" s="185">
        <v>-277051.19830701401</v>
      </c>
      <c r="L257" s="185">
        <v>-2471028.9412296601</v>
      </c>
      <c r="M257" s="185">
        <v>-89959.957890072095</v>
      </c>
    </row>
    <row r="258" spans="2:13">
      <c r="B258" s="183"/>
      <c r="C258" s="184" t="str">
        <f t="shared" si="73"/>
        <v>Coface Chile</v>
      </c>
      <c r="D258" s="185">
        <v>-63635.951008473399</v>
      </c>
      <c r="E258" s="185">
        <v>-81219.799054373507</v>
      </c>
      <c r="F258" s="185">
        <v>-38391.527425283202</v>
      </c>
      <c r="G258" s="185">
        <v>-102221.27521793</v>
      </c>
      <c r="H258" s="185">
        <v>-141798.87196927599</v>
      </c>
      <c r="I258" s="185">
        <v>-167778.42555494499</v>
      </c>
      <c r="J258" s="185">
        <v>-454360.986026951</v>
      </c>
      <c r="K258" s="185">
        <v>-407858.422528325</v>
      </c>
      <c r="L258" s="185">
        <v>-124510.487962322</v>
      </c>
      <c r="M258" s="185">
        <v>-197781.468850629</v>
      </c>
    </row>
    <row r="259" spans="2:13">
      <c r="B259" s="183"/>
      <c r="C259" s="184" t="str">
        <f t="shared" si="73"/>
        <v>Consorcio Nacional de Seguros</v>
      </c>
      <c r="D259" s="185">
        <v>-339656.130032513</v>
      </c>
      <c r="E259" s="185">
        <v>-328330.96926713898</v>
      </c>
      <c r="F259" s="185">
        <v>-345910.18678123603</v>
      </c>
      <c r="G259" s="185">
        <v>-354789.78637326299</v>
      </c>
      <c r="H259" s="185">
        <v>-288001.721168519</v>
      </c>
      <c r="I259" s="185">
        <v>-385117.30825484399</v>
      </c>
      <c r="J259" s="185">
        <v>-536721.51319280302</v>
      </c>
      <c r="K259" s="185">
        <v>-530276.49492333399</v>
      </c>
      <c r="L259" s="185">
        <v>-2312557.1239143298</v>
      </c>
      <c r="M259" s="185">
        <v>-863378.26763487805</v>
      </c>
    </row>
    <row r="260" spans="2:13">
      <c r="B260" s="183"/>
      <c r="C260" s="184" t="str">
        <f t="shared" si="73"/>
        <v>Continental Crédito</v>
      </c>
      <c r="D260" s="185">
        <v>-248410.546508267</v>
      </c>
      <c r="E260" s="185">
        <v>-182087.11583924401</v>
      </c>
      <c r="F260" s="185">
        <v>-129337.44488813099</v>
      </c>
      <c r="G260" s="185">
        <v>-262007.33137095699</v>
      </c>
      <c r="H260" s="185">
        <v>-226048.10764174801</v>
      </c>
      <c r="I260" s="185">
        <v>-277986.62362798903</v>
      </c>
      <c r="J260" s="185">
        <v>-642644.34513783804</v>
      </c>
      <c r="K260" s="185">
        <v>-758073.86567654402</v>
      </c>
      <c r="L260" s="185">
        <v>-380454.98717115098</v>
      </c>
      <c r="M260" s="185">
        <v>-518237.75243865798</v>
      </c>
    </row>
    <row r="261" spans="2:13">
      <c r="B261" s="183"/>
      <c r="C261" s="184" t="str">
        <f t="shared" si="73"/>
        <v>Cruz del Sur</v>
      </c>
      <c r="D261" s="185">
        <v>-2735854.7358714598</v>
      </c>
      <c r="E261" s="185">
        <v>-3010360.0472813202</v>
      </c>
      <c r="F261" s="185">
        <v>-2668632.47493078</v>
      </c>
      <c r="G261" s="185">
        <v>-2529804.2649685899</v>
      </c>
      <c r="H261" s="185"/>
      <c r="I261" s="185"/>
      <c r="J261" s="185"/>
      <c r="K261" s="185"/>
      <c r="L261" s="185"/>
      <c r="M261" s="185"/>
    </row>
    <row r="262" spans="2:13">
      <c r="B262" s="183"/>
      <c r="C262" s="184" t="str">
        <f t="shared" si="73"/>
        <v>Euler Hermes Seg. de Crédito</v>
      </c>
      <c r="D262" s="185"/>
      <c r="E262" s="185"/>
      <c r="F262" s="185"/>
      <c r="G262" s="185"/>
      <c r="H262" s="185"/>
      <c r="I262" s="185"/>
      <c r="J262" s="185"/>
      <c r="K262" s="185"/>
      <c r="L262" s="185"/>
      <c r="M262" s="185">
        <v>-3436.4356735861602</v>
      </c>
    </row>
    <row r="263" spans="2:13">
      <c r="B263" s="183"/>
      <c r="C263" s="184" t="str">
        <f t="shared" si="73"/>
        <v>FAF International Seguros Generales</v>
      </c>
      <c r="D263" s="185"/>
      <c r="E263" s="185"/>
      <c r="F263" s="185"/>
      <c r="G263" s="185"/>
      <c r="H263" s="185"/>
      <c r="I263" s="185"/>
      <c r="J263" s="185"/>
      <c r="K263" s="185"/>
      <c r="L263" s="185"/>
      <c r="M263" s="185">
        <v>-725.21657143190396</v>
      </c>
    </row>
    <row r="264" spans="2:13">
      <c r="B264" s="183"/>
      <c r="C264" s="184" t="str">
        <f t="shared" si="73"/>
        <v>HDI Seguros</v>
      </c>
      <c r="D264" s="185">
        <v>-405660.01677006698</v>
      </c>
      <c r="E264" s="185">
        <v>-327871.74940898397</v>
      </c>
      <c r="F264" s="185">
        <v>-318745.57156097598</v>
      </c>
      <c r="G264" s="185">
        <v>-362045.99659189698</v>
      </c>
      <c r="H264" s="185">
        <v>-428484.90269071597</v>
      </c>
      <c r="I264" s="185">
        <v>-375900.82078576501</v>
      </c>
      <c r="J264" s="185">
        <v>-494048.211734535</v>
      </c>
      <c r="K264" s="185">
        <v>-399276.65153980698</v>
      </c>
      <c r="L264" s="185">
        <v>-1179377.13085892</v>
      </c>
      <c r="M264" s="185">
        <v>-466398.53808396199</v>
      </c>
    </row>
    <row r="265" spans="2:13">
      <c r="B265" s="183"/>
      <c r="C265" s="184" t="str">
        <f t="shared" si="73"/>
        <v>Huelen Generales</v>
      </c>
      <c r="D265" s="185"/>
      <c r="E265" s="185"/>
      <c r="F265" s="185"/>
      <c r="G265" s="185">
        <v>-21.251963164005598</v>
      </c>
      <c r="H265" s="185">
        <v>-43.683649662583299</v>
      </c>
      <c r="I265" s="185">
        <v>-143.60948006029801</v>
      </c>
      <c r="J265" s="185">
        <v>-150.23840747521101</v>
      </c>
      <c r="K265" s="185">
        <v>-494.63111090738198</v>
      </c>
      <c r="L265" s="185">
        <v>-1303.15932241308</v>
      </c>
      <c r="M265" s="185">
        <v>-1388.8471487658401</v>
      </c>
    </row>
    <row r="266" spans="2:13">
      <c r="B266" s="183"/>
      <c r="C266" s="184" t="str">
        <f t="shared" si="73"/>
        <v>ING Generales</v>
      </c>
      <c r="D266" s="185">
        <v>-1305947.4609594301</v>
      </c>
      <c r="E266" s="185">
        <v>-668557.269503547</v>
      </c>
      <c r="F266" s="185">
        <v>-815297.46694731398</v>
      </c>
      <c r="G266" s="185">
        <v>-577542.85024431394</v>
      </c>
      <c r="H266" s="185"/>
      <c r="I266" s="185"/>
      <c r="J266" s="185"/>
      <c r="K266" s="185"/>
      <c r="L266" s="185"/>
      <c r="M266" s="185"/>
    </row>
    <row r="267" spans="2:13">
      <c r="B267" s="183"/>
      <c r="C267" s="184" t="str">
        <f t="shared" si="73"/>
        <v>Liberty Seguros</v>
      </c>
      <c r="D267" s="185">
        <v>-943040.00449112803</v>
      </c>
      <c r="E267" s="185">
        <v>67601.654846335499</v>
      </c>
      <c r="F267" s="185">
        <v>-654854.89734106103</v>
      </c>
      <c r="G267" s="185">
        <v>-1236732.0155261699</v>
      </c>
      <c r="H267" s="185">
        <v>-3248663.0948966001</v>
      </c>
      <c r="I267" s="185">
        <v>-1938652.81261562</v>
      </c>
      <c r="J267" s="185">
        <v>-1874567.44875778</v>
      </c>
      <c r="K267" s="185">
        <v>-1890288.6326999899</v>
      </c>
      <c r="L267" s="185">
        <v>-23222231.9632915</v>
      </c>
      <c r="M267" s="185">
        <v>-2955461.7536622998</v>
      </c>
    </row>
    <row r="268" spans="2:13">
      <c r="B268" s="183"/>
      <c r="C268" s="184" t="str">
        <f t="shared" si="73"/>
        <v>Mapfre Garantía y Crédito</v>
      </c>
      <c r="D268" s="185">
        <v>-58191.3531436708</v>
      </c>
      <c r="E268" s="185">
        <v>-110824.29078014199</v>
      </c>
      <c r="F268" s="185">
        <v>-77004.6861330307</v>
      </c>
      <c r="G268" s="185">
        <v>-93602.046419405902</v>
      </c>
      <c r="H268" s="185">
        <v>-107214.292024925</v>
      </c>
      <c r="I268" s="185">
        <v>-104826.05314468101</v>
      </c>
      <c r="J268" s="185">
        <v>-307942.40055005002</v>
      </c>
      <c r="K268" s="185">
        <v>-515142.473241503</v>
      </c>
      <c r="L268" s="185">
        <v>-111091.768796419</v>
      </c>
      <c r="M268" s="185">
        <v>-150187.606278452</v>
      </c>
    </row>
    <row r="269" spans="2:13">
      <c r="B269" s="183"/>
      <c r="C269" s="184" t="str">
        <f t="shared" si="73"/>
        <v>Mapfre Seguros Generales</v>
      </c>
      <c r="D269" s="185">
        <v>-1571295.23677566</v>
      </c>
      <c r="E269" s="185">
        <v>-1138183.39243499</v>
      </c>
      <c r="F269" s="185">
        <v>-1419395.6822899999</v>
      </c>
      <c r="G269" s="185">
        <v>-3653182.1476833401</v>
      </c>
      <c r="H269" s="185">
        <v>-3671957.6055906401</v>
      </c>
      <c r="I269" s="185">
        <v>-3138090.9621835202</v>
      </c>
      <c r="J269" s="185">
        <v>-3386783.4922170201</v>
      </c>
      <c r="K269" s="185">
        <v>-1772359.8187068801</v>
      </c>
      <c r="L269" s="185">
        <v>-29021555.028885301</v>
      </c>
      <c r="M269" s="185">
        <v>-4291219.3533425704</v>
      </c>
    </row>
    <row r="270" spans="2:13">
      <c r="B270" s="183"/>
      <c r="C270" s="184" t="str">
        <f t="shared" si="73"/>
        <v>Mutualidad de Carabineros</v>
      </c>
      <c r="D270" s="185">
        <v>-12397.1877889074</v>
      </c>
      <c r="E270" s="185">
        <v>-16211.524822695001</v>
      </c>
      <c r="F270" s="185">
        <v>-14419.6038008783</v>
      </c>
      <c r="G270" s="185">
        <v>-10324.0590582042</v>
      </c>
      <c r="H270" s="185">
        <v>-10370.3675425575</v>
      </c>
      <c r="I270" s="185">
        <v>-16976.495541379201</v>
      </c>
      <c r="J270" s="185">
        <v>-9959.9254022955392</v>
      </c>
      <c r="K270" s="185">
        <v>-13879.132191942999</v>
      </c>
      <c r="L270" s="185">
        <v>-32988.900307845797</v>
      </c>
      <c r="M270" s="185">
        <v>-11935.930829912801</v>
      </c>
    </row>
    <row r="271" spans="2:13">
      <c r="B271" s="183"/>
      <c r="C271" s="184" t="str">
        <f t="shared" si="73"/>
        <v>Orion Seguros Generales</v>
      </c>
      <c r="D271" s="185"/>
      <c r="E271" s="185"/>
      <c r="F271" s="185"/>
      <c r="G271" s="185"/>
      <c r="H271" s="185"/>
      <c r="I271" s="185"/>
      <c r="J271" s="185"/>
      <c r="K271" s="185">
        <v>-5624.0593461835197</v>
      </c>
      <c r="L271" s="185">
        <v>-55790.8792829827</v>
      </c>
      <c r="M271" s="185">
        <v>-61779.6782367298</v>
      </c>
    </row>
    <row r="272" spans="2:13">
      <c r="B272" s="183"/>
      <c r="C272" s="184" t="str">
        <f t="shared" si="73"/>
        <v>Penta Security</v>
      </c>
      <c r="D272" s="185">
        <v>-1405453.8548457599</v>
      </c>
      <c r="E272" s="185">
        <v>-1049142.55319149</v>
      </c>
      <c r="F272" s="185">
        <v>-1627893.4345052999</v>
      </c>
      <c r="G272" s="185">
        <v>-1998709.2492215501</v>
      </c>
      <c r="H272" s="185">
        <v>-2583063.2873009802</v>
      </c>
      <c r="I272" s="185">
        <v>-3016479.0604331899</v>
      </c>
      <c r="J272" s="185">
        <v>-4002071.6282176301</v>
      </c>
      <c r="K272" s="185">
        <v>-3050734.9036999699</v>
      </c>
      <c r="L272" s="185">
        <v>-16301785.5053821</v>
      </c>
      <c r="M272" s="185">
        <v>-2183101.7092916798</v>
      </c>
    </row>
    <row r="273" spans="2:24">
      <c r="B273" s="183"/>
      <c r="C273" s="184" t="str">
        <f t="shared" si="73"/>
        <v>RSA Seguros</v>
      </c>
      <c r="D273" s="185">
        <v>-1255605.6693334701</v>
      </c>
      <c r="E273" s="185">
        <v>-922190.42553191504</v>
      </c>
      <c r="F273" s="185">
        <v>-732887.06794748595</v>
      </c>
      <c r="G273" s="185">
        <v>-907581.27624158503</v>
      </c>
      <c r="H273" s="185">
        <v>-3676096.8631758299</v>
      </c>
      <c r="I273" s="185">
        <v>-4137505.9242732599</v>
      </c>
      <c r="J273" s="185">
        <v>-4178282.1216426198</v>
      </c>
      <c r="K273" s="185">
        <v>-3907068.8463095799</v>
      </c>
      <c r="L273" s="185">
        <v>-49778950.947423898</v>
      </c>
      <c r="M273" s="185">
        <v>-204993.35472321499</v>
      </c>
    </row>
    <row r="274" spans="2:24">
      <c r="B274" s="183"/>
      <c r="C274" s="184" t="str">
        <f t="shared" si="73"/>
        <v>Renta Nacional</v>
      </c>
      <c r="D274" s="185">
        <v>-229805.98562361</v>
      </c>
      <c r="E274" s="185">
        <v>-218872.75413711599</v>
      </c>
      <c r="F274" s="185">
        <v>-240617.65716447099</v>
      </c>
      <c r="G274" s="185">
        <v>-286671.51419124898</v>
      </c>
      <c r="H274" s="185">
        <v>-313020.99978294497</v>
      </c>
      <c r="I274" s="185">
        <v>-377120.32925199799</v>
      </c>
      <c r="J274" s="185">
        <v>-473013.99562771001</v>
      </c>
      <c r="K274" s="185">
        <v>-516701.66662846698</v>
      </c>
      <c r="L274" s="185">
        <v>-1162522.4708758299</v>
      </c>
      <c r="M274" s="185">
        <v>-397156.59304307099</v>
      </c>
    </row>
    <row r="275" spans="2:24">
      <c r="B275" s="183"/>
      <c r="C275" s="184" t="str">
        <f t="shared" si="73"/>
        <v>Santander Generales</v>
      </c>
      <c r="D275" s="185"/>
      <c r="E275" s="185"/>
      <c r="F275" s="185"/>
      <c r="G275" s="185"/>
      <c r="H275" s="185">
        <v>-2246.6811878898702</v>
      </c>
      <c r="I275" s="185">
        <v>-154780.79934117</v>
      </c>
      <c r="J275" s="185">
        <v>-408110.25776704401</v>
      </c>
      <c r="K275" s="185">
        <v>-638387.12727189402</v>
      </c>
      <c r="L275" s="185">
        <v>-4986851.1876880303</v>
      </c>
      <c r="M275" s="185">
        <v>-888554.29009470204</v>
      </c>
    </row>
    <row r="276" spans="2:24">
      <c r="B276" s="183"/>
      <c r="C276" s="184" t="str">
        <f t="shared" si="73"/>
        <v>Security Previsión</v>
      </c>
      <c r="D276" s="185">
        <v>-599056.14627702103</v>
      </c>
      <c r="E276" s="185">
        <v>-493603.95981087402</v>
      </c>
      <c r="F276" s="185"/>
      <c r="G276" s="185"/>
      <c r="H276" s="185"/>
      <c r="I276" s="185"/>
      <c r="J276" s="185"/>
      <c r="K276" s="185"/>
      <c r="L276" s="185"/>
      <c r="M276" s="185"/>
    </row>
    <row r="277" spans="2:24">
      <c r="B277" s="183"/>
      <c r="C277" s="184" t="str">
        <f t="shared" si="73"/>
        <v>Zenit Seguros Generales</v>
      </c>
      <c r="D277" s="185"/>
      <c r="E277" s="185"/>
      <c r="F277" s="185"/>
      <c r="G277" s="185"/>
      <c r="H277" s="185"/>
      <c r="I277" s="185"/>
      <c r="J277" s="185"/>
      <c r="K277" s="185">
        <v>-429.88356902202599</v>
      </c>
      <c r="L277" s="185">
        <v>-34160.578498337301</v>
      </c>
      <c r="M277" s="185">
        <v>-136612.89591877299</v>
      </c>
    </row>
    <row r="278" spans="2:24">
      <c r="B278" s="183"/>
      <c r="C278" s="184" t="str">
        <f t="shared" si="73"/>
        <v>Total</v>
      </c>
      <c r="D278" s="185">
        <f>SUM(D248:D277)</f>
        <v>-18060883.342928749</v>
      </c>
      <c r="E278" s="185">
        <f t="shared" ref="E278:M278" si="74">SUM(E248:E277)</f>
        <v>-13729959.574468086</v>
      </c>
      <c r="F278" s="185">
        <f t="shared" si="74"/>
        <v>-15310901.048388725</v>
      </c>
      <c r="G278" s="185">
        <f t="shared" si="74"/>
        <v>-22944241.914100893</v>
      </c>
      <c r="H278" s="185">
        <f t="shared" si="74"/>
        <v>-24460082.306322198</v>
      </c>
      <c r="I278" s="185">
        <f t="shared" si="74"/>
        <v>-25377789.198814027</v>
      </c>
      <c r="J278" s="185">
        <f t="shared" si="74"/>
        <v>-30065249.413222264</v>
      </c>
      <c r="K278" s="185">
        <f t="shared" si="74"/>
        <v>-23929590.390624404</v>
      </c>
      <c r="L278" s="185">
        <f t="shared" si="74"/>
        <v>-195608572.79351956</v>
      </c>
      <c r="M278" s="185">
        <f t="shared" si="74"/>
        <v>-29551179.217037018</v>
      </c>
    </row>
    <row r="280" spans="2:24">
      <c r="B280" s="175" t="s">
        <v>0</v>
      </c>
      <c r="C280" s="176" t="str">
        <f>'3.3'!B17</f>
        <v>ACE Seguros de Vida</v>
      </c>
      <c r="D280" s="173" t="str">
        <f>'3.3'!C17</f>
        <v/>
      </c>
      <c r="E280" s="173" t="str">
        <f>'3.3'!D17</f>
        <v/>
      </c>
      <c r="F280" s="173" t="str">
        <f>'3.3'!E17</f>
        <v/>
      </c>
      <c r="G280" s="173">
        <f>'3.3'!F17</f>
        <v>74107.542722287428</v>
      </c>
      <c r="H280" s="173">
        <f>'3.3'!G17</f>
        <v>249236.54505414914</v>
      </c>
      <c r="I280" s="173">
        <f>'3.3'!H17</f>
        <v>321217.51077580708</v>
      </c>
      <c r="J280" s="173">
        <f>'3.3'!I17</f>
        <v>460537.68849140103</v>
      </c>
      <c r="K280" s="173">
        <f>'3.3'!J17</f>
        <v>701834.22719320399</v>
      </c>
      <c r="L280" s="173">
        <f>'3.3'!K17</f>
        <v>757778.29046563711</v>
      </c>
      <c r="M280" s="173">
        <f>'3.3'!L17</f>
        <v>777574.53452785336</v>
      </c>
      <c r="O280" s="188">
        <f t="shared" ref="O280:O316" si="75">IFERROR(ROUND(D280-D318,4),0)</f>
        <v>0</v>
      </c>
      <c r="P280" s="188">
        <f t="shared" ref="P280:X280" si="76">IFERROR(ROUND(E280-E318,4),0)</f>
        <v>0</v>
      </c>
      <c r="Q280" s="188">
        <f t="shared" si="76"/>
        <v>0</v>
      </c>
      <c r="R280" s="188">
        <f t="shared" si="76"/>
        <v>0</v>
      </c>
      <c r="S280" s="188">
        <f t="shared" si="76"/>
        <v>0</v>
      </c>
      <c r="T280" s="188">
        <f t="shared" si="76"/>
        <v>0</v>
      </c>
      <c r="U280" s="188">
        <f t="shared" si="76"/>
        <v>0</v>
      </c>
      <c r="V280" s="188">
        <f t="shared" si="76"/>
        <v>0</v>
      </c>
      <c r="W280" s="188">
        <f t="shared" si="76"/>
        <v>0</v>
      </c>
      <c r="X280" s="188">
        <f t="shared" si="76"/>
        <v>0</v>
      </c>
    </row>
    <row r="281" spans="2:24">
      <c r="B281" s="175"/>
      <c r="C281" s="176" t="str">
        <f>'3.3'!B18</f>
        <v>BanChile</v>
      </c>
      <c r="D281" s="173">
        <f>'3.3'!C18</f>
        <v>577721.07462201675</v>
      </c>
      <c r="E281" s="173">
        <f>'3.3'!D18</f>
        <v>758605.43735224579</v>
      </c>
      <c r="F281" s="173">
        <f>'3.3'!E18</f>
        <v>902554.18792461767</v>
      </c>
      <c r="G281" s="173">
        <f>'3.3'!F18</f>
        <v>1565788.9568790984</v>
      </c>
      <c r="H281" s="173">
        <f>'3.3'!G18</f>
        <v>1847872.4262913393</v>
      </c>
      <c r="I281" s="173">
        <f>'3.3'!H18</f>
        <v>2180239.0705439518</v>
      </c>
      <c r="J281" s="173">
        <f>'3.3'!I18</f>
        <v>3076681.3952827021</v>
      </c>
      <c r="K281" s="173">
        <f>'3.3'!J18</f>
        <v>3775046.2687080302</v>
      </c>
      <c r="L281" s="173">
        <f>'3.3'!K18</f>
        <v>4525757.5312681329</v>
      </c>
      <c r="M281" s="173">
        <f>'3.3'!L18</f>
        <v>5545116.6971606296</v>
      </c>
      <c r="O281" s="188">
        <f t="shared" si="75"/>
        <v>0</v>
      </c>
      <c r="P281" s="188">
        <f t="shared" ref="P281:P316" si="77">IFERROR(ROUND(E281-E319,4),0)</f>
        <v>0</v>
      </c>
      <c r="Q281" s="188">
        <f t="shared" ref="Q281:Q316" si="78">IFERROR(ROUND(F281-F319,4),0)</f>
        <v>0</v>
      </c>
      <c r="R281" s="188">
        <f t="shared" ref="R281:R316" si="79">IFERROR(ROUND(G281-G319,4),0)</f>
        <v>0</v>
      </c>
      <c r="S281" s="188">
        <f t="shared" ref="S281:S316" si="80">IFERROR(ROUND(H281-H319,4),0)</f>
        <v>0</v>
      </c>
      <c r="T281" s="188">
        <f t="shared" ref="T281:T316" si="81">IFERROR(ROUND(I281-I319,4),0)</f>
        <v>0</v>
      </c>
      <c r="U281" s="188">
        <f t="shared" ref="U281:U316" si="82">IFERROR(ROUND(J281-J319,4),0)</f>
        <v>0</v>
      </c>
      <c r="V281" s="188">
        <f t="shared" ref="V281:V316" si="83">IFERROR(ROUND(K281-K319,4),0)</f>
        <v>0</v>
      </c>
      <c r="W281" s="188">
        <f t="shared" ref="W281:W316" si="84">IFERROR(ROUND(L281-L319,4),0)</f>
        <v>0</v>
      </c>
      <c r="X281" s="188">
        <f t="shared" ref="X281:X316" si="85">IFERROR(ROUND(M281-M319,4),0)</f>
        <v>0</v>
      </c>
    </row>
    <row r="282" spans="2:24">
      <c r="B282" s="175"/>
      <c r="C282" s="176" t="str">
        <f>'3.3'!B19</f>
        <v>BBVA Seguros de Vida</v>
      </c>
      <c r="D282" s="173">
        <f>'3.3'!C19</f>
        <v>136970.8888851729</v>
      </c>
      <c r="E282" s="173">
        <f>'3.3'!D19</f>
        <v>1061908.0969267138</v>
      </c>
      <c r="F282" s="173">
        <f>'3.3'!E19</f>
        <v>2874707.0661573424</v>
      </c>
      <c r="G282" s="173">
        <f>'3.3'!F19</f>
        <v>3260095.0997534869</v>
      </c>
      <c r="H282" s="173">
        <f>'3.3'!G19</f>
        <v>3765506.1686112513</v>
      </c>
      <c r="I282" s="173">
        <f>'3.3'!H19</f>
        <v>4683506.4155420298</v>
      </c>
      <c r="J282" s="173">
        <f>'3.3'!I19</f>
        <v>7253789.6858045282</v>
      </c>
      <c r="K282" s="173">
        <f>'3.3'!J19</f>
        <v>3773944.0325303888</v>
      </c>
      <c r="L282" s="173">
        <f>'3.3'!K19</f>
        <v>3926299.3025114709</v>
      </c>
      <c r="M282" s="173">
        <f>'3.3'!L19</f>
        <v>4611788.895951069</v>
      </c>
      <c r="O282" s="188">
        <f t="shared" si="75"/>
        <v>0</v>
      </c>
      <c r="P282" s="188">
        <f t="shared" si="77"/>
        <v>0</v>
      </c>
      <c r="Q282" s="188">
        <f t="shared" si="78"/>
        <v>0</v>
      </c>
      <c r="R282" s="188">
        <f t="shared" si="79"/>
        <v>0</v>
      </c>
      <c r="S282" s="188">
        <f t="shared" si="80"/>
        <v>0</v>
      </c>
      <c r="T282" s="188">
        <f t="shared" si="81"/>
        <v>0</v>
      </c>
      <c r="U282" s="188">
        <f t="shared" si="82"/>
        <v>0</v>
      </c>
      <c r="V282" s="188">
        <f t="shared" si="83"/>
        <v>0</v>
      </c>
      <c r="W282" s="188">
        <f t="shared" si="84"/>
        <v>0</v>
      </c>
      <c r="X282" s="188">
        <f t="shared" si="85"/>
        <v>0</v>
      </c>
    </row>
    <row r="283" spans="2:24">
      <c r="B283" s="175"/>
      <c r="C283" s="176" t="str">
        <f>'3.3'!B20</f>
        <v>BCI Vida</v>
      </c>
      <c r="D283" s="173">
        <f>'3.3'!C20</f>
        <v>779091.40641610348</v>
      </c>
      <c r="E283" s="173">
        <f>'3.3'!D20</f>
        <v>909320.6855791962</v>
      </c>
      <c r="F283" s="173">
        <f>'3.3'!E20</f>
        <v>1146845.738737256</v>
      </c>
      <c r="G283" s="173">
        <f>'3.3'!F20</f>
        <v>1587712.025885113</v>
      </c>
      <c r="H283" s="173">
        <f>'3.3'!G20</f>
        <v>1666321.596738287</v>
      </c>
      <c r="I283" s="173">
        <f>'3.3'!H20</f>
        <v>2067293.3231274448</v>
      </c>
      <c r="J283" s="173">
        <f>'3.3'!I20</f>
        <v>2010945.868024199</v>
      </c>
      <c r="K283" s="173">
        <f>'3.3'!J20</f>
        <v>2133050.6596991443</v>
      </c>
      <c r="L283" s="173">
        <f>'3.3'!K20</f>
        <v>2510177.7395592281</v>
      </c>
      <c r="M283" s="173">
        <f>'3.3'!L20</f>
        <v>3203712.294277885</v>
      </c>
      <c r="O283" s="188">
        <f t="shared" si="75"/>
        <v>0</v>
      </c>
      <c r="P283" s="188">
        <f t="shared" si="77"/>
        <v>0</v>
      </c>
      <c r="Q283" s="188">
        <f t="shared" si="78"/>
        <v>0</v>
      </c>
      <c r="R283" s="188">
        <f t="shared" si="79"/>
        <v>0</v>
      </c>
      <c r="S283" s="188">
        <f t="shared" si="80"/>
        <v>0</v>
      </c>
      <c r="T283" s="188">
        <f t="shared" si="81"/>
        <v>0</v>
      </c>
      <c r="U283" s="188">
        <f t="shared" si="82"/>
        <v>0</v>
      </c>
      <c r="V283" s="188">
        <f t="shared" si="83"/>
        <v>0</v>
      </c>
      <c r="W283" s="188">
        <f t="shared" si="84"/>
        <v>0</v>
      </c>
      <c r="X283" s="188">
        <f t="shared" si="85"/>
        <v>0</v>
      </c>
    </row>
    <row r="284" spans="2:24">
      <c r="B284" s="175"/>
      <c r="C284" s="176" t="str">
        <f>'3.3'!B21</f>
        <v>BICE Vida</v>
      </c>
      <c r="D284" s="173">
        <f>'3.3'!C21</f>
        <v>3030946.2665102752</v>
      </c>
      <c r="E284" s="173">
        <f>'3.3'!D21</f>
        <v>4059641.0756501174</v>
      </c>
      <c r="F284" s="173">
        <f>'3.3'!E21</f>
        <v>2703585.4836707171</v>
      </c>
      <c r="G284" s="173">
        <f>'3.3'!F21</f>
        <v>3670831.3467569323</v>
      </c>
      <c r="H284" s="173">
        <f>'3.3'!G21</f>
        <v>5408629.8386050006</v>
      </c>
      <c r="I284" s="173">
        <f>'3.3'!H21</f>
        <v>6253783.6358577255</v>
      </c>
      <c r="J284" s="173">
        <f>'3.3'!I21</f>
        <v>7883356.6327950265</v>
      </c>
      <c r="K284" s="173">
        <f>'3.3'!J21</f>
        <v>6116486.3189780992</v>
      </c>
      <c r="L284" s="173">
        <f>'3.3'!K21</f>
        <v>5762897.7117808675</v>
      </c>
      <c r="M284" s="173">
        <f>'3.3'!L21</f>
        <v>7993490.4546194654</v>
      </c>
      <c r="O284" s="188">
        <f t="shared" si="75"/>
        <v>0</v>
      </c>
      <c r="P284" s="188">
        <f t="shared" si="77"/>
        <v>0</v>
      </c>
      <c r="Q284" s="188">
        <f t="shared" si="78"/>
        <v>0</v>
      </c>
      <c r="R284" s="188">
        <f t="shared" si="79"/>
        <v>0</v>
      </c>
      <c r="S284" s="188">
        <f t="shared" si="80"/>
        <v>0</v>
      </c>
      <c r="T284" s="188">
        <f t="shared" si="81"/>
        <v>0</v>
      </c>
      <c r="U284" s="188">
        <f t="shared" si="82"/>
        <v>0</v>
      </c>
      <c r="V284" s="188">
        <f t="shared" si="83"/>
        <v>0</v>
      </c>
      <c r="W284" s="188">
        <f t="shared" si="84"/>
        <v>0</v>
      </c>
      <c r="X284" s="188">
        <f t="shared" si="85"/>
        <v>0</v>
      </c>
    </row>
    <row r="285" spans="2:24">
      <c r="B285" s="175"/>
      <c r="C285" s="176" t="str">
        <f>'3.3'!B22</f>
        <v>Cardif</v>
      </c>
      <c r="D285" s="173">
        <f>'3.3'!C22</f>
        <v>712945.38022900012</v>
      </c>
      <c r="E285" s="173">
        <f>'3.3'!D22</f>
        <v>1154408.5697399525</v>
      </c>
      <c r="F285" s="173">
        <f>'3.3'!E22</f>
        <v>2241450.5357436747</v>
      </c>
      <c r="G285" s="173">
        <f>'3.3'!F22</f>
        <v>2497681.3106786651</v>
      </c>
      <c r="H285" s="173">
        <f>'3.3'!G22</f>
        <v>3495984.9763148446</v>
      </c>
      <c r="I285" s="173">
        <f>'3.3'!H22</f>
        <v>4518080.4233472915</v>
      </c>
      <c r="J285" s="173">
        <f>'3.3'!I22</f>
        <v>3621903.2964348705</v>
      </c>
      <c r="K285" s="173">
        <f>'3.3'!J22</f>
        <v>3546006.8529256736</v>
      </c>
      <c r="L285" s="173">
        <f>'3.3'!K22</f>
        <v>3486076.423116629</v>
      </c>
      <c r="M285" s="173">
        <f>'3.3'!L22</f>
        <v>3950233.4930023868</v>
      </c>
      <c r="O285" s="188">
        <f t="shared" si="75"/>
        <v>0</v>
      </c>
      <c r="P285" s="188">
        <f t="shared" si="77"/>
        <v>0</v>
      </c>
      <c r="Q285" s="188">
        <f t="shared" si="78"/>
        <v>0</v>
      </c>
      <c r="R285" s="188">
        <f t="shared" si="79"/>
        <v>0</v>
      </c>
      <c r="S285" s="188">
        <f t="shared" si="80"/>
        <v>0</v>
      </c>
      <c r="T285" s="188">
        <f t="shared" si="81"/>
        <v>0</v>
      </c>
      <c r="U285" s="188">
        <f t="shared" si="82"/>
        <v>0</v>
      </c>
      <c r="V285" s="188">
        <f t="shared" si="83"/>
        <v>0</v>
      </c>
      <c r="W285" s="188">
        <f t="shared" si="84"/>
        <v>0</v>
      </c>
      <c r="X285" s="188">
        <f t="shared" si="85"/>
        <v>0</v>
      </c>
    </row>
    <row r="286" spans="2:24">
      <c r="B286" s="175"/>
      <c r="C286" s="176" t="str">
        <f>'3.3'!B23</f>
        <v>Chilena</v>
      </c>
      <c r="D286" s="173">
        <f>'3.3'!C23</f>
        <v>4925222.4064328279</v>
      </c>
      <c r="E286" s="173">
        <f>'3.3'!D23</f>
        <v>4601276.5957446797</v>
      </c>
      <c r="F286" s="173">
        <f>'3.3'!E23</f>
        <v>5467606.6073609535</v>
      </c>
      <c r="G286" s="173">
        <f>'3.3'!F23</f>
        <v>5288694.6788310949</v>
      </c>
      <c r="H286" s="173">
        <f>'3.3'!G23</f>
        <v>5653561.6626618756</v>
      </c>
      <c r="I286" s="173">
        <f>'3.3'!H23</f>
        <v>6185443.3598706778</v>
      </c>
      <c r="J286" s="173">
        <f>'3.3'!I23</f>
        <v>6346643.8753025699</v>
      </c>
      <c r="K286" s="173">
        <f>'3.3'!J23</f>
        <v>8949515.157418659</v>
      </c>
      <c r="L286" s="173">
        <f>'3.3'!K23</f>
        <v>10187214.590164315</v>
      </c>
      <c r="M286" s="173">
        <f>'3.3'!L23</f>
        <v>8029361.7618707791</v>
      </c>
      <c r="O286" s="188">
        <f t="shared" si="75"/>
        <v>0</v>
      </c>
      <c r="P286" s="188">
        <f t="shared" si="77"/>
        <v>0</v>
      </c>
      <c r="Q286" s="188">
        <f t="shared" si="78"/>
        <v>0</v>
      </c>
      <c r="R286" s="188">
        <f t="shared" si="79"/>
        <v>0</v>
      </c>
      <c r="S286" s="188">
        <f t="shared" si="80"/>
        <v>0</v>
      </c>
      <c r="T286" s="188">
        <f t="shared" si="81"/>
        <v>0</v>
      </c>
      <c r="U286" s="188">
        <f t="shared" si="82"/>
        <v>0</v>
      </c>
      <c r="V286" s="188">
        <f t="shared" si="83"/>
        <v>0</v>
      </c>
      <c r="W286" s="188">
        <f t="shared" si="84"/>
        <v>0</v>
      </c>
      <c r="X286" s="188">
        <f t="shared" si="85"/>
        <v>0</v>
      </c>
    </row>
    <row r="287" spans="2:24">
      <c r="B287" s="175"/>
      <c r="C287" s="176" t="str">
        <f>'3.3'!B24</f>
        <v>Cigna</v>
      </c>
      <c r="D287" s="173">
        <f>'3.3'!C24</f>
        <v>742557.08869740576</v>
      </c>
      <c r="E287" s="173">
        <f>'3.3'!D24</f>
        <v>787142.37588652479</v>
      </c>
      <c r="F287" s="173">
        <f>'3.3'!E24</f>
        <v>634502.81658827572</v>
      </c>
      <c r="G287" s="173">
        <f>'3.3'!F24</f>
        <v>543315.56216727721</v>
      </c>
      <c r="H287" s="173">
        <f>'3.3'!G24</f>
        <v>499648.62202899356</v>
      </c>
      <c r="I287" s="173" t="str">
        <f>'3.3'!H24</f>
        <v/>
      </c>
      <c r="J287" s="173" t="str">
        <f>'3.3'!I24</f>
        <v/>
      </c>
      <c r="K287" s="173" t="str">
        <f>'3.3'!J24</f>
        <v/>
      </c>
      <c r="L287" s="173" t="str">
        <f>'3.3'!K24</f>
        <v/>
      </c>
      <c r="M287" s="173" t="str">
        <f>'3.3'!L24</f>
        <v/>
      </c>
      <c r="O287" s="188">
        <f t="shared" si="75"/>
        <v>0</v>
      </c>
      <c r="P287" s="188">
        <f t="shared" si="77"/>
        <v>0</v>
      </c>
      <c r="Q287" s="188">
        <f t="shared" si="78"/>
        <v>0</v>
      </c>
      <c r="R287" s="188">
        <f t="shared" si="79"/>
        <v>0</v>
      </c>
      <c r="S287" s="188">
        <f t="shared" si="80"/>
        <v>0</v>
      </c>
      <c r="T287" s="188">
        <f t="shared" si="81"/>
        <v>0</v>
      </c>
      <c r="U287" s="188">
        <f t="shared" si="82"/>
        <v>0</v>
      </c>
      <c r="V287" s="188">
        <f t="shared" si="83"/>
        <v>0</v>
      </c>
      <c r="W287" s="188">
        <f t="shared" si="84"/>
        <v>0</v>
      </c>
      <c r="X287" s="188">
        <f t="shared" si="85"/>
        <v>0</v>
      </c>
    </row>
    <row r="288" spans="2:24">
      <c r="B288" s="175"/>
      <c r="C288" s="176" t="str">
        <f>'3.3'!B25</f>
        <v>CN Life</v>
      </c>
      <c r="D288" s="173">
        <f>'3.3'!C25</f>
        <v>971964.90469490224</v>
      </c>
      <c r="E288" s="173">
        <f>'3.3'!D25</f>
        <v>33693.617021276594</v>
      </c>
      <c r="F288" s="173">
        <f>'3.3'!E25</f>
        <v>24738.509157160141</v>
      </c>
      <c r="G288" s="173">
        <f>'3.3'!F25</f>
        <v>23160.189175852192</v>
      </c>
      <c r="H288" s="173">
        <f>'3.3'!G25</f>
        <v>32858.339541392568</v>
      </c>
      <c r="I288" s="173">
        <f>'3.3'!H25</f>
        <v>42590.403135966262</v>
      </c>
      <c r="J288" s="173">
        <f>'3.3'!I25</f>
        <v>60185.70269203162</v>
      </c>
      <c r="K288" s="173">
        <f>'3.3'!J25</f>
        <v>66724.108623073829</v>
      </c>
      <c r="L288" s="173">
        <f>'3.3'!K25</f>
        <v>27540.752858817406</v>
      </c>
      <c r="M288" s="173">
        <f>'3.3'!L25</f>
        <v>1200178.7025495167</v>
      </c>
      <c r="O288" s="188">
        <f t="shared" si="75"/>
        <v>0</v>
      </c>
      <c r="P288" s="188">
        <f t="shared" si="77"/>
        <v>0</v>
      </c>
      <c r="Q288" s="188">
        <f t="shared" si="78"/>
        <v>0</v>
      </c>
      <c r="R288" s="188">
        <f t="shared" si="79"/>
        <v>0</v>
      </c>
      <c r="S288" s="188">
        <f t="shared" si="80"/>
        <v>0</v>
      </c>
      <c r="T288" s="188">
        <f t="shared" si="81"/>
        <v>0</v>
      </c>
      <c r="U288" s="188">
        <f t="shared" si="82"/>
        <v>0</v>
      </c>
      <c r="V288" s="188">
        <f t="shared" si="83"/>
        <v>0</v>
      </c>
      <c r="W288" s="188">
        <f t="shared" si="84"/>
        <v>0</v>
      </c>
      <c r="X288" s="188">
        <f t="shared" si="85"/>
        <v>0</v>
      </c>
    </row>
    <row r="289" spans="2:24">
      <c r="B289" s="175"/>
      <c r="C289" s="176" t="str">
        <f>'3.3'!B26</f>
        <v>Consorcio Nacional</v>
      </c>
      <c r="D289" s="173">
        <f>'3.3'!C26</f>
        <v>6902106.5902537759</v>
      </c>
      <c r="E289" s="173">
        <f>'3.3'!D26</f>
        <v>8772506.2056737579</v>
      </c>
      <c r="F289" s="173">
        <f>'3.3'!E26</f>
        <v>8532865.990454495</v>
      </c>
      <c r="G289" s="173">
        <f>'3.3'!F26</f>
        <v>8414592.1987492461</v>
      </c>
      <c r="H289" s="173">
        <f>'3.3'!G26</f>
        <v>8306400.2273076791</v>
      </c>
      <c r="I289" s="173">
        <f>'3.3'!H26</f>
        <v>10349275.735297862</v>
      </c>
      <c r="J289" s="173">
        <f>'3.3'!I26</f>
        <v>8449924.8807951473</v>
      </c>
      <c r="K289" s="173">
        <f>'3.3'!J26</f>
        <v>8805184.7214900758</v>
      </c>
      <c r="L289" s="173">
        <f>'3.3'!K26</f>
        <v>10775887.544248456</v>
      </c>
      <c r="M289" s="173">
        <f>'3.3'!L26</f>
        <v>12672462.134481743</v>
      </c>
      <c r="O289" s="188">
        <f t="shared" si="75"/>
        <v>0</v>
      </c>
      <c r="P289" s="188">
        <f t="shared" si="77"/>
        <v>0</v>
      </c>
      <c r="Q289" s="188">
        <f t="shared" si="78"/>
        <v>0</v>
      </c>
      <c r="R289" s="188">
        <f t="shared" si="79"/>
        <v>0</v>
      </c>
      <c r="S289" s="188">
        <f t="shared" si="80"/>
        <v>0</v>
      </c>
      <c r="T289" s="188">
        <f t="shared" si="81"/>
        <v>0</v>
      </c>
      <c r="U289" s="188">
        <f t="shared" si="82"/>
        <v>0</v>
      </c>
      <c r="V289" s="188">
        <f t="shared" si="83"/>
        <v>0</v>
      </c>
      <c r="W289" s="188">
        <f t="shared" si="84"/>
        <v>0</v>
      </c>
      <c r="X289" s="188">
        <f t="shared" si="85"/>
        <v>0</v>
      </c>
    </row>
    <row r="290" spans="2:24">
      <c r="B290" s="175"/>
      <c r="C290" s="176" t="str">
        <f>'3.3'!B27</f>
        <v>CorpVida</v>
      </c>
      <c r="D290" s="173">
        <f>'3.3'!C27</f>
        <v>3663977.4440221423</v>
      </c>
      <c r="E290" s="173">
        <f>'3.3'!D27</f>
        <v>4758675.8865248226</v>
      </c>
      <c r="F290" s="173">
        <f>'3.3'!E27</f>
        <v>4589000.5514796115</v>
      </c>
      <c r="G290" s="173">
        <f>'3.3'!F27</f>
        <v>4562946.812789673</v>
      </c>
      <c r="H290" s="173">
        <f>'3.3'!G27</f>
        <v>4002871.6682354957</v>
      </c>
      <c r="I290" s="173">
        <f>'3.3'!H27</f>
        <v>5085275.3907981878</v>
      </c>
      <c r="J290" s="173">
        <f>'3.3'!I27</f>
        <v>6695403.9073173814</v>
      </c>
      <c r="K290" s="173">
        <f>'3.3'!J27</f>
        <v>6458171.3689807747</v>
      </c>
      <c r="L290" s="173">
        <f>'3.3'!K27</f>
        <v>9298750.9991587251</v>
      </c>
      <c r="M290" s="173">
        <f>'3.3'!L27</f>
        <v>10406302.001028975</v>
      </c>
      <c r="O290" s="188">
        <f t="shared" si="75"/>
        <v>0</v>
      </c>
      <c r="P290" s="188">
        <f t="shared" si="77"/>
        <v>0</v>
      </c>
      <c r="Q290" s="188">
        <f t="shared" si="78"/>
        <v>0</v>
      </c>
      <c r="R290" s="188">
        <f t="shared" si="79"/>
        <v>0</v>
      </c>
      <c r="S290" s="188">
        <f t="shared" si="80"/>
        <v>0</v>
      </c>
      <c r="T290" s="188">
        <f t="shared" si="81"/>
        <v>0</v>
      </c>
      <c r="U290" s="188">
        <f t="shared" si="82"/>
        <v>0</v>
      </c>
      <c r="V290" s="188">
        <f t="shared" si="83"/>
        <v>0</v>
      </c>
      <c r="W290" s="188">
        <f t="shared" si="84"/>
        <v>0</v>
      </c>
      <c r="X290" s="188">
        <f t="shared" si="85"/>
        <v>0</v>
      </c>
    </row>
    <row r="291" spans="2:24">
      <c r="B291" s="175"/>
      <c r="C291" s="176" t="str">
        <f>'3.3'!B28</f>
        <v>CorpSeguros</v>
      </c>
      <c r="D291" s="173" t="str">
        <f>'3.3'!C28</f>
        <v/>
      </c>
      <c r="E291" s="173" t="str">
        <f>'3.3'!D28</f>
        <v/>
      </c>
      <c r="F291" s="173" t="str">
        <f>'3.3'!E28</f>
        <v/>
      </c>
      <c r="G291" s="173" t="str">
        <f>'3.3'!F28</f>
        <v/>
      </c>
      <c r="H291" s="173" t="str">
        <f>'3.3'!G28</f>
        <v/>
      </c>
      <c r="I291" s="173" t="str">
        <f>'3.3'!H28</f>
        <v/>
      </c>
      <c r="J291" s="173" t="str">
        <f>'3.3'!I28</f>
        <v/>
      </c>
      <c r="K291" s="173">
        <f>'3.3'!J28</f>
        <v>1594863.791417418</v>
      </c>
      <c r="L291" s="173">
        <f>'3.3'!K28</f>
        <v>1427914.828564171</v>
      </c>
      <c r="M291" s="173">
        <f>'3.3'!L28</f>
        <v>1659058.5910219015</v>
      </c>
      <c r="O291" s="188">
        <f t="shared" si="75"/>
        <v>0</v>
      </c>
      <c r="P291" s="188">
        <f t="shared" si="77"/>
        <v>0</v>
      </c>
      <c r="Q291" s="188">
        <f t="shared" si="78"/>
        <v>0</v>
      </c>
      <c r="R291" s="188">
        <f t="shared" si="79"/>
        <v>0</v>
      </c>
      <c r="S291" s="188">
        <f t="shared" si="80"/>
        <v>0</v>
      </c>
      <c r="T291" s="188">
        <f t="shared" si="81"/>
        <v>0</v>
      </c>
      <c r="U291" s="188">
        <f t="shared" si="82"/>
        <v>0</v>
      </c>
      <c r="V291" s="188">
        <f t="shared" si="83"/>
        <v>0</v>
      </c>
      <c r="W291" s="188">
        <f t="shared" si="84"/>
        <v>0</v>
      </c>
      <c r="X291" s="188">
        <f t="shared" si="85"/>
        <v>0</v>
      </c>
    </row>
    <row r="292" spans="2:24">
      <c r="B292" s="175"/>
      <c r="C292" s="176" t="str">
        <f>'3.3'!B29</f>
        <v>Cruz del Sur</v>
      </c>
      <c r="D292" s="173">
        <f>'3.3'!C29</f>
        <v>2390277.9005406089</v>
      </c>
      <c r="E292" s="173">
        <f>'3.3'!D29</f>
        <v>2168241.666666666</v>
      </c>
      <c r="F292" s="173">
        <f>'3.3'!E29</f>
        <v>2635614.3800474098</v>
      </c>
      <c r="G292" s="173">
        <f>'3.3'!F29</f>
        <v>2691439.1306500584</v>
      </c>
      <c r="H292" s="173">
        <f>'3.3'!G29</f>
        <v>3236139.1397865871</v>
      </c>
      <c r="I292" s="173">
        <f>'3.3'!H29</f>
        <v>3992379.6773729953</v>
      </c>
      <c r="J292" s="173">
        <f>'3.3'!I29</f>
        <v>4606650.6250766106</v>
      </c>
      <c r="K292" s="173">
        <f>'3.3'!J29</f>
        <v>3617400.9973795409</v>
      </c>
      <c r="L292" s="173">
        <f>'3.3'!K29</f>
        <v>6488223.4200474937</v>
      </c>
      <c r="M292" s="173">
        <f>'3.3'!L29</f>
        <v>8648929.0182169843</v>
      </c>
      <c r="O292" s="188">
        <f t="shared" si="75"/>
        <v>0</v>
      </c>
      <c r="P292" s="188">
        <f t="shared" si="77"/>
        <v>0</v>
      </c>
      <c r="Q292" s="188">
        <f t="shared" si="78"/>
        <v>0</v>
      </c>
      <c r="R292" s="188">
        <f t="shared" si="79"/>
        <v>0</v>
      </c>
      <c r="S292" s="188">
        <f t="shared" si="80"/>
        <v>0</v>
      </c>
      <c r="T292" s="188">
        <f t="shared" si="81"/>
        <v>0</v>
      </c>
      <c r="U292" s="188">
        <f t="shared" si="82"/>
        <v>0</v>
      </c>
      <c r="V292" s="188">
        <f t="shared" si="83"/>
        <v>0</v>
      </c>
      <c r="W292" s="188">
        <f t="shared" si="84"/>
        <v>0</v>
      </c>
      <c r="X292" s="188">
        <f t="shared" si="85"/>
        <v>0</v>
      </c>
    </row>
    <row r="293" spans="2:24">
      <c r="B293" s="175"/>
      <c r="C293" s="176" t="str">
        <f>'3.3'!B30</f>
        <v>EuroAmerica</v>
      </c>
      <c r="D293" s="173">
        <f>'3.3'!C30</f>
        <v>3866772.2758795349</v>
      </c>
      <c r="E293" s="173">
        <f>'3.3'!D30</f>
        <v>3340511.9976359331</v>
      </c>
      <c r="F293" s="173">
        <f>'3.3'!E30</f>
        <v>3308044.3262564936</v>
      </c>
      <c r="G293" s="173">
        <f>'3.3'!F30</f>
        <v>3288463.7445402741</v>
      </c>
      <c r="H293" s="173">
        <f>'3.3'!G30</f>
        <v>4052735.1636473499</v>
      </c>
      <c r="I293" s="173">
        <f>'3.3'!H30</f>
        <v>5090592.5598262399</v>
      </c>
      <c r="J293" s="173">
        <f>'3.3'!I30</f>
        <v>4238598.4989210982</v>
      </c>
      <c r="K293" s="173">
        <f>'3.3'!J30</f>
        <v>5228650.2620461006</v>
      </c>
      <c r="L293" s="173">
        <f>'3.3'!K30</f>
        <v>5814328.2740363199</v>
      </c>
      <c r="M293" s="173">
        <f>'3.3'!L30</f>
        <v>6397702.8379346402</v>
      </c>
      <c r="O293" s="188">
        <f t="shared" si="75"/>
        <v>0</v>
      </c>
      <c r="P293" s="188">
        <f t="shared" si="77"/>
        <v>0</v>
      </c>
      <c r="Q293" s="188">
        <f t="shared" si="78"/>
        <v>0</v>
      </c>
      <c r="R293" s="188">
        <f t="shared" si="79"/>
        <v>0</v>
      </c>
      <c r="S293" s="188">
        <f t="shared" si="80"/>
        <v>0</v>
      </c>
      <c r="T293" s="188">
        <f t="shared" si="81"/>
        <v>0</v>
      </c>
      <c r="U293" s="188">
        <f t="shared" si="82"/>
        <v>0</v>
      </c>
      <c r="V293" s="188">
        <f t="shared" si="83"/>
        <v>0</v>
      </c>
      <c r="W293" s="188">
        <f t="shared" si="84"/>
        <v>0</v>
      </c>
      <c r="X293" s="188">
        <f t="shared" si="85"/>
        <v>0</v>
      </c>
    </row>
    <row r="294" spans="2:24">
      <c r="B294" s="175"/>
      <c r="C294" s="176" t="str">
        <f>'3.3'!B31</f>
        <v>Huelen</v>
      </c>
      <c r="D294" s="173">
        <f>'3.3'!C31</f>
        <v>36913.316435859291</v>
      </c>
      <c r="E294" s="173">
        <f>'3.3'!D31</f>
        <v>85093.912529550813</v>
      </c>
      <c r="F294" s="173">
        <f>'3.3'!E31</f>
        <v>89290.09271209588</v>
      </c>
      <c r="G294" s="173">
        <f>'3.3'!F31</f>
        <v>35468.302585674042</v>
      </c>
      <c r="H294" s="173">
        <f>'3.3'!G31</f>
        <v>22472.810881973426</v>
      </c>
      <c r="I294" s="173">
        <f>'3.3'!H31</f>
        <v>43515.303225964264</v>
      </c>
      <c r="J294" s="173">
        <f>'3.3'!I31</f>
        <v>27374.389175749042</v>
      </c>
      <c r="K294" s="173">
        <f>'3.3'!J31</f>
        <v>30915.662029291114</v>
      </c>
      <c r="L294" s="173">
        <f>'3.3'!K31</f>
        <v>25436.635276187277</v>
      </c>
      <c r="M294" s="173">
        <f>'3.3'!L31</f>
        <v>18848.140062608691</v>
      </c>
      <c r="O294" s="188">
        <f t="shared" si="75"/>
        <v>0</v>
      </c>
      <c r="P294" s="188">
        <f t="shared" si="77"/>
        <v>0</v>
      </c>
      <c r="Q294" s="188">
        <f t="shared" si="78"/>
        <v>0</v>
      </c>
      <c r="R294" s="188">
        <f t="shared" si="79"/>
        <v>0</v>
      </c>
      <c r="S294" s="188">
        <f t="shared" si="80"/>
        <v>0</v>
      </c>
      <c r="T294" s="188">
        <f t="shared" si="81"/>
        <v>0</v>
      </c>
      <c r="U294" s="188">
        <f t="shared" si="82"/>
        <v>0</v>
      </c>
      <c r="V294" s="188">
        <f t="shared" si="83"/>
        <v>0</v>
      </c>
      <c r="W294" s="188">
        <f t="shared" si="84"/>
        <v>0</v>
      </c>
      <c r="X294" s="188">
        <f t="shared" si="85"/>
        <v>0</v>
      </c>
    </row>
    <row r="295" spans="2:24">
      <c r="B295" s="175"/>
      <c r="C295" s="176" t="str">
        <f>'3.3'!B32</f>
        <v>ISE - Las Américas</v>
      </c>
      <c r="D295" s="173">
        <f>'3.3'!C32</f>
        <v>2663396.7028425513</v>
      </c>
      <c r="E295" s="173" t="str">
        <f>'3.3'!D32</f>
        <v/>
      </c>
      <c r="F295" s="173" t="str">
        <f>'3.3'!E32</f>
        <v/>
      </c>
      <c r="G295" s="173" t="str">
        <f>'3.3'!F32</f>
        <v/>
      </c>
      <c r="H295" s="173" t="str">
        <f>'3.3'!G32</f>
        <v/>
      </c>
      <c r="I295" s="173" t="str">
        <f>'3.3'!H32</f>
        <v/>
      </c>
      <c r="J295" s="173" t="str">
        <f>'3.3'!I32</f>
        <v/>
      </c>
      <c r="K295" s="173" t="str">
        <f>'3.3'!J32</f>
        <v/>
      </c>
      <c r="L295" s="173" t="str">
        <f>'3.3'!K32</f>
        <v/>
      </c>
      <c r="M295" s="173" t="str">
        <f>'3.3'!L32</f>
        <v/>
      </c>
      <c r="O295" s="188">
        <f t="shared" si="75"/>
        <v>0</v>
      </c>
      <c r="P295" s="188">
        <f t="shared" si="77"/>
        <v>0</v>
      </c>
      <c r="Q295" s="188">
        <f t="shared" si="78"/>
        <v>0</v>
      </c>
      <c r="R295" s="188">
        <f t="shared" si="79"/>
        <v>0</v>
      </c>
      <c r="S295" s="188">
        <f t="shared" si="80"/>
        <v>0</v>
      </c>
      <c r="T295" s="188">
        <f t="shared" si="81"/>
        <v>0</v>
      </c>
      <c r="U295" s="188">
        <f t="shared" si="82"/>
        <v>0</v>
      </c>
      <c r="V295" s="188">
        <f t="shared" si="83"/>
        <v>0</v>
      </c>
      <c r="W295" s="188">
        <f t="shared" si="84"/>
        <v>0</v>
      </c>
      <c r="X295" s="188">
        <f t="shared" si="85"/>
        <v>0</v>
      </c>
    </row>
    <row r="296" spans="2:24">
      <c r="B296" s="175"/>
      <c r="C296" s="176" t="str">
        <f>'3.3'!B33</f>
        <v>Itaú Compañía de Seguros de Vida</v>
      </c>
      <c r="D296" s="173" t="str">
        <f>'3.3'!C33</f>
        <v/>
      </c>
      <c r="E296" s="173" t="str">
        <f>'3.3'!D33</f>
        <v/>
      </c>
      <c r="F296" s="173" t="str">
        <f>'3.3'!E33</f>
        <v/>
      </c>
      <c r="G296" s="173" t="str">
        <f>'3.3'!F33</f>
        <v/>
      </c>
      <c r="H296" s="173" t="str">
        <f>'3.3'!G33</f>
        <v/>
      </c>
      <c r="I296" s="173" t="str">
        <f>'3.3'!H33</f>
        <v/>
      </c>
      <c r="J296" s="173">
        <f>'3.3'!I33</f>
        <v>66469.565184963692</v>
      </c>
      <c r="K296" s="173">
        <f>'3.3'!J33</f>
        <v>404313.11261870398</v>
      </c>
      <c r="L296" s="173">
        <f>'3.3'!K33</f>
        <v>477635.76324074646</v>
      </c>
      <c r="M296" s="173">
        <f>'3.3'!L33</f>
        <v>560793.53979518288</v>
      </c>
      <c r="O296" s="188">
        <f t="shared" si="75"/>
        <v>0</v>
      </c>
      <c r="P296" s="188">
        <f t="shared" si="77"/>
        <v>0</v>
      </c>
      <c r="Q296" s="188">
        <f t="shared" si="78"/>
        <v>0</v>
      </c>
      <c r="R296" s="188">
        <f t="shared" si="79"/>
        <v>0</v>
      </c>
      <c r="S296" s="188">
        <f t="shared" si="80"/>
        <v>0</v>
      </c>
      <c r="T296" s="188">
        <f t="shared" si="81"/>
        <v>0</v>
      </c>
      <c r="U296" s="188">
        <f t="shared" si="82"/>
        <v>0</v>
      </c>
      <c r="V296" s="188">
        <f t="shared" si="83"/>
        <v>0</v>
      </c>
      <c r="W296" s="188">
        <f t="shared" si="84"/>
        <v>0</v>
      </c>
      <c r="X296" s="188">
        <f t="shared" si="85"/>
        <v>0</v>
      </c>
    </row>
    <row r="297" spans="2:24">
      <c r="B297" s="175"/>
      <c r="C297" s="176" t="str">
        <f>'3.3'!B34</f>
        <v>La Construcción</v>
      </c>
      <c r="D297" s="173">
        <f>'3.3'!C34</f>
        <v>5971060.9455737332</v>
      </c>
      <c r="E297" s="173">
        <f>'3.3'!D34</f>
        <v>5999198.936170212</v>
      </c>
      <c r="F297" s="173">
        <f>'3.3'!E34</f>
        <v>5285708.4780606395</v>
      </c>
      <c r="G297" s="173" t="str">
        <f>'3.3'!F34</f>
        <v/>
      </c>
      <c r="H297" s="173" t="str">
        <f>'3.3'!G34</f>
        <v/>
      </c>
      <c r="I297" s="173" t="str">
        <f>'3.3'!H34</f>
        <v/>
      </c>
      <c r="J297" s="173" t="str">
        <f>'3.3'!I34</f>
        <v/>
      </c>
      <c r="K297" s="173" t="str">
        <f>'3.3'!J34</f>
        <v/>
      </c>
      <c r="L297" s="173" t="str">
        <f>'3.3'!K34</f>
        <v/>
      </c>
      <c r="M297" s="173" t="str">
        <f>'3.3'!L34</f>
        <v/>
      </c>
      <c r="O297" s="188">
        <f t="shared" si="75"/>
        <v>0</v>
      </c>
      <c r="P297" s="188">
        <f t="shared" si="77"/>
        <v>0</v>
      </c>
      <c r="Q297" s="188">
        <f t="shared" si="78"/>
        <v>0</v>
      </c>
      <c r="R297" s="188">
        <f t="shared" si="79"/>
        <v>0</v>
      </c>
      <c r="S297" s="188">
        <f t="shared" si="80"/>
        <v>0</v>
      </c>
      <c r="T297" s="188">
        <f t="shared" si="81"/>
        <v>0</v>
      </c>
      <c r="U297" s="188">
        <f t="shared" si="82"/>
        <v>0</v>
      </c>
      <c r="V297" s="188">
        <f t="shared" si="83"/>
        <v>0</v>
      </c>
      <c r="W297" s="188">
        <f t="shared" si="84"/>
        <v>0</v>
      </c>
      <c r="X297" s="188">
        <f t="shared" si="85"/>
        <v>0</v>
      </c>
    </row>
    <row r="298" spans="2:24">
      <c r="B298" s="175"/>
      <c r="C298" s="176" t="str">
        <f>'3.3'!B35</f>
        <v>Le Mans</v>
      </c>
      <c r="D298" s="173">
        <f>'3.3'!C35</f>
        <v>360014.44089029485</v>
      </c>
      <c r="E298" s="173" t="str">
        <f>'3.3'!D35</f>
        <v/>
      </c>
      <c r="F298" s="173" t="str">
        <f>'3.3'!E35</f>
        <v/>
      </c>
      <c r="G298" s="173" t="str">
        <f>'3.3'!F35</f>
        <v/>
      </c>
      <c r="H298" s="173" t="str">
        <f>'3.3'!G35</f>
        <v/>
      </c>
      <c r="I298" s="173" t="str">
        <f>'3.3'!H35</f>
        <v/>
      </c>
      <c r="J298" s="173" t="str">
        <f>'3.3'!I35</f>
        <v/>
      </c>
      <c r="K298" s="173" t="str">
        <f>'3.3'!J35</f>
        <v/>
      </c>
      <c r="L298" s="173" t="str">
        <f>'3.3'!K35</f>
        <v/>
      </c>
      <c r="M298" s="173" t="str">
        <f>'3.3'!L35</f>
        <v/>
      </c>
      <c r="O298" s="188">
        <f t="shared" si="75"/>
        <v>0</v>
      </c>
      <c r="P298" s="188">
        <f t="shared" si="77"/>
        <v>0</v>
      </c>
      <c r="Q298" s="188">
        <f t="shared" si="78"/>
        <v>0</v>
      </c>
      <c r="R298" s="188">
        <f t="shared" si="79"/>
        <v>0</v>
      </c>
      <c r="S298" s="188">
        <f t="shared" si="80"/>
        <v>0</v>
      </c>
      <c r="T298" s="188">
        <f t="shared" si="81"/>
        <v>0</v>
      </c>
      <c r="U298" s="188">
        <f t="shared" si="82"/>
        <v>0</v>
      </c>
      <c r="V298" s="188">
        <f t="shared" si="83"/>
        <v>0</v>
      </c>
      <c r="W298" s="188">
        <f t="shared" si="84"/>
        <v>0</v>
      </c>
      <c r="X298" s="188">
        <f t="shared" si="85"/>
        <v>0</v>
      </c>
    </row>
    <row r="299" spans="2:24">
      <c r="B299" s="175"/>
      <c r="C299" s="176" t="str">
        <f>'3.3'!B36</f>
        <v>Mapfre Vida</v>
      </c>
      <c r="D299" s="173">
        <f>'3.3'!C36</f>
        <v>278759.23010585224</v>
      </c>
      <c r="E299" s="173">
        <f>'3.3'!D36</f>
        <v>837436.17021276581</v>
      </c>
      <c r="F299" s="173">
        <f>'3.3'!E36</f>
        <v>720094.30012617621</v>
      </c>
      <c r="G299" s="173">
        <f>'3.3'!F36</f>
        <v>387454.99952433415</v>
      </c>
      <c r="H299" s="173">
        <f>'3.3'!G36</f>
        <v>441568.78293316334</v>
      </c>
      <c r="I299" s="173">
        <f>'3.3'!H36</f>
        <v>191533.10509380477</v>
      </c>
      <c r="J299" s="173">
        <f>'3.3'!I36</f>
        <v>65069.826132719601</v>
      </c>
      <c r="K299" s="173">
        <f>'3.3'!J36</f>
        <v>87629.829326243605</v>
      </c>
      <c r="L299" s="173">
        <f>'3.3'!K36</f>
        <v>114880.34564483313</v>
      </c>
      <c r="M299" s="173">
        <f>'3.3'!L36</f>
        <v>127152.56057339117</v>
      </c>
      <c r="O299" s="188">
        <f t="shared" si="75"/>
        <v>0</v>
      </c>
      <c r="P299" s="188">
        <f t="shared" si="77"/>
        <v>0</v>
      </c>
      <c r="Q299" s="188">
        <f t="shared" si="78"/>
        <v>0</v>
      </c>
      <c r="R299" s="188">
        <f t="shared" si="79"/>
        <v>0</v>
      </c>
      <c r="S299" s="188">
        <f t="shared" si="80"/>
        <v>0</v>
      </c>
      <c r="T299" s="188">
        <f t="shared" si="81"/>
        <v>0</v>
      </c>
      <c r="U299" s="188">
        <f t="shared" si="82"/>
        <v>0</v>
      </c>
      <c r="V299" s="188">
        <f t="shared" si="83"/>
        <v>0</v>
      </c>
      <c r="W299" s="188">
        <f t="shared" si="84"/>
        <v>0</v>
      </c>
      <c r="X299" s="188">
        <f t="shared" si="85"/>
        <v>0</v>
      </c>
    </row>
    <row r="300" spans="2:24">
      <c r="B300" s="175"/>
      <c r="C300" s="176" t="str">
        <f>'3.3'!B37</f>
        <v>Metlife Chile</v>
      </c>
      <c r="D300" s="173">
        <f>'3.3'!C37</f>
        <v>7384996.1060957545</v>
      </c>
      <c r="E300" s="173">
        <f>'3.3'!D37</f>
        <v>10361571.867612289</v>
      </c>
      <c r="F300" s="173">
        <f>'3.3'!E37</f>
        <v>10685928.203706753</v>
      </c>
      <c r="G300" s="173">
        <f>'3.3'!F37</f>
        <v>12591415.820250668</v>
      </c>
      <c r="H300" s="173">
        <f>'3.3'!G37</f>
        <v>12870367.324411904</v>
      </c>
      <c r="I300" s="173">
        <f>'3.3'!H37</f>
        <v>15179162.763865851</v>
      </c>
      <c r="J300" s="173">
        <f>'3.3'!I37</f>
        <v>17639304.847857349</v>
      </c>
      <c r="K300" s="173">
        <f>'3.3'!J37</f>
        <v>17116737.812564466</v>
      </c>
      <c r="L300" s="173">
        <f>'3.3'!K37</f>
        <v>21401540.953273159</v>
      </c>
      <c r="M300" s="173">
        <f>'3.3'!L37</f>
        <v>21002618.99710371</v>
      </c>
      <c r="O300" s="188">
        <f t="shared" si="75"/>
        <v>0</v>
      </c>
      <c r="P300" s="188">
        <f t="shared" si="77"/>
        <v>0</v>
      </c>
      <c r="Q300" s="188">
        <f t="shared" si="78"/>
        <v>0</v>
      </c>
      <c r="R300" s="188">
        <f t="shared" si="79"/>
        <v>0</v>
      </c>
      <c r="S300" s="188">
        <f t="shared" si="80"/>
        <v>0</v>
      </c>
      <c r="T300" s="188">
        <f t="shared" si="81"/>
        <v>0</v>
      </c>
      <c r="U300" s="188">
        <f t="shared" si="82"/>
        <v>0</v>
      </c>
      <c r="V300" s="188">
        <f t="shared" si="83"/>
        <v>0</v>
      </c>
      <c r="W300" s="188">
        <f t="shared" si="84"/>
        <v>0</v>
      </c>
      <c r="X300" s="188">
        <f t="shared" si="85"/>
        <v>0</v>
      </c>
    </row>
    <row r="301" spans="2:24">
      <c r="B301" s="175"/>
      <c r="C301" s="176" t="str">
        <f>'3.3'!B38</f>
        <v>Mutual de Carabineros</v>
      </c>
      <c r="D301" s="173">
        <f>'3.3'!C38</f>
        <v>394460.26425993146</v>
      </c>
      <c r="E301" s="173">
        <f>'3.3'!D38</f>
        <v>404885.8747044917</v>
      </c>
      <c r="F301" s="173">
        <f>'3.3'!E38</f>
        <v>419327.13712785952</v>
      </c>
      <c r="G301" s="173">
        <f>'3.3'!F38</f>
        <v>386062.66213662323</v>
      </c>
      <c r="H301" s="173">
        <f>'3.3'!G38</f>
        <v>385509.18992734654</v>
      </c>
      <c r="I301" s="173">
        <f>'3.3'!H38</f>
        <v>595744.51170228678</v>
      </c>
      <c r="J301" s="173">
        <f>'3.3'!I38</f>
        <v>638545.35843490844</v>
      </c>
      <c r="K301" s="173">
        <f>'3.3'!J38</f>
        <v>678143.16846584645</v>
      </c>
      <c r="L301" s="173">
        <f>'3.3'!K38</f>
        <v>750533.12546171027</v>
      </c>
      <c r="M301" s="173">
        <f>'3.3'!L38</f>
        <v>817074.16738920694</v>
      </c>
      <c r="O301" s="188">
        <f t="shared" si="75"/>
        <v>0</v>
      </c>
      <c r="P301" s="188">
        <f t="shared" si="77"/>
        <v>0</v>
      </c>
      <c r="Q301" s="188">
        <f t="shared" si="78"/>
        <v>0</v>
      </c>
      <c r="R301" s="188">
        <f t="shared" si="79"/>
        <v>0</v>
      </c>
      <c r="S301" s="188">
        <f t="shared" si="80"/>
        <v>0</v>
      </c>
      <c r="T301" s="188">
        <f t="shared" si="81"/>
        <v>0</v>
      </c>
      <c r="U301" s="188">
        <f t="shared" si="82"/>
        <v>0</v>
      </c>
      <c r="V301" s="188">
        <f t="shared" si="83"/>
        <v>0</v>
      </c>
      <c r="W301" s="188">
        <f t="shared" si="84"/>
        <v>0</v>
      </c>
      <c r="X301" s="188">
        <f t="shared" si="85"/>
        <v>0</v>
      </c>
    </row>
    <row r="302" spans="2:24">
      <c r="B302" s="175"/>
      <c r="C302" s="176" t="str">
        <f>'3.3'!B39</f>
        <v>Mutual de Ej. y Av.</v>
      </c>
      <c r="D302" s="173">
        <f>'3.3'!C39</f>
        <v>440409.58856004401</v>
      </c>
      <c r="E302" s="173">
        <f>'3.3'!D39</f>
        <v>481414.42080378236</v>
      </c>
      <c r="F302" s="173">
        <f>'3.3'!E39</f>
        <v>506340.97609003837</v>
      </c>
      <c r="G302" s="173">
        <f>'3.3'!F39</f>
        <v>540216.78115095478</v>
      </c>
      <c r="H302" s="173">
        <f>'3.3'!G39</f>
        <v>565483.7541543094</v>
      </c>
      <c r="I302" s="173">
        <f>'3.3'!H39</f>
        <v>629511.54430642922</v>
      </c>
      <c r="J302" s="173">
        <f>'3.3'!I39</f>
        <v>637522.77699128666</v>
      </c>
      <c r="K302" s="173">
        <f>'3.3'!J39</f>
        <v>677202.80114291853</v>
      </c>
      <c r="L302" s="173">
        <f>'3.3'!K39</f>
        <v>727080.8718490086</v>
      </c>
      <c r="M302" s="173">
        <f>'3.3'!L39</f>
        <v>797310.17676032556</v>
      </c>
      <c r="O302" s="188">
        <f t="shared" si="75"/>
        <v>0</v>
      </c>
      <c r="P302" s="188">
        <f t="shared" si="77"/>
        <v>0</v>
      </c>
      <c r="Q302" s="188">
        <f t="shared" si="78"/>
        <v>0</v>
      </c>
      <c r="R302" s="188">
        <f t="shared" si="79"/>
        <v>0</v>
      </c>
      <c r="S302" s="188">
        <f t="shared" si="80"/>
        <v>0</v>
      </c>
      <c r="T302" s="188">
        <f t="shared" si="81"/>
        <v>0</v>
      </c>
      <c r="U302" s="188">
        <f t="shared" si="82"/>
        <v>0</v>
      </c>
      <c r="V302" s="188">
        <f t="shared" si="83"/>
        <v>0</v>
      </c>
      <c r="W302" s="188">
        <f t="shared" si="84"/>
        <v>0</v>
      </c>
      <c r="X302" s="188">
        <f t="shared" si="85"/>
        <v>0</v>
      </c>
    </row>
    <row r="303" spans="2:24">
      <c r="B303" s="175"/>
      <c r="C303" s="176" t="str">
        <f>'3.3'!B40</f>
        <v>Mutual de Seguros</v>
      </c>
      <c r="D303" s="173">
        <f>'3.3'!C40</f>
        <v>623838.51764082001</v>
      </c>
      <c r="E303" s="173">
        <f>'3.3'!D40</f>
        <v>674246.39479905425</v>
      </c>
      <c r="F303" s="173">
        <f>'3.3'!E40</f>
        <v>719641.97135193355</v>
      </c>
      <c r="G303" s="173">
        <f>'3.3'!F40</f>
        <v>752980.58783375158</v>
      </c>
      <c r="H303" s="173">
        <f>'3.3'!G40</f>
        <v>790735.2487241209</v>
      </c>
      <c r="I303" s="173">
        <f>'3.3'!H40</f>
        <v>851633.72346052958</v>
      </c>
      <c r="J303" s="173">
        <f>'3.3'!I40</f>
        <v>861655.3168221782</v>
      </c>
      <c r="K303" s="173">
        <f>'3.3'!J40</f>
        <v>971253.81036419107</v>
      </c>
      <c r="L303" s="173">
        <f>'3.3'!K40</f>
        <v>1056822.127608008</v>
      </c>
      <c r="M303" s="173">
        <f>'3.3'!L40</f>
        <v>1169416.3863599359</v>
      </c>
      <c r="O303" s="188">
        <f t="shared" si="75"/>
        <v>0</v>
      </c>
      <c r="P303" s="188">
        <f t="shared" si="77"/>
        <v>0</v>
      </c>
      <c r="Q303" s="188">
        <f t="shared" si="78"/>
        <v>0</v>
      </c>
      <c r="R303" s="188">
        <f t="shared" si="79"/>
        <v>0</v>
      </c>
      <c r="S303" s="188">
        <f t="shared" si="80"/>
        <v>0</v>
      </c>
      <c r="T303" s="188">
        <f t="shared" si="81"/>
        <v>0</v>
      </c>
      <c r="U303" s="188">
        <f t="shared" si="82"/>
        <v>0</v>
      </c>
      <c r="V303" s="188">
        <f t="shared" si="83"/>
        <v>0</v>
      </c>
      <c r="W303" s="188">
        <f t="shared" si="84"/>
        <v>0</v>
      </c>
      <c r="X303" s="188">
        <f t="shared" si="85"/>
        <v>0</v>
      </c>
    </row>
    <row r="304" spans="2:24">
      <c r="B304" s="175"/>
      <c r="C304" s="176" t="str">
        <f>'3.3'!B41</f>
        <v>Ohio National</v>
      </c>
      <c r="D304" s="173">
        <f>'3.3'!C41</f>
        <v>2362133.9311949518</v>
      </c>
      <c r="E304" s="173">
        <f>'3.3'!D41</f>
        <v>2309982.9787234035</v>
      </c>
      <c r="F304" s="173">
        <f>'3.3'!E41</f>
        <v>2239093.0325892689</v>
      </c>
      <c r="G304" s="173">
        <f>'3.3'!F41</f>
        <v>1770817.8834713686</v>
      </c>
      <c r="H304" s="173">
        <f>'3.3'!G41</f>
        <v>1782108.0824023059</v>
      </c>
      <c r="I304" s="173">
        <f>'3.3'!H41</f>
        <v>1993688.7761394216</v>
      </c>
      <c r="J304" s="173">
        <f>'3.3'!I41</f>
        <v>1832066.6941070419</v>
      </c>
      <c r="K304" s="173">
        <f>'3.3'!J41</f>
        <v>3053789.5934083578</v>
      </c>
      <c r="L304" s="173">
        <f>'3.3'!K41</f>
        <v>4303411.9377037631</v>
      </c>
      <c r="M304" s="173">
        <f>'3.3'!L41</f>
        <v>4676197.3048390085</v>
      </c>
      <c r="O304" s="188">
        <f t="shared" si="75"/>
        <v>0</v>
      </c>
      <c r="P304" s="188">
        <f t="shared" si="77"/>
        <v>0</v>
      </c>
      <c r="Q304" s="188">
        <f t="shared" si="78"/>
        <v>0</v>
      </c>
      <c r="R304" s="188">
        <f t="shared" si="79"/>
        <v>0</v>
      </c>
      <c r="S304" s="188">
        <f t="shared" si="80"/>
        <v>0</v>
      </c>
      <c r="T304" s="188">
        <f t="shared" si="81"/>
        <v>0</v>
      </c>
      <c r="U304" s="188">
        <f t="shared" si="82"/>
        <v>0</v>
      </c>
      <c r="V304" s="188">
        <f t="shared" si="83"/>
        <v>0</v>
      </c>
      <c r="W304" s="188">
        <f t="shared" si="84"/>
        <v>0</v>
      </c>
      <c r="X304" s="188">
        <f t="shared" si="85"/>
        <v>0</v>
      </c>
    </row>
    <row r="305" spans="2:24">
      <c r="B305" s="175"/>
      <c r="C305" s="176" t="str">
        <f>'3.3'!B42</f>
        <v>Penta Vida</v>
      </c>
      <c r="D305" s="173">
        <f>'3.3'!C42</f>
        <v>1461402.8685890937</v>
      </c>
      <c r="E305" s="173">
        <f>'3.3'!D42</f>
        <v>4593031.2647754131</v>
      </c>
      <c r="F305" s="173">
        <f>'3.3'!E42</f>
        <v>4555263.569718862</v>
      </c>
      <c r="G305" s="173">
        <f>'3.3'!F42</f>
        <v>4109995.2099632737</v>
      </c>
      <c r="H305" s="173">
        <f>'3.3'!G42</f>
        <v>4683071.14054137</v>
      </c>
      <c r="I305" s="173">
        <f>'3.3'!H42</f>
        <v>5222078.7090027537</v>
      </c>
      <c r="J305" s="173">
        <f>'3.3'!I42</f>
        <v>4976461.7013252834</v>
      </c>
      <c r="K305" s="173">
        <f>'3.3'!J42</f>
        <v>2336892.0606907941</v>
      </c>
      <c r="L305" s="173">
        <f>'3.3'!K42</f>
        <v>3731609.3504943936</v>
      </c>
      <c r="M305" s="173">
        <f>'3.3'!L42</f>
        <v>5310657.8308183849</v>
      </c>
      <c r="O305" s="188">
        <f t="shared" si="75"/>
        <v>0</v>
      </c>
      <c r="P305" s="188">
        <f t="shared" si="77"/>
        <v>0</v>
      </c>
      <c r="Q305" s="188">
        <f t="shared" si="78"/>
        <v>0</v>
      </c>
      <c r="R305" s="188">
        <f t="shared" si="79"/>
        <v>0</v>
      </c>
      <c r="S305" s="188">
        <f t="shared" si="80"/>
        <v>0</v>
      </c>
      <c r="T305" s="188">
        <f t="shared" si="81"/>
        <v>0</v>
      </c>
      <c r="U305" s="188">
        <f t="shared" si="82"/>
        <v>0</v>
      </c>
      <c r="V305" s="188">
        <f t="shared" si="83"/>
        <v>0</v>
      </c>
      <c r="W305" s="188">
        <f t="shared" si="84"/>
        <v>0</v>
      </c>
      <c r="X305" s="188">
        <f t="shared" si="85"/>
        <v>0</v>
      </c>
    </row>
    <row r="306" spans="2:24">
      <c r="B306" s="175"/>
      <c r="C306" s="176" t="str">
        <f>'3.3'!B43</f>
        <v>Principal</v>
      </c>
      <c r="D306" s="173">
        <f>'3.3'!C43</f>
        <v>4664404.2804279989</v>
      </c>
      <c r="E306" s="173">
        <f>'3.3'!D43</f>
        <v>6471224.1134751756</v>
      </c>
      <c r="F306" s="173">
        <f>'3.3'!E43</f>
        <v>7374685.0647194525</v>
      </c>
      <c r="G306" s="173">
        <f>'3.3'!F43</f>
        <v>6918295.6593143372</v>
      </c>
      <c r="H306" s="173">
        <f>'3.3'!G43</f>
        <v>6517122.8454035074</v>
      </c>
      <c r="I306" s="173">
        <f>'3.3'!H43</f>
        <v>7079941.3535167985</v>
      </c>
      <c r="J306" s="173">
        <f>'3.3'!I43</f>
        <v>5534389.2596551236</v>
      </c>
      <c r="K306" s="173">
        <f>'3.3'!J43</f>
        <v>6678537.9088262962</v>
      </c>
      <c r="L306" s="173">
        <f>'3.3'!K43</f>
        <v>6462862.476142535</v>
      </c>
      <c r="M306" s="173">
        <f>'3.3'!L43</f>
        <v>6195086.6666995604</v>
      </c>
      <c r="O306" s="188">
        <f t="shared" si="75"/>
        <v>0</v>
      </c>
      <c r="P306" s="188">
        <f t="shared" si="77"/>
        <v>0</v>
      </c>
      <c r="Q306" s="188">
        <f t="shared" si="78"/>
        <v>0</v>
      </c>
      <c r="R306" s="188">
        <f t="shared" si="79"/>
        <v>0</v>
      </c>
      <c r="S306" s="188">
        <f t="shared" si="80"/>
        <v>0</v>
      </c>
      <c r="T306" s="188">
        <f t="shared" si="81"/>
        <v>0</v>
      </c>
      <c r="U306" s="188">
        <f t="shared" si="82"/>
        <v>0</v>
      </c>
      <c r="V306" s="188">
        <f t="shared" si="83"/>
        <v>0</v>
      </c>
      <c r="W306" s="188">
        <f t="shared" si="84"/>
        <v>0</v>
      </c>
      <c r="X306" s="188">
        <f t="shared" si="85"/>
        <v>0</v>
      </c>
    </row>
    <row r="307" spans="2:24">
      <c r="B307" s="175"/>
      <c r="C307" s="176" t="str">
        <f>'3.3'!B44</f>
        <v>Renta Nacional</v>
      </c>
      <c r="D307" s="173">
        <f>'3.3'!C44</f>
        <v>2374849.4994063596</v>
      </c>
      <c r="E307" s="173">
        <f>'3.3'!D44</f>
        <v>1193953.5460992907</v>
      </c>
      <c r="F307" s="173">
        <f>'3.3'!E44</f>
        <v>1486883.5049849716</v>
      </c>
      <c r="G307" s="173">
        <f>'3.3'!F44</f>
        <v>108414.442211072</v>
      </c>
      <c r="H307" s="173">
        <f>'3.3'!G44</f>
        <v>12320.15261463822</v>
      </c>
      <c r="I307" s="173">
        <f>'3.3'!H44</f>
        <v>11920.758959284822</v>
      </c>
      <c r="J307" s="173">
        <f>'3.3'!I44</f>
        <v>737229.71187134972</v>
      </c>
      <c r="K307" s="173">
        <f>'3.3'!J44</f>
        <v>2346467.2003086503</v>
      </c>
      <c r="L307" s="173">
        <f>'3.3'!K44</f>
        <v>3025849.8150828099</v>
      </c>
      <c r="M307" s="173">
        <f>'3.3'!L44</f>
        <v>2652676.1648746324</v>
      </c>
      <c r="O307" s="188">
        <f t="shared" si="75"/>
        <v>0</v>
      </c>
      <c r="P307" s="188">
        <f t="shared" si="77"/>
        <v>0</v>
      </c>
      <c r="Q307" s="188">
        <f t="shared" si="78"/>
        <v>0</v>
      </c>
      <c r="R307" s="188">
        <f t="shared" si="79"/>
        <v>0</v>
      </c>
      <c r="S307" s="188">
        <f t="shared" si="80"/>
        <v>0</v>
      </c>
      <c r="T307" s="188">
        <f t="shared" si="81"/>
        <v>0</v>
      </c>
      <c r="U307" s="188">
        <f t="shared" si="82"/>
        <v>0</v>
      </c>
      <c r="V307" s="188">
        <f t="shared" si="83"/>
        <v>0</v>
      </c>
      <c r="W307" s="188">
        <f t="shared" si="84"/>
        <v>0</v>
      </c>
      <c r="X307" s="188">
        <f t="shared" si="85"/>
        <v>0</v>
      </c>
    </row>
    <row r="308" spans="2:24">
      <c r="B308" s="175"/>
      <c r="C308" s="176" t="str">
        <f>'3.3'!B45</f>
        <v>Rigel Seguros de Vida</v>
      </c>
      <c r="D308" s="173" t="str">
        <f>'3.3'!C45</f>
        <v/>
      </c>
      <c r="E308" s="173" t="str">
        <f>'3.3'!D45</f>
        <v/>
      </c>
      <c r="F308" s="173" t="str">
        <f>'3.3'!E45</f>
        <v/>
      </c>
      <c r="G308" s="173" t="str">
        <f>'3.3'!F45</f>
        <v/>
      </c>
      <c r="H308" s="173" t="str">
        <f>'3.3'!G45</f>
        <v/>
      </c>
      <c r="I308" s="173" t="str">
        <f>'3.3'!H45</f>
        <v/>
      </c>
      <c r="J308" s="173" t="str">
        <f>'3.3'!I45</f>
        <v/>
      </c>
      <c r="K308" s="173" t="str">
        <f>'3.3'!J45</f>
        <v/>
      </c>
      <c r="L308" s="173">
        <f>'3.3'!K45</f>
        <v>838683.60400921898</v>
      </c>
      <c r="M308" s="173">
        <f>'3.3'!L45</f>
        <v>1842151.8227076936</v>
      </c>
      <c r="O308" s="188">
        <f t="shared" si="75"/>
        <v>0</v>
      </c>
      <c r="P308" s="188">
        <f t="shared" si="77"/>
        <v>0</v>
      </c>
      <c r="Q308" s="188">
        <f t="shared" si="78"/>
        <v>0</v>
      </c>
      <c r="R308" s="188">
        <f t="shared" si="79"/>
        <v>0</v>
      </c>
      <c r="S308" s="188">
        <f t="shared" si="80"/>
        <v>0</v>
      </c>
      <c r="T308" s="188">
        <f t="shared" si="81"/>
        <v>0</v>
      </c>
      <c r="U308" s="188">
        <f t="shared" si="82"/>
        <v>0</v>
      </c>
      <c r="V308" s="188">
        <f t="shared" si="83"/>
        <v>0</v>
      </c>
      <c r="W308" s="188">
        <f t="shared" si="84"/>
        <v>0</v>
      </c>
      <c r="X308" s="188">
        <f t="shared" si="85"/>
        <v>0</v>
      </c>
    </row>
    <row r="309" spans="2:24">
      <c r="B309" s="175"/>
      <c r="C309" s="176" t="str">
        <f>'3.3'!B46</f>
        <v>Santander</v>
      </c>
      <c r="D309" s="173">
        <f>'3.3'!C46</f>
        <v>1453743.4036545374</v>
      </c>
      <c r="E309" s="173">
        <f>'3.3'!D46</f>
        <v>1791040.1891252948</v>
      </c>
      <c r="F309" s="173">
        <f>'3.3'!E46</f>
        <v>2331160.7923982432</v>
      </c>
      <c r="G309" s="173">
        <f>'3.3'!F46</f>
        <v>3478214.5124204359</v>
      </c>
      <c r="H309" s="173">
        <f>'3.3'!G46</f>
        <v>4191942.0845335871</v>
      </c>
      <c r="I309" s="173">
        <f>'3.3'!H46</f>
        <v>4009677.4851115989</v>
      </c>
      <c r="J309" s="173">
        <f>'3.3'!I46</f>
        <v>4889423.8778850148</v>
      </c>
      <c r="K309" s="173">
        <f>'3.3'!J46</f>
        <v>6461405.5468970863</v>
      </c>
      <c r="L309" s="173">
        <f>'3.3'!K46</f>
        <v>7262726.5206438424</v>
      </c>
      <c r="M309" s="173">
        <f>'3.3'!L46</f>
        <v>6998365.6611209372</v>
      </c>
      <c r="O309" s="188">
        <f t="shared" si="75"/>
        <v>0</v>
      </c>
      <c r="P309" s="188">
        <f t="shared" si="77"/>
        <v>0</v>
      </c>
      <c r="Q309" s="188">
        <f t="shared" si="78"/>
        <v>0</v>
      </c>
      <c r="R309" s="188">
        <f t="shared" si="79"/>
        <v>0</v>
      </c>
      <c r="S309" s="188">
        <f t="shared" si="80"/>
        <v>0</v>
      </c>
      <c r="T309" s="188">
        <f t="shared" si="81"/>
        <v>0</v>
      </c>
      <c r="U309" s="188">
        <f t="shared" si="82"/>
        <v>0</v>
      </c>
      <c r="V309" s="188">
        <f t="shared" si="83"/>
        <v>0</v>
      </c>
      <c r="W309" s="188">
        <f t="shared" si="84"/>
        <v>0</v>
      </c>
      <c r="X309" s="188">
        <f t="shared" si="85"/>
        <v>0</v>
      </c>
    </row>
    <row r="310" spans="2:24">
      <c r="B310" s="175"/>
      <c r="C310" s="176" t="str">
        <f>'3.3'!B47</f>
        <v>Security Rentas</v>
      </c>
      <c r="D310" s="173">
        <f>'3.3'!C47</f>
        <v>3066381.3326708139</v>
      </c>
      <c r="E310" s="173">
        <f>'3.3'!D47</f>
        <v>3605246.7494089827</v>
      </c>
      <c r="F310" s="173">
        <f>'3.3'!E47</f>
        <v>4544308.2395673627</v>
      </c>
      <c r="G310" s="173">
        <f>'3.3'!F47</f>
        <v>2438735.3190381415</v>
      </c>
      <c r="H310" s="173">
        <f>'3.3'!G47</f>
        <v>15486.862728630183</v>
      </c>
      <c r="I310" s="173" t="str">
        <f>'3.3'!H47</f>
        <v/>
      </c>
      <c r="J310" s="173" t="str">
        <f>'3.3'!I47</f>
        <v/>
      </c>
      <c r="K310" s="173" t="str">
        <f>'3.3'!J47</f>
        <v/>
      </c>
      <c r="L310" s="173" t="str">
        <f>'3.3'!K47</f>
        <v/>
      </c>
      <c r="M310" s="173" t="str">
        <f>'3.3'!L47</f>
        <v/>
      </c>
      <c r="O310" s="188">
        <f t="shared" si="75"/>
        <v>0</v>
      </c>
      <c r="P310" s="188">
        <f t="shared" si="77"/>
        <v>0</v>
      </c>
      <c r="Q310" s="188">
        <f t="shared" si="78"/>
        <v>0</v>
      </c>
      <c r="R310" s="188">
        <f t="shared" si="79"/>
        <v>0</v>
      </c>
      <c r="S310" s="188">
        <f t="shared" si="80"/>
        <v>0</v>
      </c>
      <c r="T310" s="188">
        <f t="shared" si="81"/>
        <v>0</v>
      </c>
      <c r="U310" s="188">
        <f t="shared" si="82"/>
        <v>0</v>
      </c>
      <c r="V310" s="188">
        <f t="shared" si="83"/>
        <v>0</v>
      </c>
      <c r="W310" s="188">
        <f t="shared" si="84"/>
        <v>0</v>
      </c>
      <c r="X310" s="188">
        <f t="shared" si="85"/>
        <v>0</v>
      </c>
    </row>
    <row r="311" spans="2:24">
      <c r="B311" s="175"/>
      <c r="C311" s="176" t="str">
        <f>'3.3'!B48</f>
        <v>Security Vida</v>
      </c>
      <c r="D311" s="173">
        <f>'3.3'!C48</f>
        <v>1197465.1400013862</v>
      </c>
      <c r="E311" s="173">
        <f>'3.3'!D48</f>
        <v>1011953.4869976358</v>
      </c>
      <c r="F311" s="173">
        <f>'3.3'!E48</f>
        <v>1420392.7343283065</v>
      </c>
      <c r="G311" s="173">
        <f>'3.3'!F48</f>
        <v>1825586.7516819364</v>
      </c>
      <c r="H311" s="173">
        <f>'3.3'!G48</f>
        <v>2252290.5284467265</v>
      </c>
      <c r="I311" s="173">
        <f>'3.3'!H48</f>
        <v>2452792.5877531376</v>
      </c>
      <c r="J311" s="173">
        <f>'3.3'!I48</f>
        <v>2531707.2033793558</v>
      </c>
      <c r="K311" s="173">
        <f>'3.3'!J48</f>
        <v>2578229.5462706196</v>
      </c>
      <c r="L311" s="173">
        <f>'3.3'!K48</f>
        <v>3179121.2064011404</v>
      </c>
      <c r="M311" s="173">
        <f>'3.3'!L48</f>
        <v>4449810.509809128</v>
      </c>
      <c r="O311" s="188">
        <f t="shared" si="75"/>
        <v>0</v>
      </c>
      <c r="P311" s="188">
        <f t="shared" si="77"/>
        <v>0</v>
      </c>
      <c r="Q311" s="188">
        <f t="shared" si="78"/>
        <v>0</v>
      </c>
      <c r="R311" s="188">
        <f t="shared" si="79"/>
        <v>0</v>
      </c>
      <c r="S311" s="188">
        <f t="shared" si="80"/>
        <v>0</v>
      </c>
      <c r="T311" s="188">
        <f t="shared" si="81"/>
        <v>0</v>
      </c>
      <c r="U311" s="188">
        <f t="shared" si="82"/>
        <v>0</v>
      </c>
      <c r="V311" s="188">
        <f t="shared" si="83"/>
        <v>0</v>
      </c>
      <c r="W311" s="188">
        <f t="shared" si="84"/>
        <v>0</v>
      </c>
      <c r="X311" s="188">
        <f t="shared" si="85"/>
        <v>0</v>
      </c>
    </row>
    <row r="312" spans="2:24">
      <c r="B312" s="175"/>
      <c r="C312" s="176" t="str">
        <f>'3.3'!B49</f>
        <v>Seguros CLC</v>
      </c>
      <c r="D312" s="173" t="str">
        <f>'3.3'!C49</f>
        <v/>
      </c>
      <c r="E312" s="173" t="str">
        <f>'3.3'!D49</f>
        <v/>
      </c>
      <c r="F312" s="173" t="str">
        <f>'3.3'!E49</f>
        <v/>
      </c>
      <c r="G312" s="173" t="str">
        <f>'3.3'!F49</f>
        <v/>
      </c>
      <c r="H312" s="173">
        <f>'3.3'!G49</f>
        <v>26426.2629810246</v>
      </c>
      <c r="I312" s="173">
        <f>'3.3'!H49</f>
        <v>128622.06245228725</v>
      </c>
      <c r="J312" s="173">
        <f>'3.3'!I49</f>
        <v>203582.18152883262</v>
      </c>
      <c r="K312" s="173">
        <f>'3.3'!J49</f>
        <v>278127.26807392313</v>
      </c>
      <c r="L312" s="173">
        <f>'3.3'!K49</f>
        <v>316264.23000109522</v>
      </c>
      <c r="M312" s="173">
        <f>'3.3'!L49</f>
        <v>354687.51051290415</v>
      </c>
      <c r="O312" s="188">
        <f t="shared" si="75"/>
        <v>0</v>
      </c>
      <c r="P312" s="188">
        <f t="shared" si="77"/>
        <v>0</v>
      </c>
      <c r="Q312" s="188">
        <f t="shared" si="78"/>
        <v>0</v>
      </c>
      <c r="R312" s="188">
        <f t="shared" si="79"/>
        <v>0</v>
      </c>
      <c r="S312" s="188">
        <f t="shared" si="80"/>
        <v>0</v>
      </c>
      <c r="T312" s="188">
        <f t="shared" si="81"/>
        <v>0</v>
      </c>
      <c r="U312" s="188">
        <f t="shared" si="82"/>
        <v>0</v>
      </c>
      <c r="V312" s="188">
        <f t="shared" si="83"/>
        <v>0</v>
      </c>
      <c r="W312" s="188">
        <f t="shared" si="84"/>
        <v>0</v>
      </c>
      <c r="X312" s="188">
        <f t="shared" si="85"/>
        <v>0</v>
      </c>
    </row>
    <row r="313" spans="2:24">
      <c r="B313" s="175"/>
      <c r="C313" s="176" t="str">
        <f>'3.3'!B50</f>
        <v>Seguros de Vida Cámara</v>
      </c>
      <c r="D313" s="173">
        <f>'3.3'!C50</f>
        <v>88756.769540591005</v>
      </c>
      <c r="E313" s="173">
        <f>'3.3'!D50</f>
        <v>211974.40898345152</v>
      </c>
      <c r="F313" s="173">
        <f>'3.3'!E50</f>
        <v>499456.72039983718</v>
      </c>
      <c r="G313" s="173">
        <f>'3.3'!F50</f>
        <v>423765.59195896907</v>
      </c>
      <c r="H313" s="173">
        <f>'3.3'!G50</f>
        <v>16319.197137057583</v>
      </c>
      <c r="I313" s="173" t="str">
        <f>'3.3'!H50</f>
        <v/>
      </c>
      <c r="J313" s="173" t="str">
        <f>'3.3'!I50</f>
        <v/>
      </c>
      <c r="K313" s="173">
        <f>'3.3'!J50</f>
        <v>2686871.9106445736</v>
      </c>
      <c r="L313" s="173">
        <f>'3.3'!K50</f>
        <v>6178922.0038638012</v>
      </c>
      <c r="M313" s="173">
        <f>'3.3'!L50</f>
        <v>7038083.8278229646</v>
      </c>
      <c r="O313" s="188">
        <f t="shared" si="75"/>
        <v>0</v>
      </c>
      <c r="P313" s="188">
        <f t="shared" si="77"/>
        <v>0</v>
      </c>
      <c r="Q313" s="188">
        <f t="shared" si="78"/>
        <v>0</v>
      </c>
      <c r="R313" s="188">
        <f t="shared" si="79"/>
        <v>0</v>
      </c>
      <c r="S313" s="188">
        <f t="shared" si="80"/>
        <v>0</v>
      </c>
      <c r="T313" s="188">
        <f t="shared" si="81"/>
        <v>0</v>
      </c>
      <c r="U313" s="188">
        <f t="shared" si="82"/>
        <v>0</v>
      </c>
      <c r="V313" s="188">
        <f t="shared" si="83"/>
        <v>0</v>
      </c>
      <c r="W313" s="188">
        <f t="shared" si="84"/>
        <v>0</v>
      </c>
      <c r="X313" s="188">
        <f t="shared" si="85"/>
        <v>0</v>
      </c>
    </row>
    <row r="314" spans="2:24">
      <c r="B314" s="175"/>
      <c r="C314" s="176" t="str">
        <f>'3.3'!B51</f>
        <v>Sura</v>
      </c>
      <c r="D314" s="173">
        <f>'3.3'!C51</f>
        <v>9640818.3290611915</v>
      </c>
      <c r="E314" s="173">
        <f>'3.3'!D51</f>
        <v>9498505.7919621747</v>
      </c>
      <c r="F314" s="173">
        <f>'3.3'!E51</f>
        <v>12532809.167843254</v>
      </c>
      <c r="G314" s="173">
        <f>'3.3'!F51</f>
        <v>13663328.291091803</v>
      </c>
      <c r="H314" s="173">
        <f>'3.3'!G51</f>
        <v>15089332.245514104</v>
      </c>
      <c r="I314" s="173">
        <f>'3.3'!H51</f>
        <v>14780028.905357374</v>
      </c>
      <c r="J314" s="173">
        <f>'3.3'!I51</f>
        <v>14946926.778469862</v>
      </c>
      <c r="K314" s="173">
        <f>'3.3'!J51</f>
        <v>7611472.6341362828</v>
      </c>
      <c r="L314" s="173">
        <f>'3.3'!K51</f>
        <v>5435362.0858006421</v>
      </c>
      <c r="M314" s="173">
        <f>'3.3'!L51</f>
        <v>8129276.1784208594</v>
      </c>
      <c r="O314" s="188">
        <f t="shared" si="75"/>
        <v>0</v>
      </c>
      <c r="P314" s="188">
        <f t="shared" si="77"/>
        <v>0</v>
      </c>
      <c r="Q314" s="188">
        <f t="shared" si="78"/>
        <v>0</v>
      </c>
      <c r="R314" s="188">
        <f t="shared" si="79"/>
        <v>0</v>
      </c>
      <c r="S314" s="188">
        <f t="shared" si="80"/>
        <v>0</v>
      </c>
      <c r="T314" s="188">
        <f t="shared" si="81"/>
        <v>0</v>
      </c>
      <c r="U314" s="188">
        <f t="shared" si="82"/>
        <v>0</v>
      </c>
      <c r="V314" s="188">
        <f t="shared" si="83"/>
        <v>0</v>
      </c>
      <c r="W314" s="188">
        <f t="shared" si="84"/>
        <v>0</v>
      </c>
      <c r="X314" s="188">
        <f t="shared" si="85"/>
        <v>0</v>
      </c>
    </row>
    <row r="315" spans="2:24">
      <c r="B315" s="175"/>
      <c r="C315" s="176" t="str">
        <f>'3.3'!B52</f>
        <v>Vitalis</v>
      </c>
      <c r="D315" s="173">
        <f>'3.3'!C52</f>
        <v>115085.53450405282</v>
      </c>
      <c r="E315" s="173">
        <f>'3.3'!D52</f>
        <v>536.17021276595733</v>
      </c>
      <c r="F315" s="173" t="str">
        <f>'3.3'!E52</f>
        <v/>
      </c>
      <c r="G315" s="173" t="str">
        <f>'3.3'!F52</f>
        <v/>
      </c>
      <c r="H315" s="173" t="str">
        <f>'3.3'!G52</f>
        <v/>
      </c>
      <c r="I315" s="173" t="str">
        <f>'3.3'!H52</f>
        <v/>
      </c>
      <c r="J315" s="173" t="str">
        <f>'3.3'!I52</f>
        <v/>
      </c>
      <c r="K315" s="173" t="str">
        <f>'3.3'!J52</f>
        <v/>
      </c>
      <c r="L315" s="173" t="str">
        <f>'3.3'!K52</f>
        <v/>
      </c>
      <c r="M315" s="173" t="str">
        <f>'3.3'!L52</f>
        <v/>
      </c>
      <c r="O315" s="188">
        <f t="shared" si="75"/>
        <v>0</v>
      </c>
      <c r="P315" s="188">
        <f t="shared" si="77"/>
        <v>0</v>
      </c>
      <c r="Q315" s="188">
        <f t="shared" si="78"/>
        <v>0</v>
      </c>
      <c r="R315" s="188">
        <f t="shared" si="79"/>
        <v>0</v>
      </c>
      <c r="S315" s="188">
        <f t="shared" si="80"/>
        <v>0</v>
      </c>
      <c r="T315" s="188">
        <f t="shared" si="81"/>
        <v>0</v>
      </c>
      <c r="U315" s="188">
        <f t="shared" si="82"/>
        <v>0</v>
      </c>
      <c r="V315" s="188">
        <f t="shared" si="83"/>
        <v>0</v>
      </c>
      <c r="W315" s="188">
        <f t="shared" si="84"/>
        <v>0</v>
      </c>
      <c r="X315" s="188">
        <f t="shared" si="85"/>
        <v>0</v>
      </c>
    </row>
    <row r="316" spans="2:24">
      <c r="B316" s="175"/>
      <c r="C316" s="176" t="str">
        <f>'3.3'!B53</f>
        <v>Total</v>
      </c>
      <c r="D316" s="173">
        <f>'3.3'!C53</f>
        <v>73279443.828639612</v>
      </c>
      <c r="E316" s="173">
        <f>'3.3'!D53</f>
        <v>81937228.486997634</v>
      </c>
      <c r="F316" s="173">
        <f>'3.3'!E53</f>
        <v>90471900.179303065</v>
      </c>
      <c r="G316" s="173">
        <f>'3.3'!F53</f>
        <v>86899581.414212391</v>
      </c>
      <c r="H316" s="173">
        <f>'3.3'!G53</f>
        <v>91880322.888160005</v>
      </c>
      <c r="I316" s="173">
        <f>'3.3'!H53</f>
        <v>103939529.09544368</v>
      </c>
      <c r="J316" s="173">
        <f>'3.3'!I53</f>
        <v>110292351.54575859</v>
      </c>
      <c r="K316" s="173">
        <f>'3.3'!J53</f>
        <v>108764868.63315843</v>
      </c>
      <c r="L316" s="173">
        <f>'3.3'!K53</f>
        <v>130277590.46027717</v>
      </c>
      <c r="M316" s="173">
        <f>'3.3'!L53</f>
        <v>147236118.86231428</v>
      </c>
      <c r="O316" s="188">
        <f t="shared" si="75"/>
        <v>0</v>
      </c>
      <c r="P316" s="188">
        <f t="shared" si="77"/>
        <v>0</v>
      </c>
      <c r="Q316" s="188">
        <f t="shared" si="78"/>
        <v>0</v>
      </c>
      <c r="R316" s="188">
        <f t="shared" si="79"/>
        <v>0</v>
      </c>
      <c r="S316" s="188">
        <f t="shared" si="80"/>
        <v>0</v>
      </c>
      <c r="T316" s="188">
        <f t="shared" si="81"/>
        <v>0</v>
      </c>
      <c r="U316" s="188">
        <f t="shared" si="82"/>
        <v>0</v>
      </c>
      <c r="V316" s="188">
        <f t="shared" si="83"/>
        <v>0</v>
      </c>
      <c r="W316" s="188">
        <f t="shared" si="84"/>
        <v>0</v>
      </c>
      <c r="X316" s="188">
        <f t="shared" si="85"/>
        <v>0</v>
      </c>
    </row>
    <row r="318" spans="2:24">
      <c r="B318" s="183" t="s">
        <v>0</v>
      </c>
      <c r="C318" s="186" t="str">
        <f>C280</f>
        <v>ACE Seguros de Vida</v>
      </c>
      <c r="D318" s="178"/>
      <c r="E318" s="178"/>
      <c r="F318" s="178"/>
      <c r="G318" s="178">
        <v>74107.542722287501</v>
      </c>
      <c r="H318" s="178">
        <v>249236.545054149</v>
      </c>
      <c r="I318" s="178">
        <v>321217.51077580702</v>
      </c>
      <c r="J318" s="178">
        <v>460537.68849140202</v>
      </c>
      <c r="K318" s="178">
        <v>701834.22719320306</v>
      </c>
      <c r="L318" s="178">
        <v>757778.29046563699</v>
      </c>
      <c r="M318" s="178">
        <v>777574.53452785301</v>
      </c>
    </row>
    <row r="319" spans="2:24">
      <c r="B319" s="183" t="s">
        <v>12</v>
      </c>
      <c r="C319" s="186" t="str">
        <f t="shared" ref="C319:C354" si="86">C281</f>
        <v>BanChile</v>
      </c>
      <c r="D319" s="178">
        <v>577721.07462201605</v>
      </c>
      <c r="E319" s="178">
        <v>758605.43735224498</v>
      </c>
      <c r="F319" s="178">
        <v>902554.18792461802</v>
      </c>
      <c r="G319" s="178">
        <v>1565788.9568791001</v>
      </c>
      <c r="H319" s="178">
        <v>1847872.42629134</v>
      </c>
      <c r="I319" s="178">
        <v>2180239.07054395</v>
      </c>
      <c r="J319" s="178">
        <v>3076681.39528271</v>
      </c>
      <c r="K319" s="178">
        <v>3775046.2687080302</v>
      </c>
      <c r="L319" s="178">
        <v>4525757.5312681301</v>
      </c>
      <c r="M319" s="178">
        <v>5545116.6971606296</v>
      </c>
    </row>
    <row r="320" spans="2:24">
      <c r="B320" s="183"/>
      <c r="C320" s="186" t="str">
        <f t="shared" si="86"/>
        <v>BBVA Seguros de Vida</v>
      </c>
      <c r="D320" s="178">
        <v>136970.88888517299</v>
      </c>
      <c r="E320" s="178">
        <v>1061908.0969267101</v>
      </c>
      <c r="F320" s="178">
        <v>2874707.0661573401</v>
      </c>
      <c r="G320" s="178">
        <v>3260095.0997534799</v>
      </c>
      <c r="H320" s="178">
        <v>3765506.1686112499</v>
      </c>
      <c r="I320" s="178">
        <v>4683506.4155420298</v>
      </c>
      <c r="J320" s="178">
        <v>7253789.6858045403</v>
      </c>
      <c r="K320" s="178">
        <v>3773944.0325303799</v>
      </c>
      <c r="L320" s="178">
        <v>3926299.3025114699</v>
      </c>
      <c r="M320" s="178">
        <v>4611788.8959510596</v>
      </c>
    </row>
    <row r="321" spans="2:13">
      <c r="B321" s="183"/>
      <c r="C321" s="186" t="str">
        <f t="shared" si="86"/>
        <v>BCI Vida</v>
      </c>
      <c r="D321" s="178">
        <v>779091.40641610301</v>
      </c>
      <c r="E321" s="178">
        <v>909320.68557919597</v>
      </c>
      <c r="F321" s="178">
        <v>1146845.73873726</v>
      </c>
      <c r="G321" s="178">
        <v>1587712.02588511</v>
      </c>
      <c r="H321" s="178">
        <v>1666321.59673829</v>
      </c>
      <c r="I321" s="178">
        <v>2067293.32312745</v>
      </c>
      <c r="J321" s="178">
        <v>2010945.86802421</v>
      </c>
      <c r="K321" s="178">
        <v>2133050.6596991499</v>
      </c>
      <c r="L321" s="178">
        <v>2510177.7395592299</v>
      </c>
      <c r="M321" s="178">
        <v>3203712.2942778799</v>
      </c>
    </row>
    <row r="322" spans="2:13">
      <c r="B322" s="183"/>
      <c r="C322" s="186" t="str">
        <f t="shared" si="86"/>
        <v>BICE Vida</v>
      </c>
      <c r="D322" s="178">
        <v>3030946.2665102701</v>
      </c>
      <c r="E322" s="178">
        <v>4059641.0756501202</v>
      </c>
      <c r="F322" s="178">
        <v>2703585.4836707199</v>
      </c>
      <c r="G322" s="178">
        <v>3670831.3467569398</v>
      </c>
      <c r="H322" s="178">
        <v>5408629.8386049997</v>
      </c>
      <c r="I322" s="178">
        <v>6253783.6358577302</v>
      </c>
      <c r="J322" s="178">
        <v>7883356.6327950396</v>
      </c>
      <c r="K322" s="178">
        <v>6116486.3189781001</v>
      </c>
      <c r="L322" s="178">
        <v>5762897.7117808703</v>
      </c>
      <c r="M322" s="178">
        <v>7993490.4546194598</v>
      </c>
    </row>
    <row r="323" spans="2:13">
      <c r="B323" s="183"/>
      <c r="C323" s="186" t="str">
        <f t="shared" si="86"/>
        <v>Cardif</v>
      </c>
      <c r="D323" s="178">
        <v>712945.380229</v>
      </c>
      <c r="E323" s="178">
        <v>1154408.5697399499</v>
      </c>
      <c r="F323" s="178">
        <v>2241450.5357436799</v>
      </c>
      <c r="G323" s="178">
        <v>2497681.3106786599</v>
      </c>
      <c r="H323" s="178">
        <v>3495984.9763148502</v>
      </c>
      <c r="I323" s="178">
        <v>4518080.4233472897</v>
      </c>
      <c r="J323" s="178">
        <v>3621903.2964348798</v>
      </c>
      <c r="K323" s="178">
        <v>3546006.8529256699</v>
      </c>
      <c r="L323" s="178">
        <v>3486076.4231166299</v>
      </c>
      <c r="M323" s="178">
        <v>3950233.49300239</v>
      </c>
    </row>
    <row r="324" spans="2:13">
      <c r="B324" s="183"/>
      <c r="C324" s="186" t="str">
        <f t="shared" si="86"/>
        <v>Chilena</v>
      </c>
      <c r="D324" s="178">
        <v>4925222.4064328298</v>
      </c>
      <c r="E324" s="178">
        <v>4601276.5957446797</v>
      </c>
      <c r="F324" s="178">
        <v>5467606.60736096</v>
      </c>
      <c r="G324" s="178">
        <v>5288694.6788311005</v>
      </c>
      <c r="H324" s="178">
        <v>5653561.6626618803</v>
      </c>
      <c r="I324" s="178">
        <v>6185443.3598706797</v>
      </c>
      <c r="J324" s="178">
        <v>6346643.8753025904</v>
      </c>
      <c r="K324" s="178">
        <v>8949515.1574186496</v>
      </c>
      <c r="L324" s="178">
        <v>10187214.5901643</v>
      </c>
      <c r="M324" s="178">
        <v>8029361.7618707903</v>
      </c>
    </row>
    <row r="325" spans="2:13">
      <c r="B325" s="183"/>
      <c r="C325" s="186" t="str">
        <f t="shared" si="86"/>
        <v>Cigna</v>
      </c>
      <c r="D325" s="178">
        <v>742557.088697406</v>
      </c>
      <c r="E325" s="178">
        <v>787142.37588652503</v>
      </c>
      <c r="F325" s="178">
        <v>634502.81658827502</v>
      </c>
      <c r="G325" s="178">
        <v>543315.56216727698</v>
      </c>
      <c r="H325" s="178">
        <v>499648.62202899402</v>
      </c>
      <c r="I325" s="178"/>
      <c r="J325" s="178"/>
      <c r="K325" s="178"/>
      <c r="L325" s="178"/>
      <c r="M325" s="178"/>
    </row>
    <row r="326" spans="2:13">
      <c r="B326" s="183"/>
      <c r="C326" s="186" t="str">
        <f t="shared" si="86"/>
        <v>CN Life</v>
      </c>
      <c r="D326" s="178">
        <v>971964.90469490201</v>
      </c>
      <c r="E326" s="178">
        <v>33693.617021276601</v>
      </c>
      <c r="F326" s="178">
        <v>24738.509157160199</v>
      </c>
      <c r="G326" s="178">
        <v>23160.1891758522</v>
      </c>
      <c r="H326" s="178">
        <v>32858.339541392597</v>
      </c>
      <c r="I326" s="178">
        <v>42590.403135966299</v>
      </c>
      <c r="J326" s="178">
        <v>60185.7026920317</v>
      </c>
      <c r="K326" s="178">
        <v>66724.1086230738</v>
      </c>
      <c r="L326" s="178">
        <v>27540.752858817399</v>
      </c>
      <c r="M326" s="178">
        <v>1200178.7025495199</v>
      </c>
    </row>
    <row r="327" spans="2:13">
      <c r="B327" s="183"/>
      <c r="C327" s="186" t="str">
        <f t="shared" si="86"/>
        <v>Consorcio Nacional</v>
      </c>
      <c r="D327" s="178">
        <v>6902106.5902537704</v>
      </c>
      <c r="E327" s="178">
        <v>8772506.2056737598</v>
      </c>
      <c r="F327" s="178">
        <v>8532865.9904544894</v>
      </c>
      <c r="G327" s="178">
        <v>8414592.1987492498</v>
      </c>
      <c r="H327" s="178">
        <v>8306400.2273076698</v>
      </c>
      <c r="I327" s="178">
        <v>10349275.7352979</v>
      </c>
      <c r="J327" s="178">
        <v>8449924.8807951696</v>
      </c>
      <c r="K327" s="178">
        <v>8805184.7214900702</v>
      </c>
      <c r="L327" s="178">
        <v>10775887.544248501</v>
      </c>
      <c r="M327" s="178">
        <v>12672462.1344817</v>
      </c>
    </row>
    <row r="328" spans="2:13">
      <c r="B328" s="183"/>
      <c r="C328" s="186" t="str">
        <f t="shared" si="86"/>
        <v>CorpVida</v>
      </c>
      <c r="D328" s="178">
        <v>3663977.4440221498</v>
      </c>
      <c r="E328" s="178">
        <v>4758675.8865248198</v>
      </c>
      <c r="F328" s="178">
        <v>4589000.5514796097</v>
      </c>
      <c r="G328" s="178">
        <v>4562946.8127896804</v>
      </c>
      <c r="H328" s="178">
        <v>4002871.6682354999</v>
      </c>
      <c r="I328" s="178">
        <v>5085275.3907981897</v>
      </c>
      <c r="J328" s="178">
        <v>6695403.9073174</v>
      </c>
      <c r="K328" s="178">
        <v>6458171.36898077</v>
      </c>
      <c r="L328" s="178">
        <v>9298750.9991587196</v>
      </c>
      <c r="M328" s="178">
        <v>10406302.001029</v>
      </c>
    </row>
    <row r="329" spans="2:13">
      <c r="B329" s="183"/>
      <c r="C329" s="186" t="str">
        <f t="shared" si="86"/>
        <v>CorpSeguros</v>
      </c>
      <c r="D329" s="178"/>
      <c r="E329" s="178"/>
      <c r="F329" s="178"/>
      <c r="G329" s="178"/>
      <c r="H329" s="178"/>
      <c r="I329" s="178"/>
      <c r="J329" s="178"/>
      <c r="K329" s="178">
        <v>1594863.7914174199</v>
      </c>
      <c r="L329" s="178">
        <v>1427914.82856417</v>
      </c>
      <c r="M329" s="178">
        <v>1659058.5910219001</v>
      </c>
    </row>
    <row r="330" spans="2:13">
      <c r="B330" s="183"/>
      <c r="C330" s="186" t="str">
        <f t="shared" si="86"/>
        <v>Cruz del Sur</v>
      </c>
      <c r="D330" s="178">
        <v>2390277.9005406098</v>
      </c>
      <c r="E330" s="178">
        <v>2168241.6666666698</v>
      </c>
      <c r="F330" s="178">
        <v>2635614.3800474098</v>
      </c>
      <c r="G330" s="178">
        <v>2691439.1306500598</v>
      </c>
      <c r="H330" s="178">
        <v>3236139.1397865899</v>
      </c>
      <c r="I330" s="178">
        <v>3992379.677373</v>
      </c>
      <c r="J330" s="178">
        <v>4606650.6250766199</v>
      </c>
      <c r="K330" s="178">
        <v>3617400.9973795302</v>
      </c>
      <c r="L330" s="178">
        <v>6488223.4200475002</v>
      </c>
      <c r="M330" s="178">
        <v>8648929.0182169899</v>
      </c>
    </row>
    <row r="331" spans="2:13">
      <c r="B331" s="183"/>
      <c r="C331" s="186" t="str">
        <f t="shared" si="86"/>
        <v>EuroAmerica</v>
      </c>
      <c r="D331" s="178">
        <v>3866772.2758795298</v>
      </c>
      <c r="E331" s="178">
        <v>3340511.9976359298</v>
      </c>
      <c r="F331" s="178">
        <v>3308044.3262564898</v>
      </c>
      <c r="G331" s="178">
        <v>3288463.7445402802</v>
      </c>
      <c r="H331" s="178">
        <v>4052735.1636473499</v>
      </c>
      <c r="I331" s="178">
        <v>5090592.5598262399</v>
      </c>
      <c r="J331" s="178">
        <v>4238598.4989211103</v>
      </c>
      <c r="K331" s="178">
        <v>5228650.2620460996</v>
      </c>
      <c r="L331" s="178">
        <v>5814328.2740363097</v>
      </c>
      <c r="M331" s="178">
        <v>6397702.8379346402</v>
      </c>
    </row>
    <row r="332" spans="2:13">
      <c r="B332" s="183"/>
      <c r="C332" s="186" t="str">
        <f t="shared" si="86"/>
        <v>Huelen</v>
      </c>
      <c r="D332" s="178">
        <v>36913.316435859299</v>
      </c>
      <c r="E332" s="178">
        <v>85093.912529550798</v>
      </c>
      <c r="F332" s="178">
        <v>89290.092712095895</v>
      </c>
      <c r="G332" s="178">
        <v>35468.302585674101</v>
      </c>
      <c r="H332" s="178">
        <v>22472.810881973401</v>
      </c>
      <c r="I332" s="178">
        <v>43515.303225964301</v>
      </c>
      <c r="J332" s="178">
        <v>27374.3891757491</v>
      </c>
      <c r="K332" s="178">
        <v>30915.662029291099</v>
      </c>
      <c r="L332" s="178">
        <v>25436.635276187299</v>
      </c>
      <c r="M332" s="178">
        <v>18848.140062608702</v>
      </c>
    </row>
    <row r="333" spans="2:13">
      <c r="B333" s="183"/>
      <c r="C333" s="186" t="str">
        <f t="shared" si="86"/>
        <v>ISE - Las Américas</v>
      </c>
      <c r="D333" s="178">
        <v>2663396.7028425499</v>
      </c>
      <c r="E333" s="178"/>
      <c r="F333" s="178"/>
      <c r="G333" s="178"/>
      <c r="H333" s="178"/>
      <c r="I333" s="178"/>
      <c r="J333" s="178"/>
      <c r="K333" s="178"/>
      <c r="L333" s="178"/>
      <c r="M333" s="178"/>
    </row>
    <row r="334" spans="2:13">
      <c r="B334" s="183"/>
      <c r="C334" s="186" t="str">
        <f t="shared" si="86"/>
        <v>Itaú Compañía de Seguros de Vida</v>
      </c>
      <c r="D334" s="178"/>
      <c r="E334" s="178"/>
      <c r="F334" s="178"/>
      <c r="G334" s="178"/>
      <c r="H334" s="178"/>
      <c r="I334" s="178"/>
      <c r="J334" s="178">
        <v>66469.565184963794</v>
      </c>
      <c r="K334" s="178">
        <v>404313.11261870299</v>
      </c>
      <c r="L334" s="178">
        <v>477635.76324074698</v>
      </c>
      <c r="M334" s="178">
        <v>560793.53979518299</v>
      </c>
    </row>
    <row r="335" spans="2:13">
      <c r="B335" s="183"/>
      <c r="C335" s="186" t="str">
        <f t="shared" si="86"/>
        <v>La Construcción</v>
      </c>
      <c r="D335" s="178">
        <v>5971060.9455737304</v>
      </c>
      <c r="E335" s="178">
        <v>5999198.9361701999</v>
      </c>
      <c r="F335" s="178">
        <v>5285708.4780606404</v>
      </c>
      <c r="G335" s="178"/>
      <c r="H335" s="178"/>
      <c r="I335" s="178"/>
      <c r="J335" s="178"/>
      <c r="K335" s="178"/>
      <c r="L335" s="178"/>
      <c r="M335" s="178"/>
    </row>
    <row r="336" spans="2:13">
      <c r="B336" s="183"/>
      <c r="C336" s="186" t="str">
        <f t="shared" si="86"/>
        <v>Le Mans</v>
      </c>
      <c r="D336" s="178">
        <v>360014.44089029398</v>
      </c>
      <c r="E336" s="178"/>
      <c r="F336" s="178"/>
      <c r="G336" s="178"/>
      <c r="H336" s="178"/>
      <c r="I336" s="178"/>
      <c r="J336" s="178"/>
      <c r="K336" s="178"/>
      <c r="L336" s="178"/>
      <c r="M336" s="178"/>
    </row>
    <row r="337" spans="2:13">
      <c r="B337" s="183"/>
      <c r="C337" s="186" t="str">
        <f t="shared" si="86"/>
        <v>Mapfre Vida</v>
      </c>
      <c r="D337" s="178">
        <v>278759.230105853</v>
      </c>
      <c r="E337" s="178">
        <v>837436.17021276604</v>
      </c>
      <c r="F337" s="178">
        <v>720094.30012617703</v>
      </c>
      <c r="G337" s="178">
        <v>387454.99952433398</v>
      </c>
      <c r="H337" s="178">
        <v>441568.78293316299</v>
      </c>
      <c r="I337" s="178">
        <v>191533.105093805</v>
      </c>
      <c r="J337" s="178">
        <v>65069.826132719798</v>
      </c>
      <c r="K337" s="178">
        <v>87629.829326243504</v>
      </c>
      <c r="L337" s="178">
        <v>114880.345644833</v>
      </c>
      <c r="M337" s="178">
        <v>127152.56057339101</v>
      </c>
    </row>
    <row r="338" spans="2:13">
      <c r="B338" s="183"/>
      <c r="C338" s="186" t="str">
        <f t="shared" si="86"/>
        <v>Metlife Chile</v>
      </c>
      <c r="D338" s="178">
        <v>7384996.1060957499</v>
      </c>
      <c r="E338" s="178">
        <v>10361571.8676123</v>
      </c>
      <c r="F338" s="178">
        <v>10685928.203706749</v>
      </c>
      <c r="G338" s="178">
        <v>12591415.820250671</v>
      </c>
      <c r="H338" s="178">
        <v>12870367.32441191</v>
      </c>
      <c r="I338" s="178">
        <v>15179162.763865799</v>
      </c>
      <c r="J338" s="178">
        <v>17639304.847857401</v>
      </c>
      <c r="K338" s="178">
        <v>17116737.812564429</v>
      </c>
      <c r="L338" s="178">
        <v>21401540.953273121</v>
      </c>
      <c r="M338" s="178">
        <v>21002618.997103721</v>
      </c>
    </row>
    <row r="339" spans="2:13">
      <c r="B339" s="183"/>
      <c r="C339" s="186" t="str">
        <f t="shared" si="86"/>
        <v>Mutual de Carabineros</v>
      </c>
      <c r="D339" s="178">
        <v>394460.26425993099</v>
      </c>
      <c r="E339" s="178">
        <v>404885.87470449199</v>
      </c>
      <c r="F339" s="178">
        <v>419327.13712785998</v>
      </c>
      <c r="G339" s="178">
        <v>386062.662136623</v>
      </c>
      <c r="H339" s="178">
        <v>385509.18992734601</v>
      </c>
      <c r="I339" s="178">
        <v>595744.51170228701</v>
      </c>
      <c r="J339" s="178">
        <v>638545.358434911</v>
      </c>
      <c r="K339" s="178">
        <v>678143.16846584796</v>
      </c>
      <c r="L339" s="178">
        <v>750533.12546170899</v>
      </c>
      <c r="M339" s="178">
        <v>817074.16738920799</v>
      </c>
    </row>
    <row r="340" spans="2:13">
      <c r="B340" s="183"/>
      <c r="C340" s="186" t="str">
        <f t="shared" si="86"/>
        <v>Mutual de Ej. y Av.</v>
      </c>
      <c r="D340" s="178">
        <v>440409.58856004401</v>
      </c>
      <c r="E340" s="178">
        <v>481414.42080378201</v>
      </c>
      <c r="F340" s="178">
        <v>506340.97609003802</v>
      </c>
      <c r="G340" s="178">
        <v>540216.78115095501</v>
      </c>
      <c r="H340" s="178">
        <v>565483.75415430998</v>
      </c>
      <c r="I340" s="178">
        <v>629511.54430643003</v>
      </c>
      <c r="J340" s="178">
        <v>637522.77699128794</v>
      </c>
      <c r="K340" s="178">
        <v>677202.80114291795</v>
      </c>
      <c r="L340" s="178">
        <v>727080.87184900802</v>
      </c>
      <c r="M340" s="178">
        <v>797310.17676032602</v>
      </c>
    </row>
    <row r="341" spans="2:13">
      <c r="B341" s="183"/>
      <c r="C341" s="186" t="str">
        <f t="shared" si="86"/>
        <v>Mutual de Seguros</v>
      </c>
      <c r="D341" s="178">
        <v>623838.51764082001</v>
      </c>
      <c r="E341" s="178">
        <v>674246.39479905495</v>
      </c>
      <c r="F341" s="178">
        <v>719641.97135193401</v>
      </c>
      <c r="G341" s="178">
        <v>752980.58783375099</v>
      </c>
      <c r="H341" s="178">
        <v>790735.24872412102</v>
      </c>
      <c r="I341" s="178">
        <v>851633.72346053005</v>
      </c>
      <c r="J341" s="178">
        <v>861655.31682217994</v>
      </c>
      <c r="K341" s="178">
        <v>971253.81036419002</v>
      </c>
      <c r="L341" s="178">
        <v>1056822.1276080101</v>
      </c>
      <c r="M341" s="178">
        <v>1169416.3863599401</v>
      </c>
    </row>
    <row r="342" spans="2:13">
      <c r="B342" s="183"/>
      <c r="C342" s="186" t="str">
        <f t="shared" si="86"/>
        <v>Ohio National</v>
      </c>
      <c r="D342" s="178">
        <v>2362133.9311949499</v>
      </c>
      <c r="E342" s="178">
        <v>2309982.9787234101</v>
      </c>
      <c r="F342" s="178">
        <v>2239093.0325892698</v>
      </c>
      <c r="G342" s="178">
        <v>1770817.88347137</v>
      </c>
      <c r="H342" s="178">
        <v>1782108.0824023101</v>
      </c>
      <c r="I342" s="178">
        <v>1993688.77613942</v>
      </c>
      <c r="J342" s="178">
        <v>1832066.6941070401</v>
      </c>
      <c r="K342" s="178">
        <v>3053789.5934083601</v>
      </c>
      <c r="L342" s="178">
        <v>4303411.9377037603</v>
      </c>
      <c r="M342" s="178">
        <v>4676197.3048390104</v>
      </c>
    </row>
    <row r="343" spans="2:13">
      <c r="B343" s="183"/>
      <c r="C343" s="186" t="str">
        <f t="shared" si="86"/>
        <v>Penta Vida</v>
      </c>
      <c r="D343" s="178">
        <v>1461402.86858909</v>
      </c>
      <c r="E343" s="178">
        <v>4593031.2647754196</v>
      </c>
      <c r="F343" s="178">
        <v>4555263.5697188601</v>
      </c>
      <c r="G343" s="178">
        <v>4109995.20996327</v>
      </c>
      <c r="H343" s="178">
        <v>4683071.14054137</v>
      </c>
      <c r="I343" s="178">
        <v>5222078.70900275</v>
      </c>
      <c r="J343" s="178">
        <v>4976461.7013253001</v>
      </c>
      <c r="K343" s="178">
        <v>2336892.0606907899</v>
      </c>
      <c r="L343" s="178">
        <v>3731609.3504944001</v>
      </c>
      <c r="M343" s="178">
        <v>5310657.8308183895</v>
      </c>
    </row>
    <row r="344" spans="2:13">
      <c r="B344" s="183"/>
      <c r="C344" s="186" t="str">
        <f t="shared" si="86"/>
        <v>Principal</v>
      </c>
      <c r="D344" s="178">
        <v>4664404.2804279998</v>
      </c>
      <c r="E344" s="178">
        <v>6471224.1134751802</v>
      </c>
      <c r="F344" s="178">
        <v>7374685.0647194497</v>
      </c>
      <c r="G344" s="178">
        <v>6918295.65931434</v>
      </c>
      <c r="H344" s="178">
        <v>6517122.8454035101</v>
      </c>
      <c r="I344" s="178">
        <v>7079941.3535168096</v>
      </c>
      <c r="J344" s="178">
        <v>5534389.2596551403</v>
      </c>
      <c r="K344" s="178">
        <v>6678537.9088262897</v>
      </c>
      <c r="L344" s="178">
        <v>6462862.4761425303</v>
      </c>
      <c r="M344" s="178">
        <v>6195086.6666995604</v>
      </c>
    </row>
    <row r="345" spans="2:13">
      <c r="B345" s="183"/>
      <c r="C345" s="186" t="str">
        <f t="shared" si="86"/>
        <v>Renta Nacional</v>
      </c>
      <c r="D345" s="178">
        <v>2374849.4994063601</v>
      </c>
      <c r="E345" s="178">
        <v>1193953.54609929</v>
      </c>
      <c r="F345" s="178">
        <v>1486883.50498497</v>
      </c>
      <c r="G345" s="178">
        <v>108414.442211072</v>
      </c>
      <c r="H345" s="178">
        <v>12320.1526146382</v>
      </c>
      <c r="I345" s="178">
        <v>11920.7589592848</v>
      </c>
      <c r="J345" s="178">
        <v>737229.71187135205</v>
      </c>
      <c r="K345" s="178">
        <v>2346467.2003086498</v>
      </c>
      <c r="L345" s="178">
        <v>3025849.8150828099</v>
      </c>
      <c r="M345" s="178">
        <v>2652676.16487463</v>
      </c>
    </row>
    <row r="346" spans="2:13">
      <c r="B346" s="183"/>
      <c r="C346" s="186" t="str">
        <f t="shared" si="86"/>
        <v>Rigel Seguros de Vida</v>
      </c>
      <c r="D346" s="178"/>
      <c r="E346" s="178"/>
      <c r="F346" s="178"/>
      <c r="G346" s="178"/>
      <c r="H346" s="178"/>
      <c r="I346" s="178"/>
      <c r="J346" s="178"/>
      <c r="K346" s="178"/>
      <c r="L346" s="178">
        <v>838683.60400921898</v>
      </c>
      <c r="M346" s="178">
        <v>1842151.8227076901</v>
      </c>
    </row>
    <row r="347" spans="2:13">
      <c r="B347" s="183"/>
      <c r="C347" s="186" t="str">
        <f t="shared" si="86"/>
        <v>Santander</v>
      </c>
      <c r="D347" s="178">
        <v>1453743.40365454</v>
      </c>
      <c r="E347" s="178">
        <v>1791040.1891252999</v>
      </c>
      <c r="F347" s="178">
        <v>2331160.7923982502</v>
      </c>
      <c r="G347" s="178">
        <v>3478214.5124204401</v>
      </c>
      <c r="H347" s="178">
        <v>4191942.0845335899</v>
      </c>
      <c r="I347" s="178">
        <v>4009677.4851115998</v>
      </c>
      <c r="J347" s="178">
        <v>4889423.8778850297</v>
      </c>
      <c r="K347" s="178">
        <v>6461405.5468970798</v>
      </c>
      <c r="L347" s="178">
        <v>7262726.5206438396</v>
      </c>
      <c r="M347" s="178">
        <v>6998365.66112094</v>
      </c>
    </row>
    <row r="348" spans="2:13">
      <c r="B348" s="183"/>
      <c r="C348" s="186" t="str">
        <f t="shared" si="86"/>
        <v>Security Rentas</v>
      </c>
      <c r="D348" s="178">
        <v>3066381.3326708102</v>
      </c>
      <c r="E348" s="178">
        <v>3605246.7494089901</v>
      </c>
      <c r="F348" s="178">
        <v>4544308.2395673599</v>
      </c>
      <c r="G348" s="178">
        <v>2438735.3190381401</v>
      </c>
      <c r="H348" s="178">
        <v>15486.8627286302</v>
      </c>
      <c r="I348" s="178"/>
      <c r="J348" s="178"/>
      <c r="K348" s="178"/>
      <c r="L348" s="178"/>
      <c r="M348" s="178"/>
    </row>
    <row r="349" spans="2:13">
      <c r="B349" s="183"/>
      <c r="C349" s="186" t="str">
        <f t="shared" si="86"/>
        <v>Security Vida</v>
      </c>
      <c r="D349" s="178">
        <v>1197465.1400013899</v>
      </c>
      <c r="E349" s="178">
        <v>1011953.48699764</v>
      </c>
      <c r="F349" s="178">
        <v>1420392.73432831</v>
      </c>
      <c r="G349" s="178">
        <v>1825586.7516819399</v>
      </c>
      <c r="H349" s="178">
        <v>2252290.5284467302</v>
      </c>
      <c r="I349" s="178">
        <v>2452792.5877531399</v>
      </c>
      <c r="J349" s="178">
        <v>2531707.20337936</v>
      </c>
      <c r="K349" s="178">
        <v>2578229.5462706201</v>
      </c>
      <c r="L349" s="178">
        <v>3179121.20640114</v>
      </c>
      <c r="M349" s="178">
        <v>4449810.5098091299</v>
      </c>
    </row>
    <row r="350" spans="2:13">
      <c r="B350" s="183"/>
      <c r="C350" s="186" t="str">
        <f t="shared" si="86"/>
        <v>Seguros CLC</v>
      </c>
      <c r="D350" s="178"/>
      <c r="E350" s="178"/>
      <c r="F350" s="178"/>
      <c r="G350" s="178"/>
      <c r="H350" s="178">
        <v>26426.2629810246</v>
      </c>
      <c r="I350" s="178">
        <v>128622.06245228701</v>
      </c>
      <c r="J350" s="178">
        <v>203582.181528833</v>
      </c>
      <c r="K350" s="178">
        <v>278127.26807392301</v>
      </c>
      <c r="L350" s="178">
        <v>316264.23000109498</v>
      </c>
      <c r="M350" s="178">
        <v>354687.51051290397</v>
      </c>
    </row>
    <row r="351" spans="2:13">
      <c r="B351" s="183"/>
      <c r="C351" s="186" t="str">
        <f t="shared" si="86"/>
        <v>Seguros de Vida Cámara</v>
      </c>
      <c r="D351" s="178">
        <v>88756.769540590903</v>
      </c>
      <c r="E351" s="178">
        <v>211974.40898345201</v>
      </c>
      <c r="F351" s="178">
        <v>499456.72039983701</v>
      </c>
      <c r="G351" s="178">
        <v>423765.59195896902</v>
      </c>
      <c r="H351" s="178">
        <v>16319.197137057599</v>
      </c>
      <c r="I351" s="178"/>
      <c r="J351" s="178"/>
      <c r="K351" s="178">
        <v>2686871.9106445699</v>
      </c>
      <c r="L351" s="178">
        <v>6178922.0038638003</v>
      </c>
      <c r="M351" s="178">
        <v>7038083.82782296</v>
      </c>
    </row>
    <row r="352" spans="2:13">
      <c r="B352" s="183"/>
      <c r="C352" s="186" t="str">
        <f t="shared" si="86"/>
        <v>Sura</v>
      </c>
      <c r="D352" s="178">
        <v>9640818.3290612008</v>
      </c>
      <c r="E352" s="178">
        <v>9498505.7919621803</v>
      </c>
      <c r="F352" s="178">
        <v>12532809.167843301</v>
      </c>
      <c r="G352" s="178">
        <v>13663328.2910918</v>
      </c>
      <c r="H352" s="178">
        <v>15089332.2455141</v>
      </c>
      <c r="I352" s="178">
        <v>14780028.9053574</v>
      </c>
      <c r="J352" s="178">
        <v>14946926.7784699</v>
      </c>
      <c r="K352" s="178">
        <v>7611472.63413628</v>
      </c>
      <c r="L352" s="178">
        <v>5435362.0858006496</v>
      </c>
      <c r="M352" s="178">
        <v>8129276.1784208603</v>
      </c>
    </row>
    <row r="353" spans="2:24">
      <c r="B353" s="183"/>
      <c r="C353" s="186" t="str">
        <f t="shared" si="86"/>
        <v>Vitalis</v>
      </c>
      <c r="D353" s="178">
        <v>115085.53450405299</v>
      </c>
      <c r="E353" s="178">
        <v>536.17021276595699</v>
      </c>
      <c r="F353" s="178"/>
      <c r="G353" s="178"/>
      <c r="H353" s="178"/>
      <c r="I353" s="178"/>
      <c r="J353" s="178"/>
      <c r="K353" s="178"/>
      <c r="L353" s="178"/>
      <c r="M353" s="178"/>
    </row>
    <row r="354" spans="2:24">
      <c r="B354" s="183"/>
      <c r="C354" s="186" t="str">
        <f t="shared" si="86"/>
        <v>Total</v>
      </c>
      <c r="D354" s="178">
        <f>SUM(D318:D353)</f>
        <v>73279443.828639582</v>
      </c>
      <c r="E354" s="178">
        <f t="shared" ref="E354:M354" si="87">SUM(E318:E353)</f>
        <v>81937228.486997649</v>
      </c>
      <c r="F354" s="178">
        <f t="shared" si="87"/>
        <v>90471900.179303125</v>
      </c>
      <c r="G354" s="178">
        <f t="shared" si="87"/>
        <v>86899581.414212421</v>
      </c>
      <c r="H354" s="178">
        <f t="shared" si="87"/>
        <v>91880322.88816005</v>
      </c>
      <c r="I354" s="178">
        <f t="shared" si="87"/>
        <v>103939529.09544373</v>
      </c>
      <c r="J354" s="178">
        <f t="shared" si="87"/>
        <v>110292351.5457589</v>
      </c>
      <c r="K354" s="178">
        <f t="shared" si="87"/>
        <v>108764868.63315833</v>
      </c>
      <c r="L354" s="178">
        <f t="shared" si="87"/>
        <v>130277590.46027716</v>
      </c>
      <c r="M354" s="178">
        <f t="shared" si="87"/>
        <v>147236118.86231428</v>
      </c>
    </row>
    <row r="356" spans="2:24">
      <c r="B356" s="175" t="s">
        <v>698</v>
      </c>
      <c r="C356" s="176" t="str">
        <f>'3.6'!B17</f>
        <v>ACE Seguros de Vida</v>
      </c>
      <c r="D356" s="173" t="str">
        <f>'3.6'!C17</f>
        <v/>
      </c>
      <c r="E356" s="173" t="str">
        <f>'3.6'!D17</f>
        <v/>
      </c>
      <c r="F356" s="173" t="str">
        <f>'3.6'!E17</f>
        <v/>
      </c>
      <c r="G356" s="173">
        <f>'3.6'!F17</f>
        <v>-1101.0408454943329</v>
      </c>
      <c r="H356" s="173">
        <f>'3.6'!G17</f>
        <v>-57781.797715797751</v>
      </c>
      <c r="I356" s="173">
        <f>'3.6'!H17</f>
        <v>-96440.237969775742</v>
      </c>
      <c r="J356" s="173">
        <f>'3.6'!I17</f>
        <v>-99290.434665869616</v>
      </c>
      <c r="K356" s="173">
        <f>'3.6'!J17</f>
        <v>-151123.24570450679</v>
      </c>
      <c r="L356" s="173">
        <f>'3.6'!K17</f>
        <v>-155901.99272449318</v>
      </c>
      <c r="M356" s="173">
        <f>'3.6'!L17</f>
        <v>-205392.74415617096</v>
      </c>
      <c r="O356" s="188">
        <f>IFERROR(ROUND(D356-D395,4),0)</f>
        <v>0</v>
      </c>
      <c r="P356" s="188">
        <f t="shared" ref="P356:X356" si="88">IFERROR(ROUND(E356-E395,4),0)</f>
        <v>0</v>
      </c>
      <c r="Q356" s="188">
        <f t="shared" si="88"/>
        <v>0</v>
      </c>
      <c r="R356" s="188">
        <f t="shared" si="88"/>
        <v>0</v>
      </c>
      <c r="S356" s="188">
        <f t="shared" si="88"/>
        <v>0</v>
      </c>
      <c r="T356" s="188">
        <f t="shared" si="88"/>
        <v>0</v>
      </c>
      <c r="U356" s="188">
        <f t="shared" si="88"/>
        <v>0</v>
      </c>
      <c r="V356" s="188">
        <f t="shared" si="88"/>
        <v>0</v>
      </c>
      <c r="W356" s="188">
        <f t="shared" si="88"/>
        <v>0</v>
      </c>
      <c r="X356" s="188">
        <f t="shared" si="88"/>
        <v>0</v>
      </c>
    </row>
    <row r="357" spans="2:24">
      <c r="B357" s="175"/>
      <c r="C357" s="176" t="str">
        <f>'3.6'!B18</f>
        <v>BanChile</v>
      </c>
      <c r="D357" s="173">
        <f>'3.6'!C18</f>
        <v>-195374.67481121741</v>
      </c>
      <c r="E357" s="173">
        <f>'3.6'!D18</f>
        <v>-278332.15130023635</v>
      </c>
      <c r="F357" s="173">
        <f>'3.6'!E18</f>
        <v>-251065.5683271689</v>
      </c>
      <c r="G357" s="173">
        <f>'3.6'!F18</f>
        <v>-318648.48640959192</v>
      </c>
      <c r="H357" s="173">
        <f>'3.6'!G18</f>
        <v>-321408.47866372741</v>
      </c>
      <c r="I357" s="173">
        <f>'3.6'!H18</f>
        <v>-375596.7845337991</v>
      </c>
      <c r="J357" s="173">
        <f>'3.6'!I18</f>
        <v>-473400.38979012659</v>
      </c>
      <c r="K357" s="173">
        <f>'3.6'!J18</f>
        <v>-684355.82880673558</v>
      </c>
      <c r="L357" s="173">
        <f>'3.6'!K18</f>
        <v>-1198967.167003409</v>
      </c>
      <c r="M357" s="173">
        <f>'3.6'!L18</f>
        <v>-1570421.4536357939</v>
      </c>
      <c r="O357" s="188">
        <f t="shared" ref="O357:O393" si="89">IFERROR(ROUND(D357-D396,4),0)</f>
        <v>0</v>
      </c>
      <c r="P357" s="188">
        <f t="shared" ref="P357:P393" si="90">IFERROR(ROUND(E357-E396,4),0)</f>
        <v>0</v>
      </c>
      <c r="Q357" s="188">
        <f t="shared" ref="Q357:Q393" si="91">IFERROR(ROUND(F357-F396,4),0)</f>
        <v>0</v>
      </c>
      <c r="R357" s="188">
        <f t="shared" ref="R357:R393" si="92">IFERROR(ROUND(G357-G396,4),0)</f>
        <v>0</v>
      </c>
      <c r="S357" s="188">
        <f t="shared" ref="S357:S393" si="93">IFERROR(ROUND(H357-H396,4),0)</f>
        <v>0</v>
      </c>
      <c r="T357" s="188">
        <f t="shared" ref="T357:T393" si="94">IFERROR(ROUND(I357-I396,4),0)</f>
        <v>0</v>
      </c>
      <c r="U357" s="188">
        <f t="shared" ref="U357:U393" si="95">IFERROR(ROUND(J357-J396,4),0)</f>
        <v>0</v>
      </c>
      <c r="V357" s="188">
        <f t="shared" ref="V357:V393" si="96">IFERROR(ROUND(K357-K396,4),0)</f>
        <v>0</v>
      </c>
      <c r="W357" s="188">
        <f t="shared" ref="W357:W393" si="97">IFERROR(ROUND(L357-L396,4),0)</f>
        <v>0</v>
      </c>
      <c r="X357" s="188">
        <f t="shared" ref="X357:X393" si="98">IFERROR(ROUND(M357-M396,4),0)</f>
        <v>0</v>
      </c>
    </row>
    <row r="358" spans="2:24">
      <c r="B358" s="175"/>
      <c r="C358" s="176" t="str">
        <f>'3.6'!B19</f>
        <v>BBVA Seguros de Vida</v>
      </c>
      <c r="D358" s="173">
        <f>'3.6'!C19</f>
        <v>-21994.885368714524</v>
      </c>
      <c r="E358" s="173">
        <f>'3.6'!D19</f>
        <v>-862102.77777777764</v>
      </c>
      <c r="F358" s="173">
        <f>'3.6'!E19</f>
        <v>-2598082.9875758281</v>
      </c>
      <c r="G358" s="173">
        <f>'3.6'!F19</f>
        <v>-2917494.0374891292</v>
      </c>
      <c r="H358" s="173">
        <f>'3.6'!G19</f>
        <v>-3368580.5486142836</v>
      </c>
      <c r="I358" s="173">
        <f>'3.6'!H19</f>
        <v>-3960269.4028230621</v>
      </c>
      <c r="J358" s="173">
        <f>'3.6'!I19</f>
        <v>-6659968.1529998342</v>
      </c>
      <c r="K358" s="173">
        <f>'3.6'!J19</f>
        <v>-3019537.8572574561</v>
      </c>
      <c r="L358" s="173">
        <f>'3.6'!K19</f>
        <v>-2318167.280726898</v>
      </c>
      <c r="M358" s="173">
        <f>'3.6'!L19</f>
        <v>-2965945.3674369329</v>
      </c>
      <c r="O358" s="188">
        <f t="shared" si="89"/>
        <v>0</v>
      </c>
      <c r="P358" s="188">
        <f t="shared" si="90"/>
        <v>0</v>
      </c>
      <c r="Q358" s="188">
        <f t="shared" si="91"/>
        <v>0</v>
      </c>
      <c r="R358" s="188">
        <f t="shared" si="92"/>
        <v>0</v>
      </c>
      <c r="S358" s="188">
        <f t="shared" si="93"/>
        <v>0</v>
      </c>
      <c r="T358" s="188">
        <f t="shared" si="94"/>
        <v>0</v>
      </c>
      <c r="U358" s="188">
        <f t="shared" si="95"/>
        <v>0</v>
      </c>
      <c r="V358" s="188">
        <f t="shared" si="96"/>
        <v>0</v>
      </c>
      <c r="W358" s="188">
        <f t="shared" si="97"/>
        <v>0</v>
      </c>
      <c r="X358" s="188">
        <f t="shared" si="98"/>
        <v>0</v>
      </c>
    </row>
    <row r="359" spans="2:24">
      <c r="B359" s="175"/>
      <c r="C359" s="176" t="str">
        <f>'3.6'!B20</f>
        <v>BCI Vida</v>
      </c>
      <c r="D359" s="173">
        <f>'3.6'!C20</f>
        <v>-301551.23111874511</v>
      </c>
      <c r="E359" s="173">
        <f>'3.6'!D20</f>
        <v>-313683.45153664303</v>
      </c>
      <c r="F359" s="173">
        <f>'3.6'!E20</f>
        <v>-420714.32489944878</v>
      </c>
      <c r="G359" s="173">
        <f>'3.6'!F20</f>
        <v>-678712.59835291689</v>
      </c>
      <c r="H359" s="173">
        <f>'3.6'!G20</f>
        <v>-654671.31462153362</v>
      </c>
      <c r="I359" s="173">
        <f>'3.6'!H20</f>
        <v>-1133404.4415996603</v>
      </c>
      <c r="J359" s="173">
        <f>'3.6'!I20</f>
        <v>-888443.94867374655</v>
      </c>
      <c r="K359" s="173">
        <f>'3.6'!J20</f>
        <v>-664691.34140099189</v>
      </c>
      <c r="L359" s="173">
        <f>'3.6'!K20</f>
        <v>-812617.43464977574</v>
      </c>
      <c r="M359" s="173">
        <f>'3.6'!L20</f>
        <v>-989541.05650705588</v>
      </c>
      <c r="O359" s="188">
        <f t="shared" si="89"/>
        <v>0</v>
      </c>
      <c r="P359" s="188">
        <f t="shared" si="90"/>
        <v>0</v>
      </c>
      <c r="Q359" s="188">
        <f t="shared" si="91"/>
        <v>0</v>
      </c>
      <c r="R359" s="188">
        <f t="shared" si="92"/>
        <v>0</v>
      </c>
      <c r="S359" s="188">
        <f t="shared" si="93"/>
        <v>0</v>
      </c>
      <c r="T359" s="188">
        <f t="shared" si="94"/>
        <v>0</v>
      </c>
      <c r="U359" s="188">
        <f t="shared" si="95"/>
        <v>0</v>
      </c>
      <c r="V359" s="188">
        <f t="shared" si="96"/>
        <v>0</v>
      </c>
      <c r="W359" s="188">
        <f t="shared" si="97"/>
        <v>0</v>
      </c>
      <c r="X359" s="188">
        <f t="shared" si="98"/>
        <v>0</v>
      </c>
    </row>
    <row r="360" spans="2:24">
      <c r="B360" s="175"/>
      <c r="C360" s="176" t="str">
        <f>'3.6'!B21</f>
        <v>BICE Vida</v>
      </c>
      <c r="D360" s="173">
        <f>'3.6'!C21</f>
        <v>-3989577.5352780572</v>
      </c>
      <c r="E360" s="173">
        <f>'3.6'!D21</f>
        <v>-5057283.0378250591</v>
      </c>
      <c r="F360" s="173">
        <f>'3.6'!E21</f>
        <v>-3645980.2333538337</v>
      </c>
      <c r="G360" s="173">
        <f>'3.6'!F21</f>
        <v>-5232040.5055741873</v>
      </c>
      <c r="H360" s="173">
        <f>'3.6'!G21</f>
        <v>-7676782.0583997471</v>
      </c>
      <c r="I360" s="173">
        <f>'3.6'!H21</f>
        <v>-8442577.4589173924</v>
      </c>
      <c r="J360" s="173">
        <f>'3.6'!I21</f>
        <v>-9571565.9708836507</v>
      </c>
      <c r="K360" s="173">
        <f>'3.6'!J21</f>
        <v>-7978526.0670929719</v>
      </c>
      <c r="L360" s="173">
        <f>'3.6'!K21</f>
        <v>-7524115.7183106458</v>
      </c>
      <c r="M360" s="173">
        <f>'3.6'!L21</f>
        <v>-9875856.406401176</v>
      </c>
      <c r="O360" s="188">
        <f t="shared" si="89"/>
        <v>0</v>
      </c>
      <c r="P360" s="188">
        <f t="shared" si="90"/>
        <v>0</v>
      </c>
      <c r="Q360" s="188">
        <f t="shared" si="91"/>
        <v>0</v>
      </c>
      <c r="R360" s="188">
        <f t="shared" si="92"/>
        <v>0</v>
      </c>
      <c r="S360" s="188">
        <f t="shared" si="93"/>
        <v>0</v>
      </c>
      <c r="T360" s="188">
        <f t="shared" si="94"/>
        <v>0</v>
      </c>
      <c r="U360" s="188">
        <f t="shared" si="95"/>
        <v>0</v>
      </c>
      <c r="V360" s="188">
        <f t="shared" si="96"/>
        <v>0</v>
      </c>
      <c r="W360" s="188">
        <f t="shared" si="97"/>
        <v>0</v>
      </c>
      <c r="X360" s="188">
        <f t="shared" si="98"/>
        <v>0</v>
      </c>
    </row>
    <row r="361" spans="2:24">
      <c r="B361" s="175"/>
      <c r="C361" s="176" t="str">
        <f>'3.6'!B22</f>
        <v>Cardif</v>
      </c>
      <c r="D361" s="173">
        <f>'3.6'!C22</f>
        <v>-203068.06210180061</v>
      </c>
      <c r="E361" s="173">
        <f>'3.6'!D22</f>
        <v>-208891.37115839237</v>
      </c>
      <c r="F361" s="173">
        <f>'3.6'!E22</f>
        <v>-358495.0092538856</v>
      </c>
      <c r="G361" s="173">
        <f>'3.6'!F22</f>
        <v>-337680.95462483313</v>
      </c>
      <c r="H361" s="173">
        <f>'3.6'!G22</f>
        <v>-395622.69106552092</v>
      </c>
      <c r="I361" s="173">
        <f>'3.6'!H22</f>
        <v>-387070.96795235696</v>
      </c>
      <c r="J361" s="173">
        <f>'3.6'!I22</f>
        <v>-445904.19702627597</v>
      </c>
      <c r="K361" s="173">
        <f>'3.6'!J22</f>
        <v>-515039.38331308798</v>
      </c>
      <c r="L361" s="173">
        <f>'3.6'!K22</f>
        <v>-510378.52676813211</v>
      </c>
      <c r="M361" s="173">
        <f>'3.6'!L22</f>
        <v>-399849.24215137417</v>
      </c>
      <c r="O361" s="188">
        <f t="shared" si="89"/>
        <v>0</v>
      </c>
      <c r="P361" s="188">
        <f t="shared" si="90"/>
        <v>0</v>
      </c>
      <c r="Q361" s="188">
        <f t="shared" si="91"/>
        <v>0</v>
      </c>
      <c r="R361" s="188">
        <f t="shared" si="92"/>
        <v>0</v>
      </c>
      <c r="S361" s="188">
        <f t="shared" si="93"/>
        <v>0</v>
      </c>
      <c r="T361" s="188">
        <f t="shared" si="94"/>
        <v>0</v>
      </c>
      <c r="U361" s="188">
        <f t="shared" si="95"/>
        <v>0</v>
      </c>
      <c r="V361" s="188">
        <f t="shared" si="96"/>
        <v>0</v>
      </c>
      <c r="W361" s="188">
        <f t="shared" si="97"/>
        <v>0</v>
      </c>
      <c r="X361" s="188">
        <f t="shared" si="98"/>
        <v>0</v>
      </c>
    </row>
    <row r="362" spans="2:24">
      <c r="B362" s="175"/>
      <c r="C362" s="176" t="str">
        <f>'3.6'!B23</f>
        <v>Chilena</v>
      </c>
      <c r="D362" s="173">
        <f>'3.6'!C23</f>
        <v>-5137534.848054125</v>
      </c>
      <c r="E362" s="173">
        <f>'3.6'!D23</f>
        <v>-4615849.645390071</v>
      </c>
      <c r="F362" s="173">
        <f>'3.6'!E23</f>
        <v>-5535491.7841087254</v>
      </c>
      <c r="G362" s="173">
        <f>'3.6'!F23</f>
        <v>-5229349.294929957</v>
      </c>
      <c r="H362" s="173">
        <f>'3.6'!G23</f>
        <v>-5470759.8773585614</v>
      </c>
      <c r="I362" s="173">
        <f>'3.6'!H23</f>
        <v>-5441696.1309017204</v>
      </c>
      <c r="J362" s="173">
        <f>'3.6'!I23</f>
        <v>-6074088.2793996101</v>
      </c>
      <c r="K362" s="173">
        <f>'3.6'!J23</f>
        <v>-7877408.8855019016</v>
      </c>
      <c r="L362" s="173">
        <f>'3.6'!K23</f>
        <v>-8800386.0539580658</v>
      </c>
      <c r="M362" s="173">
        <f>'3.6'!L23</f>
        <v>-8270507.9790419228</v>
      </c>
      <c r="O362" s="188">
        <f t="shared" si="89"/>
        <v>0</v>
      </c>
      <c r="P362" s="188">
        <f t="shared" si="90"/>
        <v>0</v>
      </c>
      <c r="Q362" s="188">
        <f t="shared" si="91"/>
        <v>0</v>
      </c>
      <c r="R362" s="188">
        <f t="shared" si="92"/>
        <v>0</v>
      </c>
      <c r="S362" s="188">
        <f t="shared" si="93"/>
        <v>0</v>
      </c>
      <c r="T362" s="188">
        <f t="shared" si="94"/>
        <v>0</v>
      </c>
      <c r="U362" s="188">
        <f t="shared" si="95"/>
        <v>0</v>
      </c>
      <c r="V362" s="188">
        <f t="shared" si="96"/>
        <v>0</v>
      </c>
      <c r="W362" s="188">
        <f t="shared" si="97"/>
        <v>0</v>
      </c>
      <c r="X362" s="188">
        <f t="shared" si="98"/>
        <v>0</v>
      </c>
    </row>
    <row r="363" spans="2:24">
      <c r="B363" s="175"/>
      <c r="C363" s="176" t="str">
        <f>'3.6'!B24</f>
        <v>Cigna</v>
      </c>
      <c r="D363" s="173">
        <f>'3.6'!C24</f>
        <v>-559514.98197576241</v>
      </c>
      <c r="E363" s="173">
        <f>'3.6'!D24</f>
        <v>-571992.49408983428</v>
      </c>
      <c r="F363" s="173">
        <f>'3.6'!E24</f>
        <v>-533571.13365151687</v>
      </c>
      <c r="G363" s="173">
        <f>'3.6'!F24</f>
        <v>-508072.24109740218</v>
      </c>
      <c r="H363" s="173">
        <f>'3.6'!G24</f>
        <v>-469398.75809729064</v>
      </c>
      <c r="I363" s="173" t="str">
        <f>'3.6'!H24</f>
        <v/>
      </c>
      <c r="J363" s="173" t="str">
        <f>'3.6'!I24</f>
        <v/>
      </c>
      <c r="K363" s="173" t="str">
        <f>'3.6'!J24</f>
        <v/>
      </c>
      <c r="L363" s="173" t="str">
        <f>'3.6'!K24</f>
        <v/>
      </c>
      <c r="M363" s="173" t="str">
        <f>'3.6'!L24</f>
        <v/>
      </c>
      <c r="O363" s="188">
        <f t="shared" si="89"/>
        <v>0</v>
      </c>
      <c r="P363" s="188">
        <f t="shared" si="90"/>
        <v>0</v>
      </c>
      <c r="Q363" s="188">
        <f t="shared" si="91"/>
        <v>0</v>
      </c>
      <c r="R363" s="188">
        <f t="shared" si="92"/>
        <v>0</v>
      </c>
      <c r="S363" s="188">
        <f t="shared" si="93"/>
        <v>0</v>
      </c>
      <c r="T363" s="188">
        <f t="shared" si="94"/>
        <v>0</v>
      </c>
      <c r="U363" s="188">
        <f t="shared" si="95"/>
        <v>0</v>
      </c>
      <c r="V363" s="188">
        <f t="shared" si="96"/>
        <v>0</v>
      </c>
      <c r="W363" s="188">
        <f t="shared" si="97"/>
        <v>0</v>
      </c>
      <c r="X363" s="188">
        <f t="shared" si="98"/>
        <v>0</v>
      </c>
    </row>
    <row r="364" spans="2:24">
      <c r="B364" s="175"/>
      <c r="C364" s="176" t="str">
        <f>'3.6'!B25</f>
        <v>CN Life</v>
      </c>
      <c r="D364" s="173">
        <f>'3.6'!C25</f>
        <v>-1860909.7999775454</v>
      </c>
      <c r="E364" s="173">
        <f>'3.6'!D25</f>
        <v>-749680.14184397145</v>
      </c>
      <c r="F364" s="173">
        <f>'3.6'!E25</f>
        <v>-726673.82723962795</v>
      </c>
      <c r="G364" s="173">
        <f>'3.6'!F25</f>
        <v>-690316.78220798972</v>
      </c>
      <c r="H364" s="173">
        <f>'3.6'!G25</f>
        <v>-723943.93004507956</v>
      </c>
      <c r="I364" s="173">
        <f>'3.6'!H25</f>
        <v>-705864.80120432167</v>
      </c>
      <c r="J364" s="173">
        <f>'3.6'!I25</f>
        <v>-638734.9394501436</v>
      </c>
      <c r="K364" s="173">
        <f>'3.6'!J25</f>
        <v>-679405.6977836861</v>
      </c>
      <c r="L364" s="173">
        <f>'3.6'!K25</f>
        <v>-636088.2382413873</v>
      </c>
      <c r="M364" s="173">
        <f>'3.6'!L25</f>
        <v>-1895450.4412167743</v>
      </c>
      <c r="O364" s="188">
        <f t="shared" si="89"/>
        <v>0</v>
      </c>
      <c r="P364" s="188">
        <f t="shared" si="90"/>
        <v>0</v>
      </c>
      <c r="Q364" s="188">
        <f t="shared" si="91"/>
        <v>0</v>
      </c>
      <c r="R364" s="188">
        <f t="shared" si="92"/>
        <v>0</v>
      </c>
      <c r="S364" s="188">
        <f t="shared" si="93"/>
        <v>0</v>
      </c>
      <c r="T364" s="188">
        <f t="shared" si="94"/>
        <v>0</v>
      </c>
      <c r="U364" s="188">
        <f t="shared" si="95"/>
        <v>0</v>
      </c>
      <c r="V364" s="188">
        <f t="shared" si="96"/>
        <v>0</v>
      </c>
      <c r="W364" s="188">
        <f t="shared" si="97"/>
        <v>0</v>
      </c>
      <c r="X364" s="188">
        <f t="shared" si="98"/>
        <v>0</v>
      </c>
    </row>
    <row r="365" spans="2:24">
      <c r="B365" s="175"/>
      <c r="C365" s="176" t="str">
        <f>'3.6'!B26</f>
        <v>Consorcio Nacional</v>
      </c>
      <c r="D365" s="173">
        <f>'3.6'!C26</f>
        <v>-9181503.596486412</v>
      </c>
      <c r="E365" s="173">
        <f>'3.6'!D26</f>
        <v>-11118528.841607561</v>
      </c>
      <c r="F365" s="173">
        <f>'3.6'!E26</f>
        <v>-10465519.358089281</v>
      </c>
      <c r="G365" s="173">
        <f>'3.6'!F26</f>
        <v>-10782842.767183626</v>
      </c>
      <c r="H365" s="173">
        <f>'3.6'!G26</f>
        <v>-10665101.290440096</v>
      </c>
      <c r="I365" s="173">
        <f>'3.6'!H26</f>
        <v>-12926654.286421919</v>
      </c>
      <c r="J365" s="173">
        <f>'3.6'!I26</f>
        <v>-10867050.940749731</v>
      </c>
      <c r="K365" s="173">
        <f>'3.6'!J26</f>
        <v>-11659951.830884775</v>
      </c>
      <c r="L365" s="173">
        <f>'3.6'!K26</f>
        <v>-12940306.494123897</v>
      </c>
      <c r="M365" s="173">
        <f>'3.6'!L26</f>
        <v>-14186204.378481593</v>
      </c>
      <c r="O365" s="188">
        <f t="shared" si="89"/>
        <v>0</v>
      </c>
      <c r="P365" s="188">
        <f t="shared" si="90"/>
        <v>0</v>
      </c>
      <c r="Q365" s="188">
        <f t="shared" si="91"/>
        <v>0</v>
      </c>
      <c r="R365" s="188">
        <f t="shared" si="92"/>
        <v>0</v>
      </c>
      <c r="S365" s="188">
        <f t="shared" si="93"/>
        <v>0</v>
      </c>
      <c r="T365" s="188">
        <f t="shared" si="94"/>
        <v>0</v>
      </c>
      <c r="U365" s="188">
        <f t="shared" si="95"/>
        <v>0</v>
      </c>
      <c r="V365" s="188">
        <f t="shared" si="96"/>
        <v>0</v>
      </c>
      <c r="W365" s="188">
        <f t="shared" si="97"/>
        <v>0</v>
      </c>
      <c r="X365" s="188">
        <f t="shared" si="98"/>
        <v>0</v>
      </c>
    </row>
    <row r="366" spans="2:24">
      <c r="B366" s="175"/>
      <c r="C366" s="176" t="str">
        <f>'3.6'!B27</f>
        <v>CorpVida</v>
      </c>
      <c r="D366" s="173">
        <f>'3.6'!C27</f>
        <v>-5469296.8038929515</v>
      </c>
      <c r="E366" s="173">
        <f>'3.6'!D27</f>
        <v>-6704466.5484633557</v>
      </c>
      <c r="F366" s="173">
        <f>'3.6'!E27</f>
        <v>-6396648.2743885368</v>
      </c>
      <c r="G366" s="173">
        <f>'3.6'!F27</f>
        <v>-6229842.9301895238</v>
      </c>
      <c r="H366" s="173">
        <f>'3.6'!G27</f>
        <v>-5708493.661235203</v>
      </c>
      <c r="I366" s="173">
        <f>'3.6'!H27</f>
        <v>-6525640.2546851421</v>
      </c>
      <c r="J366" s="173">
        <f>'3.6'!I27</f>
        <v>-8190458.4392452538</v>
      </c>
      <c r="K366" s="173">
        <f>'3.6'!J27</f>
        <v>-8319533.4643563852</v>
      </c>
      <c r="L366" s="173">
        <f>'3.6'!K27</f>
        <v>-10899187.436350966</v>
      </c>
      <c r="M366" s="173">
        <f>'3.6'!L27</f>
        <v>-11535155.465386922</v>
      </c>
      <c r="O366" s="188">
        <f t="shared" si="89"/>
        <v>0</v>
      </c>
      <c r="P366" s="188">
        <f t="shared" si="90"/>
        <v>0</v>
      </c>
      <c r="Q366" s="188">
        <f t="shared" si="91"/>
        <v>0</v>
      </c>
      <c r="R366" s="188">
        <f t="shared" si="92"/>
        <v>0</v>
      </c>
      <c r="S366" s="188">
        <f t="shared" si="93"/>
        <v>0</v>
      </c>
      <c r="T366" s="188">
        <f t="shared" si="94"/>
        <v>0</v>
      </c>
      <c r="U366" s="188">
        <f t="shared" si="95"/>
        <v>0</v>
      </c>
      <c r="V366" s="188">
        <f t="shared" si="96"/>
        <v>0</v>
      </c>
      <c r="W366" s="188">
        <f t="shared" si="97"/>
        <v>0</v>
      </c>
      <c r="X366" s="188">
        <f t="shared" si="98"/>
        <v>0</v>
      </c>
    </row>
    <row r="367" spans="2:24">
      <c r="B367" s="175"/>
      <c r="C367" s="176" t="str">
        <f>'3.6'!B28</f>
        <v>CorpSeguros</v>
      </c>
      <c r="D367" s="173" t="str">
        <f>'3.6'!C28</f>
        <v/>
      </c>
      <c r="E367" s="173" t="str">
        <f>'3.6'!D28</f>
        <v/>
      </c>
      <c r="F367" s="173" t="str">
        <f>'3.6'!E28</f>
        <v/>
      </c>
      <c r="G367" s="173" t="str">
        <f>'3.6'!F28</f>
        <v/>
      </c>
      <c r="H367" s="173" t="str">
        <f>'3.6'!G28</f>
        <v/>
      </c>
      <c r="I367" s="173" t="str">
        <f>'3.6'!H28</f>
        <v/>
      </c>
      <c r="J367" s="173" t="str">
        <f>'3.6'!I28</f>
        <v/>
      </c>
      <c r="K367" s="173">
        <f>'3.6'!J28</f>
        <v>-3525389.6312255058</v>
      </c>
      <c r="L367" s="173">
        <f>'3.6'!K28</f>
        <v>-4695776.1511590239</v>
      </c>
      <c r="M367" s="173">
        <f>'3.6'!L28</f>
        <v>-4883948.7073445227</v>
      </c>
      <c r="O367" s="188">
        <f t="shared" si="89"/>
        <v>0</v>
      </c>
      <c r="P367" s="188">
        <f t="shared" si="90"/>
        <v>0</v>
      </c>
      <c r="Q367" s="188">
        <f t="shared" si="91"/>
        <v>0</v>
      </c>
      <c r="R367" s="188">
        <f t="shared" si="92"/>
        <v>0</v>
      </c>
      <c r="S367" s="188">
        <f t="shared" si="93"/>
        <v>0</v>
      </c>
      <c r="T367" s="188">
        <f t="shared" si="94"/>
        <v>0</v>
      </c>
      <c r="U367" s="188">
        <f t="shared" si="95"/>
        <v>0</v>
      </c>
      <c r="V367" s="188">
        <f t="shared" si="96"/>
        <v>0</v>
      </c>
      <c r="W367" s="188">
        <f t="shared" si="97"/>
        <v>0</v>
      </c>
      <c r="X367" s="188">
        <f t="shared" si="98"/>
        <v>0</v>
      </c>
    </row>
    <row r="368" spans="2:24">
      <c r="B368" s="175"/>
      <c r="C368" s="176" t="str">
        <f>'3.6'!B29</f>
        <v>Cruz del Sur</v>
      </c>
      <c r="D368" s="173">
        <f>'3.6'!C29</f>
        <v>-2391876.3721234687</v>
      </c>
      <c r="E368" s="173">
        <f>'3.6'!D29</f>
        <v>-1819471.2174940896</v>
      </c>
      <c r="F368" s="173">
        <f>'3.6'!E29</f>
        <v>-2020779.578507887</v>
      </c>
      <c r="G368" s="173">
        <f>'3.6'!F29</f>
        <v>-1902967.8755992404</v>
      </c>
      <c r="H368" s="173">
        <f>'3.6'!G29</f>
        <v>-3071774.6359968535</v>
      </c>
      <c r="I368" s="173">
        <f>'3.6'!H29</f>
        <v>-3741581.7223556838</v>
      </c>
      <c r="J368" s="173">
        <f>'3.6'!I29</f>
        <v>-4458966.7811362352</v>
      </c>
      <c r="K368" s="173">
        <f>'3.6'!J29</f>
        <v>-3585026.8444454647</v>
      </c>
      <c r="L368" s="173">
        <f>'3.6'!K29</f>
        <v>-7007390.581924024</v>
      </c>
      <c r="M368" s="173">
        <f>'3.6'!L29</f>
        <v>-8397621.8297005966</v>
      </c>
      <c r="O368" s="188">
        <f t="shared" si="89"/>
        <v>0</v>
      </c>
      <c r="P368" s="188">
        <f t="shared" si="90"/>
        <v>0</v>
      </c>
      <c r="Q368" s="188">
        <f t="shared" si="91"/>
        <v>0</v>
      </c>
      <c r="R368" s="188">
        <f t="shared" si="92"/>
        <v>0</v>
      </c>
      <c r="S368" s="188">
        <f t="shared" si="93"/>
        <v>0</v>
      </c>
      <c r="T368" s="188">
        <f t="shared" si="94"/>
        <v>0</v>
      </c>
      <c r="U368" s="188">
        <f t="shared" si="95"/>
        <v>0</v>
      </c>
      <c r="V368" s="188">
        <f t="shared" si="96"/>
        <v>0</v>
      </c>
      <c r="W368" s="188">
        <f t="shared" si="97"/>
        <v>0</v>
      </c>
      <c r="X368" s="188">
        <f t="shared" si="98"/>
        <v>0</v>
      </c>
    </row>
    <row r="369" spans="2:24">
      <c r="B369" s="175"/>
      <c r="C369" s="176" t="str">
        <f>'3.6'!B30</f>
        <v>EuroAmérica</v>
      </c>
      <c r="D369" s="173">
        <f>'3.6'!C30</f>
        <v>-4254950.513971474</v>
      </c>
      <c r="E369" s="173">
        <f>'3.6'!D30</f>
        <v>-3180811.9385342784</v>
      </c>
      <c r="F369" s="173">
        <f>'3.6'!E30</f>
        <v>-3157214.2483852617</v>
      </c>
      <c r="G369" s="173">
        <f>'3.6'!F30</f>
        <v>-3307730.8744849022</v>
      </c>
      <c r="H369" s="173">
        <f>'3.6'!G30</f>
        <v>-3939970.3758320888</v>
      </c>
      <c r="I369" s="173">
        <f>'3.6'!H30</f>
        <v>-4595942.3951696642</v>
      </c>
      <c r="J369" s="173">
        <f>'3.6'!I30</f>
        <v>-3902223.8827329213</v>
      </c>
      <c r="K369" s="173">
        <f>'3.6'!J30</f>
        <v>-4562293.8678920977</v>
      </c>
      <c r="L369" s="173">
        <f>'3.6'!K30</f>
        <v>-5460340.704386509</v>
      </c>
      <c r="M369" s="173">
        <f>'3.6'!L30</f>
        <v>-5893205.2213081261</v>
      </c>
      <c r="O369" s="188">
        <f t="shared" si="89"/>
        <v>0</v>
      </c>
      <c r="P369" s="188">
        <f t="shared" si="90"/>
        <v>0</v>
      </c>
      <c r="Q369" s="188">
        <f t="shared" si="91"/>
        <v>0</v>
      </c>
      <c r="R369" s="188">
        <f t="shared" si="92"/>
        <v>0</v>
      </c>
      <c r="S369" s="188">
        <f t="shared" si="93"/>
        <v>0</v>
      </c>
      <c r="T369" s="188">
        <f t="shared" si="94"/>
        <v>0</v>
      </c>
      <c r="U369" s="188">
        <f t="shared" si="95"/>
        <v>0</v>
      </c>
      <c r="V369" s="188">
        <f t="shared" si="96"/>
        <v>0</v>
      </c>
      <c r="W369" s="188">
        <f t="shared" si="97"/>
        <v>0</v>
      </c>
      <c r="X369" s="188">
        <f t="shared" si="98"/>
        <v>0</v>
      </c>
    </row>
    <row r="370" spans="2:24">
      <c r="B370" s="175"/>
      <c r="C370" s="176" t="str">
        <f>'3.6'!B31</f>
        <v>Huelen</v>
      </c>
      <c r="D370" s="173">
        <f>'3.6'!C31</f>
        <v>-19396.002895344762</v>
      </c>
      <c r="E370" s="173">
        <f>'3.6'!D31</f>
        <v>-16891.489361702126</v>
      </c>
      <c r="F370" s="173">
        <f>'3.6'!E31</f>
        <v>-48369.38162100358</v>
      </c>
      <c r="G370" s="173">
        <f>'3.6'!F31</f>
        <v>-55890.604685112092</v>
      </c>
      <c r="H370" s="173">
        <f>'3.6'!G31</f>
        <v>-50538.328721372469</v>
      </c>
      <c r="I370" s="173">
        <f>'3.6'!H31</f>
        <v>-41844.275954432262</v>
      </c>
      <c r="J370" s="173">
        <f>'3.6'!I31</f>
        <v>-17177.475705707944</v>
      </c>
      <c r="K370" s="173">
        <f>'3.6'!J31</f>
        <v>-7856.8468138097569</v>
      </c>
      <c r="L370" s="173">
        <f>'3.6'!K31</f>
        <v>-7969.4531251820617</v>
      </c>
      <c r="M370" s="173">
        <f>'3.6'!L31</f>
        <v>-9673.2174487968296</v>
      </c>
      <c r="O370" s="188">
        <f t="shared" si="89"/>
        <v>0</v>
      </c>
      <c r="P370" s="188">
        <f t="shared" si="90"/>
        <v>0</v>
      </c>
      <c r="Q370" s="188">
        <f t="shared" si="91"/>
        <v>0</v>
      </c>
      <c r="R370" s="188">
        <f t="shared" si="92"/>
        <v>0</v>
      </c>
      <c r="S370" s="188">
        <f t="shared" si="93"/>
        <v>0</v>
      </c>
      <c r="T370" s="188">
        <f t="shared" si="94"/>
        <v>0</v>
      </c>
      <c r="U370" s="188">
        <f t="shared" si="95"/>
        <v>0</v>
      </c>
      <c r="V370" s="188">
        <f t="shared" si="96"/>
        <v>0</v>
      </c>
      <c r="W370" s="188">
        <f t="shared" si="97"/>
        <v>0</v>
      </c>
      <c r="X370" s="188">
        <f t="shared" si="98"/>
        <v>0</v>
      </c>
    </row>
    <row r="371" spans="2:24">
      <c r="B371" s="175"/>
      <c r="C371" s="176" t="str">
        <f>'3.6'!B32</f>
        <v>ISE - Las Américas</v>
      </c>
      <c r="D371" s="173">
        <f>'3.6'!C32</f>
        <v>-3118600.0817003241</v>
      </c>
      <c r="E371" s="173" t="str">
        <f>'3.6'!D32</f>
        <v/>
      </c>
      <c r="F371" s="173" t="str">
        <f>'3.6'!E32</f>
        <v/>
      </c>
      <c r="G371" s="173" t="str">
        <f>'3.6'!F32</f>
        <v/>
      </c>
      <c r="H371" s="173" t="str">
        <f>'3.6'!G32</f>
        <v/>
      </c>
      <c r="I371" s="173" t="str">
        <f>'3.6'!H32</f>
        <v/>
      </c>
      <c r="J371" s="173" t="str">
        <f>'3.6'!I32</f>
        <v/>
      </c>
      <c r="K371" s="173" t="str">
        <f>'3.6'!J32</f>
        <v/>
      </c>
      <c r="L371" s="173" t="str">
        <f>'3.6'!K32</f>
        <v/>
      </c>
      <c r="M371" s="173" t="str">
        <f>'3.6'!L32</f>
        <v/>
      </c>
      <c r="O371" s="188">
        <f t="shared" si="89"/>
        <v>0</v>
      </c>
      <c r="P371" s="188">
        <f t="shared" si="90"/>
        <v>0</v>
      </c>
      <c r="Q371" s="188">
        <f t="shared" si="91"/>
        <v>0</v>
      </c>
      <c r="R371" s="188">
        <f t="shared" si="92"/>
        <v>0</v>
      </c>
      <c r="S371" s="188">
        <f t="shared" si="93"/>
        <v>0</v>
      </c>
      <c r="T371" s="188">
        <f t="shared" si="94"/>
        <v>0</v>
      </c>
      <c r="U371" s="188">
        <f t="shared" si="95"/>
        <v>0</v>
      </c>
      <c r="V371" s="188">
        <f t="shared" si="96"/>
        <v>0</v>
      </c>
      <c r="W371" s="188">
        <f t="shared" si="97"/>
        <v>0</v>
      </c>
      <c r="X371" s="188">
        <f t="shared" si="98"/>
        <v>0</v>
      </c>
    </row>
    <row r="372" spans="2:24">
      <c r="B372" s="175"/>
      <c r="C372" s="176" t="str">
        <f>'3.6'!B33</f>
        <v>Itaú Compañía de Seguros de Vida</v>
      </c>
      <c r="D372" s="173" t="str">
        <f>'3.6'!C33</f>
        <v/>
      </c>
      <c r="E372" s="173" t="str">
        <f>'3.6'!D33</f>
        <v/>
      </c>
      <c r="F372" s="173" t="str">
        <f>'3.6'!E33</f>
        <v/>
      </c>
      <c r="G372" s="173" t="str">
        <f>'3.6'!F33</f>
        <v/>
      </c>
      <c r="H372" s="173" t="str">
        <f>'3.6'!G33</f>
        <v/>
      </c>
      <c r="I372" s="173" t="str">
        <f>'3.6'!H33</f>
        <v/>
      </c>
      <c r="J372" s="173">
        <f>'3.6'!I33</f>
        <v>-1458.7995750625648</v>
      </c>
      <c r="K372" s="173">
        <f>'3.6'!J33</f>
        <v>-50925.374160573927</v>
      </c>
      <c r="L372" s="173">
        <f>'3.6'!K33</f>
        <v>-113355.47212725843</v>
      </c>
      <c r="M372" s="173">
        <f>'3.6'!L33</f>
        <v>-86117.763365349383</v>
      </c>
      <c r="O372" s="188">
        <f t="shared" si="89"/>
        <v>0</v>
      </c>
      <c r="P372" s="188">
        <f t="shared" si="90"/>
        <v>0</v>
      </c>
      <c r="Q372" s="188">
        <f t="shared" si="91"/>
        <v>0</v>
      </c>
      <c r="R372" s="188">
        <f t="shared" si="92"/>
        <v>0</v>
      </c>
      <c r="S372" s="188">
        <f t="shared" si="93"/>
        <v>0</v>
      </c>
      <c r="T372" s="188">
        <f t="shared" si="94"/>
        <v>0</v>
      </c>
      <c r="U372" s="188">
        <f t="shared" si="95"/>
        <v>0</v>
      </c>
      <c r="V372" s="188">
        <f t="shared" si="96"/>
        <v>0</v>
      </c>
      <c r="W372" s="188">
        <f t="shared" si="97"/>
        <v>0</v>
      </c>
      <c r="X372" s="188">
        <f t="shared" si="98"/>
        <v>0</v>
      </c>
    </row>
    <row r="373" spans="2:24">
      <c r="B373" s="175"/>
      <c r="C373" s="176" t="str">
        <f>'3.6'!B34</f>
        <v>La Construcción</v>
      </c>
      <c r="D373" s="173">
        <f>'3.6'!C34</f>
        <v>-7784494.1985604558</v>
      </c>
      <c r="E373" s="173">
        <f>'3.6'!D34</f>
        <v>-7550060.9929077998</v>
      </c>
      <c r="F373" s="173">
        <f>'3.6'!E34</f>
        <v>-6683360.8495673332</v>
      </c>
      <c r="G373" s="173" t="str">
        <f>'3.6'!F34</f>
        <v/>
      </c>
      <c r="H373" s="173" t="str">
        <f>'3.6'!G34</f>
        <v/>
      </c>
      <c r="I373" s="173" t="str">
        <f>'3.6'!H34</f>
        <v/>
      </c>
      <c r="J373" s="173" t="str">
        <f>'3.6'!I34</f>
        <v/>
      </c>
      <c r="K373" s="173" t="str">
        <f>'3.6'!J34</f>
        <v/>
      </c>
      <c r="L373" s="173" t="str">
        <f>'3.6'!K34</f>
        <v/>
      </c>
      <c r="M373" s="173" t="str">
        <f>'3.6'!L34</f>
        <v/>
      </c>
      <c r="O373" s="188">
        <f t="shared" si="89"/>
        <v>0</v>
      </c>
      <c r="P373" s="188">
        <f t="shared" si="90"/>
        <v>0</v>
      </c>
      <c r="Q373" s="188">
        <f t="shared" si="91"/>
        <v>0</v>
      </c>
      <c r="R373" s="188">
        <f t="shared" si="92"/>
        <v>0</v>
      </c>
      <c r="S373" s="188">
        <f t="shared" si="93"/>
        <v>0</v>
      </c>
      <c r="T373" s="188">
        <f t="shared" si="94"/>
        <v>0</v>
      </c>
      <c r="U373" s="188">
        <f t="shared" si="95"/>
        <v>0</v>
      </c>
      <c r="V373" s="188">
        <f t="shared" si="96"/>
        <v>0</v>
      </c>
      <c r="W373" s="188">
        <f t="shared" si="97"/>
        <v>0</v>
      </c>
      <c r="X373" s="188">
        <f t="shared" si="98"/>
        <v>0</v>
      </c>
    </row>
    <row r="374" spans="2:24">
      <c r="B374" s="175"/>
      <c r="C374" s="176" t="str">
        <f>'3.6'!B35</f>
        <v>Le Mans</v>
      </c>
      <c r="D374" s="173">
        <f>'3.6'!C35</f>
        <v>-392771.13398613984</v>
      </c>
      <c r="E374" s="173" t="str">
        <f>'3.6'!D35</f>
        <v/>
      </c>
      <c r="F374" s="173" t="str">
        <f>'3.6'!E35</f>
        <v/>
      </c>
      <c r="G374" s="173" t="str">
        <f>'3.6'!F35</f>
        <v/>
      </c>
      <c r="H374" s="173" t="str">
        <f>'3.6'!G35</f>
        <v/>
      </c>
      <c r="I374" s="173" t="str">
        <f>'3.6'!H35</f>
        <v/>
      </c>
      <c r="J374" s="173" t="str">
        <f>'3.6'!I35</f>
        <v/>
      </c>
      <c r="K374" s="173" t="str">
        <f>'3.6'!J35</f>
        <v/>
      </c>
      <c r="L374" s="173" t="str">
        <f>'3.6'!K35</f>
        <v/>
      </c>
      <c r="M374" s="173" t="str">
        <f>'3.6'!L35</f>
        <v/>
      </c>
      <c r="O374" s="188">
        <f t="shared" si="89"/>
        <v>0</v>
      </c>
      <c r="P374" s="188">
        <f t="shared" si="90"/>
        <v>0</v>
      </c>
      <c r="Q374" s="188">
        <f t="shared" si="91"/>
        <v>0</v>
      </c>
      <c r="R374" s="188">
        <f t="shared" si="92"/>
        <v>0</v>
      </c>
      <c r="S374" s="188">
        <f t="shared" si="93"/>
        <v>0</v>
      </c>
      <c r="T374" s="188">
        <f t="shared" si="94"/>
        <v>0</v>
      </c>
      <c r="U374" s="188">
        <f t="shared" si="95"/>
        <v>0</v>
      </c>
      <c r="V374" s="188">
        <f t="shared" si="96"/>
        <v>0</v>
      </c>
      <c r="W374" s="188">
        <f t="shared" si="97"/>
        <v>0</v>
      </c>
      <c r="X374" s="188">
        <f t="shared" si="98"/>
        <v>0</v>
      </c>
    </row>
    <row r="375" spans="2:24">
      <c r="B375" s="175"/>
      <c r="C375" s="176" t="str">
        <f>'3.6'!B36</f>
        <v>Mapfre Vida</v>
      </c>
      <c r="D375" s="173">
        <f>'3.6'!C36</f>
        <v>-223178.4650372788</v>
      </c>
      <c r="E375" s="173">
        <f>'3.6'!D36</f>
        <v>-545624.46808510635</v>
      </c>
      <c r="F375" s="173">
        <f>'3.6'!E36</f>
        <v>-462529.47239858977</v>
      </c>
      <c r="G375" s="173">
        <f>'3.6'!F36</f>
        <v>-354348.66905408161</v>
      </c>
      <c r="H375" s="173">
        <f>'3.6'!G36</f>
        <v>-481673.53643412702</v>
      </c>
      <c r="I375" s="173">
        <f>'3.6'!H36</f>
        <v>-229338.02043148066</v>
      </c>
      <c r="J375" s="173">
        <f>'3.6'!I36</f>
        <v>-82120.23081616775</v>
      </c>
      <c r="K375" s="173">
        <f>'3.6'!J36</f>
        <v>-79933.609895105197</v>
      </c>
      <c r="L375" s="173">
        <f>'3.6'!K36</f>
        <v>-102687.69619049615</v>
      </c>
      <c r="M375" s="173">
        <f>'3.6'!L36</f>
        <v>-126143.27692211772</v>
      </c>
      <c r="O375" s="188">
        <f t="shared" si="89"/>
        <v>0</v>
      </c>
      <c r="P375" s="188">
        <f t="shared" si="90"/>
        <v>0</v>
      </c>
      <c r="Q375" s="188">
        <f t="shared" si="91"/>
        <v>0</v>
      </c>
      <c r="R375" s="188">
        <f t="shared" si="92"/>
        <v>0</v>
      </c>
      <c r="S375" s="188">
        <f t="shared" si="93"/>
        <v>0</v>
      </c>
      <c r="T375" s="188">
        <f t="shared" si="94"/>
        <v>0</v>
      </c>
      <c r="U375" s="188">
        <f t="shared" si="95"/>
        <v>0</v>
      </c>
      <c r="V375" s="188">
        <f t="shared" si="96"/>
        <v>0</v>
      </c>
      <c r="W375" s="188">
        <f t="shared" si="97"/>
        <v>0</v>
      </c>
      <c r="X375" s="188">
        <f t="shared" si="98"/>
        <v>0</v>
      </c>
    </row>
    <row r="376" spans="2:24">
      <c r="B376" s="175"/>
      <c r="C376" s="176" t="str">
        <f>'3.6'!B37</f>
        <v>Metlife (La Interamerica + Metlife)</v>
      </c>
      <c r="D376" s="173">
        <f>'3.6'!C37</f>
        <v>-1194782.1085849842</v>
      </c>
      <c r="E376" s="173">
        <f>'3.6'!D37</f>
        <v>-1177757.5650118203</v>
      </c>
      <c r="F376" s="173">
        <f>'3.6'!E37</f>
        <v>-1305257.3042175199</v>
      </c>
      <c r="G376" s="173">
        <f>'3.6'!F37</f>
        <v>-1518917.8077542954</v>
      </c>
      <c r="H376" s="173">
        <f>'3.6'!G37</f>
        <v>-1670199.788616946</v>
      </c>
      <c r="I376" s="173">
        <f>'3.6'!H37</f>
        <v>-1839603.7540272316</v>
      </c>
      <c r="J376" s="173">
        <f>'3.6'!I37</f>
        <v>-1987497.3021880314</v>
      </c>
      <c r="K376" s="173">
        <f>'3.6'!J37</f>
        <v>-3866864.8247041493</v>
      </c>
      <c r="L376" s="173">
        <f>'3.6'!K37</f>
        <v>-4255435.0739086149</v>
      </c>
      <c r="M376" s="173">
        <f>'3.6'!L37</f>
        <v>-2756692.0381824193</v>
      </c>
      <c r="O376" s="188">
        <f t="shared" si="89"/>
        <v>0</v>
      </c>
      <c r="P376" s="188">
        <f t="shared" si="90"/>
        <v>0</v>
      </c>
      <c r="Q376" s="188">
        <f t="shared" si="91"/>
        <v>0</v>
      </c>
      <c r="R376" s="188">
        <f t="shared" si="92"/>
        <v>0</v>
      </c>
      <c r="S376" s="188">
        <f t="shared" si="93"/>
        <v>0</v>
      </c>
      <c r="T376" s="188">
        <f t="shared" si="94"/>
        <v>0</v>
      </c>
      <c r="U376" s="188">
        <f t="shared" si="95"/>
        <v>0</v>
      </c>
      <c r="V376" s="188">
        <f t="shared" si="96"/>
        <v>0</v>
      </c>
      <c r="W376" s="188">
        <f t="shared" si="97"/>
        <v>0</v>
      </c>
      <c r="X376" s="188">
        <f t="shared" si="98"/>
        <v>0</v>
      </c>
    </row>
    <row r="377" spans="2:24">
      <c r="B377" s="175"/>
      <c r="C377" s="176" t="str">
        <f>'3.6'!B38</f>
        <v>Metlife</v>
      </c>
      <c r="D377" s="173">
        <f>'3.6'!C38</f>
        <v>-7179661.0392185459</v>
      </c>
      <c r="E377" s="173">
        <f>'3.6'!D38</f>
        <v>-10222284.397163119</v>
      </c>
      <c r="F377" s="173">
        <f>'3.6'!E38</f>
        <v>-9706878.5387811437</v>
      </c>
      <c r="G377" s="173">
        <f>'3.6'!F38</f>
        <v>-9951261.1816202737</v>
      </c>
      <c r="H377" s="173">
        <f>'3.6'!G38</f>
        <v>-9671191.9691891186</v>
      </c>
      <c r="I377" s="173">
        <f>'3.6'!H38</f>
        <v>-11797194.213220835</v>
      </c>
      <c r="J377" s="173">
        <f>'3.6'!I38</f>
        <v>-14912446.061241105</v>
      </c>
      <c r="K377" s="173">
        <f>'3.6'!J38</f>
        <v>-12731872.789224792</v>
      </c>
      <c r="L377" s="173">
        <f>'3.6'!K38</f>
        <v>-15228265.926531827</v>
      </c>
      <c r="M377" s="173" t="str">
        <f>'3.6'!L38</f>
        <v/>
      </c>
      <c r="O377" s="188">
        <f t="shared" si="89"/>
        <v>0</v>
      </c>
      <c r="P377" s="188">
        <f t="shared" si="90"/>
        <v>0</v>
      </c>
      <c r="Q377" s="188">
        <f t="shared" si="91"/>
        <v>0</v>
      </c>
      <c r="R377" s="188">
        <f t="shared" si="92"/>
        <v>0</v>
      </c>
      <c r="S377" s="188">
        <f t="shared" si="93"/>
        <v>0</v>
      </c>
      <c r="T377" s="188">
        <f t="shared" si="94"/>
        <v>0</v>
      </c>
      <c r="U377" s="188">
        <f t="shared" si="95"/>
        <v>0</v>
      </c>
      <c r="V377" s="188">
        <f t="shared" si="96"/>
        <v>0</v>
      </c>
      <c r="W377" s="188">
        <f t="shared" si="97"/>
        <v>0</v>
      </c>
      <c r="X377" s="188">
        <f t="shared" si="98"/>
        <v>0</v>
      </c>
    </row>
    <row r="378" spans="2:24">
      <c r="B378" s="175"/>
      <c r="C378" s="176" t="str">
        <f>'3.6'!B39</f>
        <v>Mutual de Carabineros</v>
      </c>
      <c r="D378" s="173">
        <f>'3.6'!C39</f>
        <v>-191160.24013205839</v>
      </c>
      <c r="E378" s="173">
        <f>'3.6'!D39</f>
        <v>-204487.47044917257</v>
      </c>
      <c r="F378" s="173">
        <f>'3.6'!E39</f>
        <v>-208002.1135239547</v>
      </c>
      <c r="G378" s="173">
        <f>'3.6'!F39</f>
        <v>-226789.60167033743</v>
      </c>
      <c r="H378" s="173">
        <f>'3.6'!G39</f>
        <v>-234488.43228598006</v>
      </c>
      <c r="I378" s="173">
        <f>'3.6'!H39</f>
        <v>-406846.88008659368</v>
      </c>
      <c r="J378" s="173">
        <f>'3.6'!I39</f>
        <v>-459835.44162773865</v>
      </c>
      <c r="K378" s="173">
        <f>'3.6'!J39</f>
        <v>-426171.80636092101</v>
      </c>
      <c r="L378" s="173">
        <f>'3.6'!K39</f>
        <v>-482272.60545639694</v>
      </c>
      <c r="M378" s="173">
        <f>'3.6'!L39</f>
        <v>-534282.40654560889</v>
      </c>
      <c r="O378" s="188">
        <f t="shared" si="89"/>
        <v>0</v>
      </c>
      <c r="P378" s="188">
        <f t="shared" si="90"/>
        <v>0</v>
      </c>
      <c r="Q378" s="188">
        <f t="shared" si="91"/>
        <v>0</v>
      </c>
      <c r="R378" s="188">
        <f t="shared" si="92"/>
        <v>0</v>
      </c>
      <c r="S378" s="188">
        <f t="shared" si="93"/>
        <v>0</v>
      </c>
      <c r="T378" s="188">
        <f t="shared" si="94"/>
        <v>0</v>
      </c>
      <c r="U378" s="188">
        <f t="shared" si="95"/>
        <v>0</v>
      </c>
      <c r="V378" s="188">
        <f t="shared" si="96"/>
        <v>0</v>
      </c>
      <c r="W378" s="188">
        <f t="shared" si="97"/>
        <v>0</v>
      </c>
      <c r="X378" s="188">
        <f t="shared" si="98"/>
        <v>0</v>
      </c>
    </row>
    <row r="379" spans="2:24">
      <c r="B379" s="175"/>
      <c r="C379" s="176" t="str">
        <f>'3.6'!B40</f>
        <v>Mutual de Ej. y Av.</v>
      </c>
      <c r="D379" s="173">
        <f>'3.6'!C40</f>
        <v>-275423.96972788073</v>
      </c>
      <c r="E379" s="173">
        <f>'3.6'!D40</f>
        <v>-353439.2434988179</v>
      </c>
      <c r="F379" s="173">
        <f>'3.6'!E40</f>
        <v>-369606.02412073652</v>
      </c>
      <c r="G379" s="173">
        <f>'3.6'!F40</f>
        <v>-430088.27353390644</v>
      </c>
      <c r="H379" s="173">
        <f>'3.6'!G40</f>
        <v>-419412.01044044673</v>
      </c>
      <c r="I379" s="173">
        <f>'3.6'!H40</f>
        <v>-432816.70273041457</v>
      </c>
      <c r="J379" s="173">
        <f>'3.6'!I40</f>
        <v>-443343.57142290997</v>
      </c>
      <c r="K379" s="173">
        <f>'3.6'!J40</f>
        <v>-527271.22535200522</v>
      </c>
      <c r="L379" s="173">
        <f>'3.6'!K40</f>
        <v>-515448.0309290603</v>
      </c>
      <c r="M379" s="173">
        <f>'3.6'!L40</f>
        <v>-469678.16047614539</v>
      </c>
      <c r="O379" s="188">
        <f t="shared" si="89"/>
        <v>0</v>
      </c>
      <c r="P379" s="188">
        <f t="shared" si="90"/>
        <v>0</v>
      </c>
      <c r="Q379" s="188">
        <f t="shared" si="91"/>
        <v>0</v>
      </c>
      <c r="R379" s="188">
        <f t="shared" si="92"/>
        <v>0</v>
      </c>
      <c r="S379" s="188">
        <f t="shared" si="93"/>
        <v>0</v>
      </c>
      <c r="T379" s="188">
        <f t="shared" si="94"/>
        <v>0</v>
      </c>
      <c r="U379" s="188">
        <f t="shared" si="95"/>
        <v>0</v>
      </c>
      <c r="V379" s="188">
        <f t="shared" si="96"/>
        <v>0</v>
      </c>
      <c r="W379" s="188">
        <f t="shared" si="97"/>
        <v>0</v>
      </c>
      <c r="X379" s="188">
        <f t="shared" si="98"/>
        <v>0</v>
      </c>
    </row>
    <row r="380" spans="2:24">
      <c r="B380" s="175"/>
      <c r="C380" s="176" t="str">
        <f>'3.6'!B41</f>
        <v>Mutual de Seguros</v>
      </c>
      <c r="D380" s="173">
        <f>'3.6'!C41</f>
        <v>-134515.69864525582</v>
      </c>
      <c r="E380" s="173">
        <f>'3.6'!D41</f>
        <v>-156012.11583924346</v>
      </c>
      <c r="F380" s="173">
        <f>'3.6'!E41</f>
        <v>-177141.42997796967</v>
      </c>
      <c r="G380" s="173">
        <f>'3.6'!F41</f>
        <v>-185032.4982572833</v>
      </c>
      <c r="H380" s="173">
        <f>'3.6'!G41</f>
        <v>-221705.64746149452</v>
      </c>
      <c r="I380" s="173">
        <f>'3.6'!H41</f>
        <v>-280607.16538940178</v>
      </c>
      <c r="J380" s="173">
        <f>'3.6'!I41</f>
        <v>-291087.26833195204</v>
      </c>
      <c r="K380" s="173">
        <f>'3.6'!J41</f>
        <v>-353526.1625908186</v>
      </c>
      <c r="L380" s="173">
        <f>'3.6'!K41</f>
        <v>-426580.76814623718</v>
      </c>
      <c r="M380" s="173">
        <f>'3.6'!L41</f>
        <v>-516983.02191214421</v>
      </c>
      <c r="O380" s="188">
        <f t="shared" si="89"/>
        <v>0</v>
      </c>
      <c r="P380" s="188">
        <f t="shared" si="90"/>
        <v>0</v>
      </c>
      <c r="Q380" s="188">
        <f t="shared" si="91"/>
        <v>0</v>
      </c>
      <c r="R380" s="188">
        <f t="shared" si="92"/>
        <v>0</v>
      </c>
      <c r="S380" s="188">
        <f t="shared" si="93"/>
        <v>0</v>
      </c>
      <c r="T380" s="188">
        <f t="shared" si="94"/>
        <v>0</v>
      </c>
      <c r="U380" s="188">
        <f t="shared" si="95"/>
        <v>0</v>
      </c>
      <c r="V380" s="188">
        <f t="shared" si="96"/>
        <v>0</v>
      </c>
      <c r="W380" s="188">
        <f t="shared" si="97"/>
        <v>0</v>
      </c>
      <c r="X380" s="188">
        <f t="shared" si="98"/>
        <v>0</v>
      </c>
    </row>
    <row r="381" spans="2:24">
      <c r="B381" s="175"/>
      <c r="C381" s="176" t="str">
        <f>'3.6'!B42</f>
        <v>Ohio National</v>
      </c>
      <c r="D381" s="173">
        <f>'3.6'!C42</f>
        <v>-2931422.2544988943</v>
      </c>
      <c r="E381" s="173">
        <f>'3.6'!D42</f>
        <v>-2885018.9716312052</v>
      </c>
      <c r="F381" s="173">
        <f>'3.6'!E42</f>
        <v>-2878217.5370516349</v>
      </c>
      <c r="G381" s="173">
        <f>'3.6'!F42</f>
        <v>-2394291.8450876521</v>
      </c>
      <c r="H381" s="173">
        <f>'3.6'!G42</f>
        <v>-2414119.0354911922</v>
      </c>
      <c r="I381" s="173">
        <f>'3.6'!H42</f>
        <v>-2442179.9083304699</v>
      </c>
      <c r="J381" s="173">
        <f>'3.6'!I42</f>
        <v>-2206430.5582035109</v>
      </c>
      <c r="K381" s="173">
        <f>'3.6'!J42</f>
        <v>-2848587.7778032455</v>
      </c>
      <c r="L381" s="173">
        <f>'3.6'!K42</f>
        <v>-3575569.211695808</v>
      </c>
      <c r="M381" s="173">
        <f>'3.6'!L42</f>
        <v>-3971659.6775011066</v>
      </c>
      <c r="O381" s="188">
        <f t="shared" si="89"/>
        <v>0</v>
      </c>
      <c r="P381" s="188">
        <f t="shared" si="90"/>
        <v>0</v>
      </c>
      <c r="Q381" s="188">
        <f t="shared" si="91"/>
        <v>0</v>
      </c>
      <c r="R381" s="188">
        <f t="shared" si="92"/>
        <v>0</v>
      </c>
      <c r="S381" s="188">
        <f t="shared" si="93"/>
        <v>0</v>
      </c>
      <c r="T381" s="188">
        <f t="shared" si="94"/>
        <v>0</v>
      </c>
      <c r="U381" s="188">
        <f t="shared" si="95"/>
        <v>0</v>
      </c>
      <c r="V381" s="188">
        <f t="shared" si="96"/>
        <v>0</v>
      </c>
      <c r="W381" s="188">
        <f t="shared" si="97"/>
        <v>0</v>
      </c>
      <c r="X381" s="188">
        <f t="shared" si="98"/>
        <v>0</v>
      </c>
    </row>
    <row r="382" spans="2:24">
      <c r="B382" s="175"/>
      <c r="C382" s="176" t="str">
        <f>'3.6'!B43</f>
        <v>Penta Vida</v>
      </c>
      <c r="D382" s="173">
        <f>'3.6'!C43</f>
        <v>-1949617.5373802874</v>
      </c>
      <c r="E382" s="173">
        <f>'3.6'!D43</f>
        <v>-5566555.9692671383</v>
      </c>
      <c r="F382" s="173">
        <f>'3.6'!E43</f>
        <v>-5407650.3792505069</v>
      </c>
      <c r="G382" s="173">
        <f>'3.6'!F43</f>
        <v>-4821314.5507518556</v>
      </c>
      <c r="H382" s="173">
        <f>'3.6'!G43</f>
        <v>-5511288.6513041276</v>
      </c>
      <c r="I382" s="173">
        <f>'3.6'!H43</f>
        <v>-5988250.4716485925</v>
      </c>
      <c r="J382" s="173">
        <f>'3.6'!I43</f>
        <v>-6040695.8233908424</v>
      </c>
      <c r="K382" s="173">
        <f>'3.6'!J43</f>
        <v>-3215465.6379638342</v>
      </c>
      <c r="L382" s="173">
        <f>'3.6'!K43</f>
        <v>-4696305.4314617878</v>
      </c>
      <c r="M382" s="173">
        <f>'3.6'!L43</f>
        <v>-6263582.3581470018</v>
      </c>
      <c r="O382" s="188">
        <f t="shared" si="89"/>
        <v>0</v>
      </c>
      <c r="P382" s="188">
        <f t="shared" si="90"/>
        <v>0</v>
      </c>
      <c r="Q382" s="188">
        <f t="shared" si="91"/>
        <v>0</v>
      </c>
      <c r="R382" s="188">
        <f t="shared" si="92"/>
        <v>0</v>
      </c>
      <c r="S382" s="188">
        <f t="shared" si="93"/>
        <v>0</v>
      </c>
      <c r="T382" s="188">
        <f t="shared" si="94"/>
        <v>0</v>
      </c>
      <c r="U382" s="188">
        <f t="shared" si="95"/>
        <v>0</v>
      </c>
      <c r="V382" s="188">
        <f t="shared" si="96"/>
        <v>0</v>
      </c>
      <c r="W382" s="188">
        <f t="shared" si="97"/>
        <v>0</v>
      </c>
      <c r="X382" s="188">
        <f t="shared" si="98"/>
        <v>0</v>
      </c>
    </row>
    <row r="383" spans="2:24">
      <c r="B383" s="175"/>
      <c r="C383" s="176" t="str">
        <f>'3.6'!B44</f>
        <v>Principal</v>
      </c>
      <c r="D383" s="173">
        <f>'3.6'!C44</f>
        <v>-6970317.1620843653</v>
      </c>
      <c r="E383" s="173">
        <f>'3.6'!D44</f>
        <v>-8835473.7588652465</v>
      </c>
      <c r="F383" s="173">
        <f>'3.6'!E44</f>
        <v>-9789583.791696623</v>
      </c>
      <c r="G383" s="173">
        <f>'3.6'!F44</f>
        <v>-9225777.4630162958</v>
      </c>
      <c r="H383" s="173">
        <f>'3.6'!G44</f>
        <v>-8961495.7259829883</v>
      </c>
      <c r="I383" s="173">
        <f>'3.6'!H44</f>
        <v>-9592568.2348876204</v>
      </c>
      <c r="J383" s="173">
        <f>'3.6'!I44</f>
        <v>-8234844.3100290345</v>
      </c>
      <c r="K383" s="173">
        <f>'3.6'!J44</f>
        <v>-9862810.0337680448</v>
      </c>
      <c r="L383" s="173">
        <f>'3.6'!K44</f>
        <v>-9376229.9265225083</v>
      </c>
      <c r="M383" s="173">
        <f>'3.6'!L44</f>
        <v>-9100950.299250517</v>
      </c>
      <c r="O383" s="188">
        <f t="shared" si="89"/>
        <v>0</v>
      </c>
      <c r="P383" s="188">
        <f t="shared" si="90"/>
        <v>0</v>
      </c>
      <c r="Q383" s="188">
        <f t="shared" si="91"/>
        <v>0</v>
      </c>
      <c r="R383" s="188">
        <f t="shared" si="92"/>
        <v>0</v>
      </c>
      <c r="S383" s="188">
        <f t="shared" si="93"/>
        <v>0</v>
      </c>
      <c r="T383" s="188">
        <f t="shared" si="94"/>
        <v>0</v>
      </c>
      <c r="U383" s="188">
        <f t="shared" si="95"/>
        <v>0</v>
      </c>
      <c r="V383" s="188">
        <f t="shared" si="96"/>
        <v>0</v>
      </c>
      <c r="W383" s="188">
        <f t="shared" si="97"/>
        <v>0</v>
      </c>
      <c r="X383" s="188">
        <f t="shared" si="98"/>
        <v>0</v>
      </c>
    </row>
    <row r="384" spans="2:24">
      <c r="B384" s="175"/>
      <c r="C384" s="176" t="str">
        <f>'3.6'!B45</f>
        <v>Renta Nacional</v>
      </c>
      <c r="D384" s="173">
        <f>'3.6'!C45</f>
        <v>-3173355.3032348086</v>
      </c>
      <c r="E384" s="173">
        <f>'3.6'!D45</f>
        <v>-1869999.3498817957</v>
      </c>
      <c r="F384" s="173">
        <f>'3.6'!E45</f>
        <v>-2167112.5855731783</v>
      </c>
      <c r="G384" s="173">
        <f>'3.6'!F45</f>
        <v>-769745.04876546655</v>
      </c>
      <c r="H384" s="173">
        <f>'3.6'!G45</f>
        <v>-675341.15239758336</v>
      </c>
      <c r="I384" s="173">
        <f>'3.6'!H45</f>
        <v>-613351.60472637229</v>
      </c>
      <c r="J384" s="173">
        <f>'3.6'!I45</f>
        <v>-1436943.172776032</v>
      </c>
      <c r="K384" s="173">
        <f>'3.6'!J45</f>
        <v>-3198653.7668171735</v>
      </c>
      <c r="L384" s="173">
        <f>'3.6'!K45</f>
        <v>-4236737.0680313474</v>
      </c>
      <c r="M384" s="173">
        <f>'3.6'!L45</f>
        <v>-3485520.7425485658</v>
      </c>
      <c r="O384" s="188">
        <f t="shared" si="89"/>
        <v>0</v>
      </c>
      <c r="P384" s="188">
        <f t="shared" si="90"/>
        <v>0</v>
      </c>
      <c r="Q384" s="188">
        <f t="shared" si="91"/>
        <v>0</v>
      </c>
      <c r="R384" s="188">
        <f t="shared" si="92"/>
        <v>0</v>
      </c>
      <c r="S384" s="188">
        <f t="shared" si="93"/>
        <v>0</v>
      </c>
      <c r="T384" s="188">
        <f t="shared" si="94"/>
        <v>0</v>
      </c>
      <c r="U384" s="188">
        <f t="shared" si="95"/>
        <v>0</v>
      </c>
      <c r="V384" s="188">
        <f t="shared" si="96"/>
        <v>0</v>
      </c>
      <c r="W384" s="188">
        <f t="shared" si="97"/>
        <v>0</v>
      </c>
      <c r="X384" s="188">
        <f t="shared" si="98"/>
        <v>0</v>
      </c>
    </row>
    <row r="385" spans="2:24">
      <c r="B385" s="175"/>
      <c r="C385" s="176" t="str">
        <f>'3.6'!B46</f>
        <v>Rigel Seguros de Vida</v>
      </c>
      <c r="D385" s="173" t="str">
        <f>'3.6'!C46</f>
        <v/>
      </c>
      <c r="E385" s="173" t="str">
        <f>'3.6'!D46</f>
        <v/>
      </c>
      <c r="F385" s="173" t="str">
        <f>'3.6'!E46</f>
        <v/>
      </c>
      <c r="G385" s="173" t="str">
        <f>'3.6'!F46</f>
        <v/>
      </c>
      <c r="H385" s="173" t="str">
        <f>'3.6'!G46</f>
        <v/>
      </c>
      <c r="I385" s="173" t="str">
        <f>'3.6'!H46</f>
        <v/>
      </c>
      <c r="J385" s="173" t="str">
        <f>'3.6'!I46</f>
        <v/>
      </c>
      <c r="K385" s="173" t="str">
        <f>'3.6'!J46</f>
        <v/>
      </c>
      <c r="L385" s="173">
        <f>'3.6'!K46</f>
        <v>-705574.96778222872</v>
      </c>
      <c r="M385" s="173">
        <f>'3.6'!L46</f>
        <v>-1423980.4108992408</v>
      </c>
      <c r="O385" s="188">
        <f t="shared" si="89"/>
        <v>0</v>
      </c>
      <c r="P385" s="188">
        <f t="shared" si="90"/>
        <v>0</v>
      </c>
      <c r="Q385" s="188">
        <f t="shared" si="91"/>
        <v>0</v>
      </c>
      <c r="R385" s="188">
        <f t="shared" si="92"/>
        <v>0</v>
      </c>
      <c r="S385" s="188">
        <f t="shared" si="93"/>
        <v>0</v>
      </c>
      <c r="T385" s="188">
        <f t="shared" si="94"/>
        <v>0</v>
      </c>
      <c r="U385" s="188">
        <f t="shared" si="95"/>
        <v>0</v>
      </c>
      <c r="V385" s="188">
        <f t="shared" si="96"/>
        <v>0</v>
      </c>
      <c r="W385" s="188">
        <f t="shared" si="97"/>
        <v>0</v>
      </c>
      <c r="X385" s="188">
        <f t="shared" si="98"/>
        <v>0</v>
      </c>
    </row>
    <row r="386" spans="2:24">
      <c r="B386" s="175"/>
      <c r="C386" s="176" t="str">
        <f>'3.6'!B47</f>
        <v>Santander</v>
      </c>
      <c r="D386" s="173">
        <f>'3.6'!C47</f>
        <v>-407673.73860196915</v>
      </c>
      <c r="E386" s="173">
        <f>'3.6'!D47</f>
        <v>-393334.98817966902</v>
      </c>
      <c r="F386" s="173">
        <f>'3.6'!E47</f>
        <v>-478761.22087768989</v>
      </c>
      <c r="G386" s="173">
        <f>'3.6'!F47</f>
        <v>-697239.08069125598</v>
      </c>
      <c r="H386" s="173">
        <f>'3.6'!G47</f>
        <v>-697690.05659786705</v>
      </c>
      <c r="I386" s="173">
        <f>'3.6'!H47</f>
        <v>-894648.22811993875</v>
      </c>
      <c r="J386" s="173">
        <f>'3.6'!I47</f>
        <v>-802004.46846228465</v>
      </c>
      <c r="K386" s="173">
        <f>'3.6'!J47</f>
        <v>-995775.84362800186</v>
      </c>
      <c r="L386" s="173">
        <f>'3.6'!K47</f>
        <v>-1452325.1093539898</v>
      </c>
      <c r="M386" s="173">
        <f>'3.6'!L47</f>
        <v>-2000807.4358920304</v>
      </c>
      <c r="O386" s="188">
        <f t="shared" si="89"/>
        <v>0</v>
      </c>
      <c r="P386" s="188">
        <f t="shared" si="90"/>
        <v>0</v>
      </c>
      <c r="Q386" s="188">
        <f t="shared" si="91"/>
        <v>0</v>
      </c>
      <c r="R386" s="188">
        <f t="shared" si="92"/>
        <v>0</v>
      </c>
      <c r="S386" s="188">
        <f t="shared" si="93"/>
        <v>0</v>
      </c>
      <c r="T386" s="188">
        <f t="shared" si="94"/>
        <v>0</v>
      </c>
      <c r="U386" s="188">
        <f t="shared" si="95"/>
        <v>0</v>
      </c>
      <c r="V386" s="188">
        <f t="shared" si="96"/>
        <v>0</v>
      </c>
      <c r="W386" s="188">
        <f t="shared" si="97"/>
        <v>0</v>
      </c>
      <c r="X386" s="188">
        <f t="shared" si="98"/>
        <v>0</v>
      </c>
    </row>
    <row r="387" spans="2:24">
      <c r="B387" s="175"/>
      <c r="C387" s="176" t="str">
        <f>'3.6'!B48</f>
        <v>Security Rentas</v>
      </c>
      <c r="D387" s="173">
        <f>'3.6'!C48</f>
        <v>-4282572.270146179</v>
      </c>
      <c r="E387" s="173">
        <f>'3.6'!D48</f>
        <v>-4868343.6761229299</v>
      </c>
      <c r="F387" s="173">
        <f>'3.6'!E48</f>
        <v>-5886742.8343742155</v>
      </c>
      <c r="G387" s="173">
        <f>'3.6'!F48</f>
        <v>-3744622.8917023311</v>
      </c>
      <c r="H387" s="173">
        <f>'3.6'!G48</f>
        <v>-1071212.2567267909</v>
      </c>
      <c r="I387" s="173" t="str">
        <f>'3.6'!H48</f>
        <v/>
      </c>
      <c r="J387" s="173" t="str">
        <f>'3.6'!I48</f>
        <v/>
      </c>
      <c r="K387" s="173" t="str">
        <f>'3.6'!J48</f>
        <v/>
      </c>
      <c r="L387" s="173" t="str">
        <f>'3.6'!K48</f>
        <v/>
      </c>
      <c r="M387" s="173" t="str">
        <f>'3.6'!L48</f>
        <v/>
      </c>
      <c r="O387" s="188">
        <f t="shared" si="89"/>
        <v>0</v>
      </c>
      <c r="P387" s="188">
        <f t="shared" si="90"/>
        <v>0</v>
      </c>
      <c r="Q387" s="188">
        <f t="shared" si="91"/>
        <v>0</v>
      </c>
      <c r="R387" s="188">
        <f t="shared" si="92"/>
        <v>0</v>
      </c>
      <c r="S387" s="188">
        <f t="shared" si="93"/>
        <v>0</v>
      </c>
      <c r="T387" s="188">
        <f t="shared" si="94"/>
        <v>0</v>
      </c>
      <c r="U387" s="188">
        <f t="shared" si="95"/>
        <v>0</v>
      </c>
      <c r="V387" s="188">
        <f t="shared" si="96"/>
        <v>0</v>
      </c>
      <c r="W387" s="188">
        <f t="shared" si="97"/>
        <v>0</v>
      </c>
      <c r="X387" s="188">
        <f t="shared" si="98"/>
        <v>0</v>
      </c>
    </row>
    <row r="388" spans="2:24">
      <c r="B388" s="175"/>
      <c r="C388" s="176" t="str">
        <f>'3.6'!B49</f>
        <v>Security Vida</v>
      </c>
      <c r="D388" s="173">
        <f>'3.6'!C49</f>
        <v>-540713.81476004748</v>
      </c>
      <c r="E388" s="173">
        <f>'3.6'!D49</f>
        <v>-469181.5602836879</v>
      </c>
      <c r="F388" s="173">
        <f>'3.6'!E49</f>
        <v>-587636.98204948287</v>
      </c>
      <c r="G388" s="173">
        <f>'3.6'!F49</f>
        <v>-738845.08375888225</v>
      </c>
      <c r="H388" s="173">
        <f>'3.6'!G49</f>
        <v>-953298.19735411229</v>
      </c>
      <c r="I388" s="173">
        <f>'3.6'!H49</f>
        <v>-1670821.1832646541</v>
      </c>
      <c r="J388" s="173">
        <f>'3.6'!I49</f>
        <v>-2586280.6181263998</v>
      </c>
      <c r="K388" s="173">
        <f>'3.6'!J49</f>
        <v>-2701956.1301979492</v>
      </c>
      <c r="L388" s="173">
        <f>'3.6'!K49</f>
        <v>-2992503.05864916</v>
      </c>
      <c r="M388" s="173">
        <f>'3.6'!L49</f>
        <v>-3782256.2811658545</v>
      </c>
      <c r="O388" s="188">
        <f t="shared" si="89"/>
        <v>0</v>
      </c>
      <c r="P388" s="188">
        <f t="shared" si="90"/>
        <v>0</v>
      </c>
      <c r="Q388" s="188">
        <f t="shared" si="91"/>
        <v>0</v>
      </c>
      <c r="R388" s="188">
        <f t="shared" si="92"/>
        <v>0</v>
      </c>
      <c r="S388" s="188">
        <f t="shared" si="93"/>
        <v>0</v>
      </c>
      <c r="T388" s="188">
        <f t="shared" si="94"/>
        <v>0</v>
      </c>
      <c r="U388" s="188">
        <f t="shared" si="95"/>
        <v>0</v>
      </c>
      <c r="V388" s="188">
        <f t="shared" si="96"/>
        <v>0</v>
      </c>
      <c r="W388" s="188">
        <f t="shared" si="97"/>
        <v>0</v>
      </c>
      <c r="X388" s="188">
        <f t="shared" si="98"/>
        <v>0</v>
      </c>
    </row>
    <row r="389" spans="2:24">
      <c r="B389" s="175"/>
      <c r="C389" s="176" t="str">
        <f>'3.6'!B50</f>
        <v>Seguros CLC</v>
      </c>
      <c r="D389" s="173" t="str">
        <f>'3.6'!C50</f>
        <v/>
      </c>
      <c r="E389" s="173" t="str">
        <f>'3.6'!D50</f>
        <v/>
      </c>
      <c r="F389" s="173" t="str">
        <f>'3.6'!E50</f>
        <v/>
      </c>
      <c r="G389" s="173" t="str">
        <f>'3.6'!F50</f>
        <v/>
      </c>
      <c r="H389" s="173" t="str">
        <f>'3.6'!G50</f>
        <v/>
      </c>
      <c r="I389" s="173">
        <f>'3.6'!H50</f>
        <v>-77923.991956238315</v>
      </c>
      <c r="J389" s="173">
        <f>'3.6'!I50</f>
        <v>-130417.42784197853</v>
      </c>
      <c r="K389" s="173">
        <f>'3.6'!J50</f>
        <v>-199012.98197764598</v>
      </c>
      <c r="L389" s="173">
        <f>'3.6'!K50</f>
        <v>-197358.49232482965</v>
      </c>
      <c r="M389" s="173">
        <f>'3.6'!L50</f>
        <v>-240203.09472984471</v>
      </c>
      <c r="O389" s="188">
        <f t="shared" si="89"/>
        <v>0</v>
      </c>
      <c r="P389" s="188">
        <f t="shared" si="90"/>
        <v>0</v>
      </c>
      <c r="Q389" s="188">
        <f t="shared" si="91"/>
        <v>0</v>
      </c>
      <c r="R389" s="188">
        <f t="shared" si="92"/>
        <v>0</v>
      </c>
      <c r="S389" s="188">
        <f t="shared" si="93"/>
        <v>0</v>
      </c>
      <c r="T389" s="188">
        <f t="shared" si="94"/>
        <v>0</v>
      </c>
      <c r="U389" s="188">
        <f t="shared" si="95"/>
        <v>0</v>
      </c>
      <c r="V389" s="188">
        <f t="shared" si="96"/>
        <v>0</v>
      </c>
      <c r="W389" s="188">
        <f t="shared" si="97"/>
        <v>0</v>
      </c>
      <c r="X389" s="188">
        <f t="shared" si="98"/>
        <v>0</v>
      </c>
    </row>
    <row r="390" spans="2:24">
      <c r="B390" s="175"/>
      <c r="C390" s="176" t="str">
        <f>'3.6'!B51</f>
        <v>Seguros de Vida Cámara</v>
      </c>
      <c r="D390" s="173">
        <f>'3.6'!C51</f>
        <v>-63946.268899171795</v>
      </c>
      <c r="E390" s="173">
        <f>'3.6'!D51</f>
        <v>-150699.88179669029</v>
      </c>
      <c r="F390" s="173">
        <f>'3.6'!E51</f>
        <v>-271051.99788647605</v>
      </c>
      <c r="G390" s="173">
        <f>'3.6'!F51</f>
        <v>-283333.78767285985</v>
      </c>
      <c r="H390" s="173">
        <f>'3.6'!G51</f>
        <v>-30716.695443702618</v>
      </c>
      <c r="I390" s="173">
        <f>'3.6'!H51</f>
        <v>956.49621407087488</v>
      </c>
      <c r="J390" s="173">
        <f>'3.6'!I51</f>
        <v>-4267.8336441740903</v>
      </c>
      <c r="K390" s="173">
        <f>'3.6'!J51</f>
        <v>-2159316.1971992403</v>
      </c>
      <c r="L390" s="173">
        <f>'3.6'!K51</f>
        <v>-4273210.5678950194</v>
      </c>
      <c r="M390" s="173">
        <f>'3.6'!L51</f>
        <v>-5273817.4300474161</v>
      </c>
      <c r="O390" s="188">
        <f t="shared" si="89"/>
        <v>0</v>
      </c>
      <c r="P390" s="188">
        <f t="shared" si="90"/>
        <v>0</v>
      </c>
      <c r="Q390" s="188">
        <f t="shared" si="91"/>
        <v>0</v>
      </c>
      <c r="R390" s="188">
        <f t="shared" si="92"/>
        <v>0</v>
      </c>
      <c r="S390" s="188">
        <f t="shared" si="93"/>
        <v>0</v>
      </c>
      <c r="T390" s="188">
        <f t="shared" si="94"/>
        <v>0</v>
      </c>
      <c r="U390" s="188">
        <f t="shared" si="95"/>
        <v>0</v>
      </c>
      <c r="V390" s="188">
        <f t="shared" si="96"/>
        <v>0</v>
      </c>
      <c r="W390" s="188">
        <f t="shared" si="97"/>
        <v>0</v>
      </c>
      <c r="X390" s="188">
        <f t="shared" si="98"/>
        <v>0</v>
      </c>
    </row>
    <row r="391" spans="2:24">
      <c r="B391" s="175"/>
      <c r="C391" s="176" t="str">
        <f>'3.6'!B52</f>
        <v>Sura</v>
      </c>
      <c r="D391" s="173">
        <f>'3.6'!C52</f>
        <v>-10590703.004995191</v>
      </c>
      <c r="E391" s="173">
        <f>'3.6'!D52</f>
        <v>-10106405.260047279</v>
      </c>
      <c r="F391" s="173">
        <f>'3.6'!E52</f>
        <v>-13877386.737348452</v>
      </c>
      <c r="G391" s="173">
        <f>'3.6'!F52</f>
        <v>-14640060.506898258</v>
      </c>
      <c r="H391" s="173">
        <f>'3.6'!G52</f>
        <v>-16367726.454185609</v>
      </c>
      <c r="I391" s="173">
        <f>'3.6'!H52</f>
        <v>-15846928.805778621</v>
      </c>
      <c r="J391" s="173">
        <f>'3.6'!I52</f>
        <v>-16103708.273647361</v>
      </c>
      <c r="K391" s="173">
        <f>'3.6'!J52</f>
        <v>-7427652.3095199931</v>
      </c>
      <c r="L391" s="173">
        <f>'3.6'!K52</f>
        <v>-2872460.3657328757</v>
      </c>
      <c r="M391" s="173">
        <f>'3.6'!L52</f>
        <v>-3022207.5596022792</v>
      </c>
      <c r="O391" s="188">
        <f t="shared" si="89"/>
        <v>0</v>
      </c>
      <c r="P391" s="188">
        <f t="shared" si="90"/>
        <v>0</v>
      </c>
      <c r="Q391" s="188">
        <f t="shared" si="91"/>
        <v>0</v>
      </c>
      <c r="R391" s="188">
        <f t="shared" si="92"/>
        <v>0</v>
      </c>
      <c r="S391" s="188">
        <f t="shared" si="93"/>
        <v>0</v>
      </c>
      <c r="T391" s="188">
        <f t="shared" si="94"/>
        <v>0</v>
      </c>
      <c r="U391" s="188">
        <f t="shared" si="95"/>
        <v>0</v>
      </c>
      <c r="V391" s="188">
        <f t="shared" si="96"/>
        <v>0</v>
      </c>
      <c r="W391" s="188">
        <f t="shared" si="97"/>
        <v>0</v>
      </c>
      <c r="X391" s="188">
        <f t="shared" si="98"/>
        <v>0</v>
      </c>
    </row>
    <row r="392" spans="2:24">
      <c r="B392" s="175"/>
      <c r="C392" s="176" t="str">
        <f>'3.6'!B53</f>
        <v>Vitalis</v>
      </c>
      <c r="D392" s="173">
        <f>'3.6'!C53</f>
        <v>-383330.02869066887</v>
      </c>
      <c r="E392" s="173">
        <f>'3.6'!D53</f>
        <v>-241663.71158392431</v>
      </c>
      <c r="F392" s="173" t="str">
        <f>'3.6'!E53</f>
        <v/>
      </c>
      <c r="G392" s="173" t="str">
        <f>'3.6'!F53</f>
        <v/>
      </c>
      <c r="H392" s="173" t="str">
        <f>'3.6'!G53</f>
        <v/>
      </c>
      <c r="I392" s="173" t="str">
        <f>'3.6'!H53</f>
        <v/>
      </c>
      <c r="J392" s="173" t="str">
        <f>'3.6'!I53</f>
        <v/>
      </c>
      <c r="K392" s="173" t="str">
        <f>'3.6'!J53</f>
        <v/>
      </c>
      <c r="L392" s="173" t="str">
        <f>'3.6'!K53</f>
        <v/>
      </c>
      <c r="M392" s="173" t="str">
        <f>'3.6'!L53</f>
        <v/>
      </c>
      <c r="O392" s="188">
        <f t="shared" si="89"/>
        <v>0</v>
      </c>
      <c r="P392" s="188">
        <f t="shared" si="90"/>
        <v>0</v>
      </c>
      <c r="Q392" s="188">
        <f t="shared" si="91"/>
        <v>0</v>
      </c>
      <c r="R392" s="188">
        <f t="shared" si="92"/>
        <v>0</v>
      </c>
      <c r="S392" s="188">
        <f t="shared" si="93"/>
        <v>0</v>
      </c>
      <c r="T392" s="188">
        <f t="shared" si="94"/>
        <v>0</v>
      </c>
      <c r="U392" s="188">
        <f t="shared" si="95"/>
        <v>0</v>
      </c>
      <c r="V392" s="188">
        <f t="shared" si="96"/>
        <v>0</v>
      </c>
      <c r="W392" s="188">
        <f t="shared" si="97"/>
        <v>0</v>
      </c>
      <c r="X392" s="188">
        <f t="shared" si="98"/>
        <v>0</v>
      </c>
    </row>
    <row r="393" spans="2:24">
      <c r="B393" s="175"/>
      <c r="C393" s="176" t="str">
        <f>'3.6'!B54</f>
        <v>Total</v>
      </c>
      <c r="D393" s="173">
        <f>'3.6'!C54</f>
        <v>-85374787.626940116</v>
      </c>
      <c r="E393" s="173">
        <f>'3.6'!D54</f>
        <v>-91094328.486997619</v>
      </c>
      <c r="F393" s="173">
        <f>'3.6'!E54</f>
        <v>-96415525.5080975</v>
      </c>
      <c r="G393" s="173">
        <f>'3.6'!F54</f>
        <v>-88174359.283908948</v>
      </c>
      <c r="H393" s="173">
        <f>'3.6'!G54</f>
        <v>-91956387.356719241</v>
      </c>
      <c r="I393" s="173">
        <f>'3.6'!H54</f>
        <v>-100486705.82887332</v>
      </c>
      <c r="J393" s="173">
        <f>'3.6'!I54</f>
        <v>-108010654.99378368</v>
      </c>
      <c r="K393" s="173">
        <f>'3.6'!J54</f>
        <v>-103875937.26364283</v>
      </c>
      <c r="L393" s="173">
        <f>'3.6'!K54</f>
        <v>-118469913.00619182</v>
      </c>
      <c r="M393" s="173">
        <f>'3.6'!L54</f>
        <v>-114133655.46740539</v>
      </c>
      <c r="O393" s="188">
        <f t="shared" si="89"/>
        <v>0</v>
      </c>
      <c r="P393" s="188">
        <f t="shared" si="90"/>
        <v>0</v>
      </c>
      <c r="Q393" s="188">
        <f t="shared" si="91"/>
        <v>0</v>
      </c>
      <c r="R393" s="188">
        <f t="shared" si="92"/>
        <v>0</v>
      </c>
      <c r="S393" s="188">
        <f t="shared" si="93"/>
        <v>0</v>
      </c>
      <c r="T393" s="188">
        <f t="shared" si="94"/>
        <v>0</v>
      </c>
      <c r="U393" s="188">
        <f t="shared" si="95"/>
        <v>0</v>
      </c>
      <c r="V393" s="188">
        <f t="shared" si="96"/>
        <v>0</v>
      </c>
      <c r="W393" s="188">
        <f t="shared" si="97"/>
        <v>0</v>
      </c>
      <c r="X393" s="188">
        <f t="shared" si="98"/>
        <v>0</v>
      </c>
    </row>
    <row r="395" spans="2:24">
      <c r="B395" s="183" t="s">
        <v>698</v>
      </c>
      <c r="C395" s="186" t="str">
        <f>C356</f>
        <v>ACE Seguros de Vida</v>
      </c>
      <c r="D395" s="178" t="s">
        <v>691</v>
      </c>
      <c r="E395" s="178" t="s">
        <v>691</v>
      </c>
      <c r="F395" s="178" t="s">
        <v>691</v>
      </c>
      <c r="G395" s="178">
        <v>-1101.0408454943329</v>
      </c>
      <c r="H395" s="178">
        <v>-57781.797715797751</v>
      </c>
      <c r="I395" s="178">
        <v>-96440.237969775742</v>
      </c>
      <c r="J395" s="178">
        <v>-99290.434665869616</v>
      </c>
      <c r="K395" s="178">
        <v>-151123.24570450679</v>
      </c>
      <c r="L395" s="178">
        <v>-155901.99272449318</v>
      </c>
      <c r="M395" s="178">
        <v>-205392.74415617096</v>
      </c>
    </row>
    <row r="396" spans="2:24">
      <c r="B396" s="183" t="s">
        <v>12</v>
      </c>
      <c r="C396" s="186" t="str">
        <f t="shared" ref="C396:C432" si="99">C357</f>
        <v>BanChile</v>
      </c>
      <c r="D396" s="178">
        <v>-195374.67481121741</v>
      </c>
      <c r="E396" s="178">
        <v>-278332.15130023635</v>
      </c>
      <c r="F396" s="178">
        <v>-251065.5683271689</v>
      </c>
      <c r="G396" s="178">
        <v>-318648.48640959192</v>
      </c>
      <c r="H396" s="178">
        <v>-321408.47866372741</v>
      </c>
      <c r="I396" s="178">
        <v>-375596.7845337991</v>
      </c>
      <c r="J396" s="178">
        <v>-473400.38979012659</v>
      </c>
      <c r="K396" s="178">
        <v>-684355.82880673558</v>
      </c>
      <c r="L396" s="178">
        <v>-1198967.167003409</v>
      </c>
      <c r="M396" s="178">
        <v>-1570421.4536357939</v>
      </c>
    </row>
    <row r="397" spans="2:24">
      <c r="B397" s="183" t="s">
        <v>698</v>
      </c>
      <c r="C397" s="186" t="str">
        <f t="shared" si="99"/>
        <v>BBVA Seguros de Vida</v>
      </c>
      <c r="D397" s="178">
        <v>-21994.885368714524</v>
      </c>
      <c r="E397" s="178">
        <v>-862102.77777777764</v>
      </c>
      <c r="F397" s="178">
        <v>-2598082.9875758281</v>
      </c>
      <c r="G397" s="178">
        <v>-2917494.0374891292</v>
      </c>
      <c r="H397" s="178">
        <v>-3368580.5486142836</v>
      </c>
      <c r="I397" s="178">
        <v>-3960269.4028230621</v>
      </c>
      <c r="J397" s="178">
        <v>-6659968.1529998342</v>
      </c>
      <c r="K397" s="178">
        <v>-3019537.8572574561</v>
      </c>
      <c r="L397" s="178">
        <v>-2318167.280726898</v>
      </c>
      <c r="M397" s="178">
        <v>-2965945.3674369329</v>
      </c>
    </row>
    <row r="398" spans="2:24">
      <c r="B398" s="183" t="s">
        <v>699</v>
      </c>
      <c r="C398" s="186" t="str">
        <f t="shared" si="99"/>
        <v>BCI Vida</v>
      </c>
      <c r="D398" s="178">
        <v>-301551.23111874511</v>
      </c>
      <c r="E398" s="178">
        <v>-313683.45153664303</v>
      </c>
      <c r="F398" s="178">
        <v>-420714.32489944878</v>
      </c>
      <c r="G398" s="178">
        <v>-678712.59835291689</v>
      </c>
      <c r="H398" s="178">
        <v>-654671.31462153362</v>
      </c>
      <c r="I398" s="178">
        <v>-1133404.4415996603</v>
      </c>
      <c r="J398" s="178">
        <v>-888443.94867374655</v>
      </c>
      <c r="K398" s="178">
        <v>-664691.34140099189</v>
      </c>
      <c r="L398" s="178">
        <v>-812617.43464977574</v>
      </c>
      <c r="M398" s="178">
        <v>-989541.05650705588</v>
      </c>
    </row>
    <row r="399" spans="2:24">
      <c r="B399" s="183"/>
      <c r="C399" s="186" t="str">
        <f t="shared" si="99"/>
        <v>BICE Vida</v>
      </c>
      <c r="D399" s="178">
        <v>-3989577.5352780572</v>
      </c>
      <c r="E399" s="178">
        <v>-5057283.0378250591</v>
      </c>
      <c r="F399" s="178">
        <v>-3645980.2333538337</v>
      </c>
      <c r="G399" s="178">
        <v>-5232040.5055741873</v>
      </c>
      <c r="H399" s="178">
        <v>-7676782.0583997471</v>
      </c>
      <c r="I399" s="178">
        <v>-8442577.4589173924</v>
      </c>
      <c r="J399" s="178">
        <v>-9571565.9708836507</v>
      </c>
      <c r="K399" s="178">
        <v>-7978526.0670929719</v>
      </c>
      <c r="L399" s="178">
        <v>-7524115.7183106458</v>
      </c>
      <c r="M399" s="178">
        <v>-9875856.406401176</v>
      </c>
    </row>
    <row r="400" spans="2:24">
      <c r="B400" s="183"/>
      <c r="C400" s="186" t="str">
        <f t="shared" si="99"/>
        <v>Cardif</v>
      </c>
      <c r="D400" s="178">
        <v>-203068.06210180061</v>
      </c>
      <c r="E400" s="178">
        <v>-208891.37115839237</v>
      </c>
      <c r="F400" s="178">
        <v>-358495.0092538856</v>
      </c>
      <c r="G400" s="178">
        <v>-337680.95462483313</v>
      </c>
      <c r="H400" s="178">
        <v>-395622.69106552092</v>
      </c>
      <c r="I400" s="178">
        <v>-387070.96795235696</v>
      </c>
      <c r="J400" s="178">
        <v>-445904.19702627597</v>
      </c>
      <c r="K400" s="178">
        <v>-515039.38331308798</v>
      </c>
      <c r="L400" s="178">
        <v>-510378.52676813211</v>
      </c>
      <c r="M400" s="178">
        <v>-399849.24215137417</v>
      </c>
    </row>
    <row r="401" spans="2:13">
      <c r="B401" s="183"/>
      <c r="C401" s="186" t="str">
        <f t="shared" si="99"/>
        <v>Chilena</v>
      </c>
      <c r="D401" s="178">
        <v>-5137534.848054125</v>
      </c>
      <c r="E401" s="178">
        <v>-4615849.645390071</v>
      </c>
      <c r="F401" s="178">
        <v>-5535491.7841087254</v>
      </c>
      <c r="G401" s="178">
        <v>-5229349.294929957</v>
      </c>
      <c r="H401" s="178">
        <v>-5470759.8773585614</v>
      </c>
      <c r="I401" s="178">
        <v>-5441696.1309017204</v>
      </c>
      <c r="J401" s="178">
        <v>-6074088.2793996101</v>
      </c>
      <c r="K401" s="178">
        <v>-7877408.8855019016</v>
      </c>
      <c r="L401" s="178">
        <v>-8800386.0539580658</v>
      </c>
      <c r="M401" s="178">
        <v>-8270507.9790419228</v>
      </c>
    </row>
    <row r="402" spans="2:13">
      <c r="B402" s="183"/>
      <c r="C402" s="186" t="str">
        <f t="shared" si="99"/>
        <v>Cigna</v>
      </c>
      <c r="D402" s="178">
        <v>-559514.98197576241</v>
      </c>
      <c r="E402" s="178">
        <v>-571992.49408983428</v>
      </c>
      <c r="F402" s="178">
        <v>-533571.13365151687</v>
      </c>
      <c r="G402" s="178">
        <v>-508072.24109740218</v>
      </c>
      <c r="H402" s="178">
        <v>-469398.75809729064</v>
      </c>
      <c r="I402" s="178" t="s">
        <v>691</v>
      </c>
      <c r="J402" s="178" t="s">
        <v>691</v>
      </c>
      <c r="K402" s="178" t="s">
        <v>691</v>
      </c>
      <c r="L402" s="178" t="s">
        <v>691</v>
      </c>
      <c r="M402" s="178" t="s">
        <v>691</v>
      </c>
    </row>
    <row r="403" spans="2:13">
      <c r="B403" s="183"/>
      <c r="C403" s="186" t="str">
        <f t="shared" si="99"/>
        <v>CN Life</v>
      </c>
      <c r="D403" s="178">
        <v>-1860909.7999775454</v>
      </c>
      <c r="E403" s="178">
        <v>-749680.14184397145</v>
      </c>
      <c r="F403" s="178">
        <v>-726673.82723962795</v>
      </c>
      <c r="G403" s="178">
        <v>-690316.78220798972</v>
      </c>
      <c r="H403" s="178">
        <v>-723943.93004507956</v>
      </c>
      <c r="I403" s="178">
        <v>-705864.80120432167</v>
      </c>
      <c r="J403" s="178">
        <v>-638734.9394501436</v>
      </c>
      <c r="K403" s="178">
        <v>-679405.6977836861</v>
      </c>
      <c r="L403" s="178">
        <v>-636088.2382413873</v>
      </c>
      <c r="M403" s="178">
        <v>-1895450.4412167743</v>
      </c>
    </row>
    <row r="404" spans="2:13">
      <c r="B404" s="183"/>
      <c r="C404" s="186" t="str">
        <f t="shared" si="99"/>
        <v>Consorcio Nacional</v>
      </c>
      <c r="D404" s="178">
        <v>-9181503.596486412</v>
      </c>
      <c r="E404" s="178">
        <v>-11118528.841607561</v>
      </c>
      <c r="F404" s="178">
        <v>-10465519.358089281</v>
      </c>
      <c r="G404" s="178">
        <v>-10782842.767183626</v>
      </c>
      <c r="H404" s="178">
        <v>-10665101.290440096</v>
      </c>
      <c r="I404" s="178">
        <v>-12926654.286421919</v>
      </c>
      <c r="J404" s="178">
        <v>-10867050.940749731</v>
      </c>
      <c r="K404" s="178">
        <v>-11659951.830884775</v>
      </c>
      <c r="L404" s="178">
        <v>-12940306.494123897</v>
      </c>
      <c r="M404" s="178">
        <v>-14186204.378481593</v>
      </c>
    </row>
    <row r="405" spans="2:13">
      <c r="B405" s="183"/>
      <c r="C405" s="186" t="str">
        <f t="shared" si="99"/>
        <v>CorpVida</v>
      </c>
      <c r="D405" s="178">
        <v>-5469296.8038929515</v>
      </c>
      <c r="E405" s="178">
        <v>-6704466.5484633557</v>
      </c>
      <c r="F405" s="178">
        <v>-6396648.2743885368</v>
      </c>
      <c r="G405" s="178">
        <v>-6229842.9301895238</v>
      </c>
      <c r="H405" s="178">
        <v>-5708493.661235203</v>
      </c>
      <c r="I405" s="178">
        <v>-6525640.2546851421</v>
      </c>
      <c r="J405" s="178">
        <v>-8190458.4392452538</v>
      </c>
      <c r="K405" s="178">
        <v>-8319533.4643563852</v>
      </c>
      <c r="L405" s="178">
        <v>-10899187.436350966</v>
      </c>
      <c r="M405" s="178">
        <v>-11535155.465386922</v>
      </c>
    </row>
    <row r="406" spans="2:13">
      <c r="B406" s="183"/>
      <c r="C406" s="186" t="str">
        <f t="shared" si="99"/>
        <v>CorpSeguros</v>
      </c>
      <c r="D406" s="178" t="s">
        <v>691</v>
      </c>
      <c r="E406" s="178" t="s">
        <v>691</v>
      </c>
      <c r="F406" s="178" t="s">
        <v>691</v>
      </c>
      <c r="G406" s="178" t="s">
        <v>691</v>
      </c>
      <c r="H406" s="178" t="s">
        <v>691</v>
      </c>
      <c r="I406" s="178" t="s">
        <v>691</v>
      </c>
      <c r="J406" s="178" t="s">
        <v>691</v>
      </c>
      <c r="K406" s="178">
        <v>-3525389.6312255058</v>
      </c>
      <c r="L406" s="178">
        <v>-4695776.1511590239</v>
      </c>
      <c r="M406" s="178">
        <v>-4883948.7073445227</v>
      </c>
    </row>
    <row r="407" spans="2:13">
      <c r="B407" s="183"/>
      <c r="C407" s="186" t="str">
        <f t="shared" si="99"/>
        <v>Cruz del Sur</v>
      </c>
      <c r="D407" s="178">
        <v>-2391876.3721234687</v>
      </c>
      <c r="E407" s="178">
        <v>-1819471.2174940896</v>
      </c>
      <c r="F407" s="178">
        <v>-2020779.578507887</v>
      </c>
      <c r="G407" s="178">
        <v>-1902967.8755992404</v>
      </c>
      <c r="H407" s="178">
        <v>-3071774.6359968535</v>
      </c>
      <c r="I407" s="178">
        <v>-3741581.7223556838</v>
      </c>
      <c r="J407" s="178">
        <v>-4458966.7811362352</v>
      </c>
      <c r="K407" s="178">
        <v>-3585026.8444454647</v>
      </c>
      <c r="L407" s="178">
        <v>-7007390.581924024</v>
      </c>
      <c r="M407" s="178">
        <v>-8397621.8297005966</v>
      </c>
    </row>
    <row r="408" spans="2:13">
      <c r="B408" s="183"/>
      <c r="C408" s="186" t="str">
        <f t="shared" si="99"/>
        <v>EuroAmérica</v>
      </c>
      <c r="D408" s="178">
        <v>-4254950.513971474</v>
      </c>
      <c r="E408" s="178">
        <v>-3180811.9385342784</v>
      </c>
      <c r="F408" s="178">
        <v>-3157214.2483852617</v>
      </c>
      <c r="G408" s="178">
        <v>-3307730.8744849022</v>
      </c>
      <c r="H408" s="178">
        <v>-3939970.3758320888</v>
      </c>
      <c r="I408" s="178">
        <v>-4595942.3951696642</v>
      </c>
      <c r="J408" s="178">
        <v>-3902223.8827329213</v>
      </c>
      <c r="K408" s="178">
        <v>-4562293.8678920977</v>
      </c>
      <c r="L408" s="178">
        <v>-5460340.704386509</v>
      </c>
      <c r="M408" s="178">
        <v>-5893205.2213081261</v>
      </c>
    </row>
    <row r="409" spans="2:13">
      <c r="B409" s="183"/>
      <c r="C409" s="186" t="str">
        <f t="shared" si="99"/>
        <v>Huelen</v>
      </c>
      <c r="D409" s="178">
        <v>-19396.002895344762</v>
      </c>
      <c r="E409" s="178">
        <v>-16891.489361702126</v>
      </c>
      <c r="F409" s="178">
        <v>-48369.38162100358</v>
      </c>
      <c r="G409" s="178">
        <v>-55890.604685112092</v>
      </c>
      <c r="H409" s="178">
        <v>-50538.328721372469</v>
      </c>
      <c r="I409" s="178">
        <v>-41844.275954432262</v>
      </c>
      <c r="J409" s="178">
        <v>-17177.475705707944</v>
      </c>
      <c r="K409" s="178">
        <v>-7856.8468138097569</v>
      </c>
      <c r="L409" s="178">
        <v>-7969.4531251820617</v>
      </c>
      <c r="M409" s="178">
        <v>-9673.2174487968296</v>
      </c>
    </row>
    <row r="410" spans="2:13">
      <c r="B410" s="183"/>
      <c r="C410" s="186" t="str">
        <f t="shared" si="99"/>
        <v>ISE - Las Américas</v>
      </c>
      <c r="D410" s="178">
        <v>-3118600.0817003241</v>
      </c>
      <c r="E410" s="178" t="s">
        <v>691</v>
      </c>
      <c r="F410" s="178" t="s">
        <v>691</v>
      </c>
      <c r="G410" s="178" t="s">
        <v>691</v>
      </c>
      <c r="H410" s="178" t="s">
        <v>691</v>
      </c>
      <c r="I410" s="178" t="s">
        <v>691</v>
      </c>
      <c r="J410" s="178" t="s">
        <v>691</v>
      </c>
      <c r="K410" s="178" t="s">
        <v>691</v>
      </c>
      <c r="L410" s="178" t="s">
        <v>691</v>
      </c>
      <c r="M410" s="178" t="s">
        <v>691</v>
      </c>
    </row>
    <row r="411" spans="2:13">
      <c r="B411" s="183"/>
      <c r="C411" s="186" t="str">
        <f t="shared" si="99"/>
        <v>Itaú Compañía de Seguros de Vida</v>
      </c>
      <c r="D411" s="178" t="s">
        <v>691</v>
      </c>
      <c r="E411" s="178" t="s">
        <v>691</v>
      </c>
      <c r="F411" s="178" t="s">
        <v>691</v>
      </c>
      <c r="G411" s="178" t="s">
        <v>691</v>
      </c>
      <c r="H411" s="178" t="s">
        <v>691</v>
      </c>
      <c r="I411" s="178" t="s">
        <v>691</v>
      </c>
      <c r="J411" s="178">
        <v>-1458.7995750625648</v>
      </c>
      <c r="K411" s="178">
        <v>-50925.374160573927</v>
      </c>
      <c r="L411" s="178">
        <v>-113355.47212725843</v>
      </c>
      <c r="M411" s="178">
        <v>-86117.763365349383</v>
      </c>
    </row>
    <row r="412" spans="2:13">
      <c r="B412" s="183"/>
      <c r="C412" s="186" t="str">
        <f t="shared" si="99"/>
        <v>La Construcción</v>
      </c>
      <c r="D412" s="178">
        <v>-7784494.1985604558</v>
      </c>
      <c r="E412" s="178">
        <v>-7550060.9929077998</v>
      </c>
      <c r="F412" s="178">
        <v>-6683360.8495673332</v>
      </c>
      <c r="G412" s="178" t="s">
        <v>691</v>
      </c>
      <c r="H412" s="178" t="s">
        <v>691</v>
      </c>
      <c r="I412" s="178" t="s">
        <v>691</v>
      </c>
      <c r="J412" s="178" t="s">
        <v>691</v>
      </c>
      <c r="K412" s="178" t="s">
        <v>691</v>
      </c>
      <c r="L412" s="178" t="s">
        <v>691</v>
      </c>
      <c r="M412" s="178" t="s">
        <v>691</v>
      </c>
    </row>
    <row r="413" spans="2:13">
      <c r="B413" s="183"/>
      <c r="C413" s="186" t="str">
        <f t="shared" si="99"/>
        <v>Le Mans</v>
      </c>
      <c r="D413" s="178">
        <v>-392771.13398613984</v>
      </c>
      <c r="E413" s="178" t="s">
        <v>691</v>
      </c>
      <c r="F413" s="178" t="s">
        <v>691</v>
      </c>
      <c r="G413" s="178" t="s">
        <v>691</v>
      </c>
      <c r="H413" s="178" t="s">
        <v>691</v>
      </c>
      <c r="I413" s="178" t="s">
        <v>691</v>
      </c>
      <c r="J413" s="178" t="s">
        <v>691</v>
      </c>
      <c r="K413" s="178" t="s">
        <v>691</v>
      </c>
      <c r="L413" s="178" t="s">
        <v>691</v>
      </c>
      <c r="M413" s="178" t="s">
        <v>691</v>
      </c>
    </row>
    <row r="414" spans="2:13">
      <c r="B414" s="183"/>
      <c r="C414" s="186" t="str">
        <f t="shared" si="99"/>
        <v>Mapfre Vida</v>
      </c>
      <c r="D414" s="178">
        <v>-223178.4650372788</v>
      </c>
      <c r="E414" s="178">
        <v>-545624.46808510635</v>
      </c>
      <c r="F414" s="178">
        <v>-462529.47239858977</v>
      </c>
      <c r="G414" s="178">
        <v>-354348.66905408161</v>
      </c>
      <c r="H414" s="178">
        <v>-481673.53643412702</v>
      </c>
      <c r="I414" s="178">
        <v>-229338.02043148066</v>
      </c>
      <c r="J414" s="178">
        <v>-82120.23081616775</v>
      </c>
      <c r="K414" s="178">
        <v>-79933.609895105197</v>
      </c>
      <c r="L414" s="178">
        <v>-102687.69619049615</v>
      </c>
      <c r="M414" s="178">
        <v>-126143.27692211772</v>
      </c>
    </row>
    <row r="415" spans="2:13">
      <c r="B415" s="183"/>
      <c r="C415" s="186" t="str">
        <f t="shared" si="99"/>
        <v>Metlife (La Interamerica + Metlife)</v>
      </c>
      <c r="D415" s="178">
        <v>-1194782.1085849842</v>
      </c>
      <c r="E415" s="178">
        <v>-1177757.5650118203</v>
      </c>
      <c r="F415" s="178">
        <v>-1305257.3042175199</v>
      </c>
      <c r="G415" s="178">
        <v>-1518917.8077542954</v>
      </c>
      <c r="H415" s="178">
        <v>-1670199.788616946</v>
      </c>
      <c r="I415" s="178">
        <v>-1839603.7540272316</v>
      </c>
      <c r="J415" s="178">
        <v>-1987497.3021880314</v>
      </c>
      <c r="K415" s="178">
        <v>-3866864.8247041493</v>
      </c>
      <c r="L415" s="178">
        <v>-4255435.0739086149</v>
      </c>
      <c r="M415" s="178">
        <v>-2756692.0381824193</v>
      </c>
    </row>
    <row r="416" spans="2:13">
      <c r="B416" s="183"/>
      <c r="C416" s="186" t="str">
        <f t="shared" si="99"/>
        <v>Metlife</v>
      </c>
      <c r="D416" s="178">
        <v>-7179661.0392185459</v>
      </c>
      <c r="E416" s="178">
        <v>-10222284.397163119</v>
      </c>
      <c r="F416" s="178">
        <v>-9706878.5387811437</v>
      </c>
      <c r="G416" s="178">
        <v>-9951261.1816202737</v>
      </c>
      <c r="H416" s="178">
        <v>-9671191.9691891186</v>
      </c>
      <c r="I416" s="178">
        <v>-11797194.213220835</v>
      </c>
      <c r="J416" s="178">
        <v>-14912446.061241105</v>
      </c>
      <c r="K416" s="178">
        <v>-12731872.789224792</v>
      </c>
      <c r="L416" s="178">
        <v>-15228265.926531827</v>
      </c>
      <c r="M416" s="178" t="s">
        <v>691</v>
      </c>
    </row>
    <row r="417" spans="2:13">
      <c r="B417" s="183"/>
      <c r="C417" s="186" t="str">
        <f t="shared" si="99"/>
        <v>Mutual de Carabineros</v>
      </c>
      <c r="D417" s="178">
        <v>-191160.24013205839</v>
      </c>
      <c r="E417" s="178">
        <v>-204487.47044917257</v>
      </c>
      <c r="F417" s="178">
        <v>-208002.1135239547</v>
      </c>
      <c r="G417" s="178">
        <v>-226789.60167033743</v>
      </c>
      <c r="H417" s="178">
        <v>-234488.43228598006</v>
      </c>
      <c r="I417" s="178">
        <v>-406846.88008659368</v>
      </c>
      <c r="J417" s="178">
        <v>-459835.44162773865</v>
      </c>
      <c r="K417" s="178">
        <v>-426171.80636092101</v>
      </c>
      <c r="L417" s="178">
        <v>-482272.60545639694</v>
      </c>
      <c r="M417" s="178">
        <v>-534282.40654560889</v>
      </c>
    </row>
    <row r="418" spans="2:13">
      <c r="B418" s="183"/>
      <c r="C418" s="186" t="str">
        <f t="shared" si="99"/>
        <v>Mutual de Ej. y Av.</v>
      </c>
      <c r="D418" s="178">
        <v>-275423.96972788073</v>
      </c>
      <c r="E418" s="178">
        <v>-353439.2434988179</v>
      </c>
      <c r="F418" s="178">
        <v>-369606.02412073652</v>
      </c>
      <c r="G418" s="178">
        <v>-430088.27353390644</v>
      </c>
      <c r="H418" s="178">
        <v>-419412.01044044673</v>
      </c>
      <c r="I418" s="178">
        <v>-432816.70273041457</v>
      </c>
      <c r="J418" s="178">
        <v>-443343.57142290997</v>
      </c>
      <c r="K418" s="178">
        <v>-527271.22535200522</v>
      </c>
      <c r="L418" s="178">
        <v>-515448.0309290603</v>
      </c>
      <c r="M418" s="178">
        <v>-469678.16047614539</v>
      </c>
    </row>
    <row r="419" spans="2:13">
      <c r="B419" s="183"/>
      <c r="C419" s="186" t="str">
        <f t="shared" si="99"/>
        <v>Mutual de Seguros</v>
      </c>
      <c r="D419" s="178">
        <v>-134515.69864525582</v>
      </c>
      <c r="E419" s="178">
        <v>-156012.11583924346</v>
      </c>
      <c r="F419" s="178">
        <v>-177141.42997796967</v>
      </c>
      <c r="G419" s="178">
        <v>-185032.4982572833</v>
      </c>
      <c r="H419" s="178">
        <v>-221705.64746149452</v>
      </c>
      <c r="I419" s="178">
        <v>-280607.16538940178</v>
      </c>
      <c r="J419" s="178">
        <v>-291087.26833195204</v>
      </c>
      <c r="K419" s="178">
        <v>-353526.1625908186</v>
      </c>
      <c r="L419" s="178">
        <v>-426580.76814623718</v>
      </c>
      <c r="M419" s="178">
        <v>-516983.02191214421</v>
      </c>
    </row>
    <row r="420" spans="2:13">
      <c r="B420" s="183"/>
      <c r="C420" s="186" t="str">
        <f t="shared" si="99"/>
        <v>Ohio National</v>
      </c>
      <c r="D420" s="178">
        <v>-2931422.2544988943</v>
      </c>
      <c r="E420" s="178">
        <v>-2885018.9716312052</v>
      </c>
      <c r="F420" s="178">
        <v>-2878217.5370516349</v>
      </c>
      <c r="G420" s="178">
        <v>-2394291.8450876521</v>
      </c>
      <c r="H420" s="178">
        <v>-2414119.0354911922</v>
      </c>
      <c r="I420" s="178">
        <v>-2442179.9083304699</v>
      </c>
      <c r="J420" s="178">
        <v>-2206430.5582035109</v>
      </c>
      <c r="K420" s="178">
        <v>-2848587.7778032455</v>
      </c>
      <c r="L420" s="178">
        <v>-3575569.211695808</v>
      </c>
      <c r="M420" s="178">
        <v>-3971659.6775011066</v>
      </c>
    </row>
    <row r="421" spans="2:13">
      <c r="B421" s="183"/>
      <c r="C421" s="186" t="str">
        <f t="shared" si="99"/>
        <v>Penta Vida</v>
      </c>
      <c r="D421" s="178">
        <v>-1949617.5373802874</v>
      </c>
      <c r="E421" s="178">
        <v>-5566555.9692671383</v>
      </c>
      <c r="F421" s="178">
        <v>-5407650.3792505069</v>
      </c>
      <c r="G421" s="178">
        <v>-4821314.5507518556</v>
      </c>
      <c r="H421" s="178">
        <v>-5511288.6513041276</v>
      </c>
      <c r="I421" s="178">
        <v>-5988250.4716485925</v>
      </c>
      <c r="J421" s="178">
        <v>-6040695.8233908424</v>
      </c>
      <c r="K421" s="178">
        <v>-3215465.6379638342</v>
      </c>
      <c r="L421" s="178">
        <v>-4696305.4314617878</v>
      </c>
      <c r="M421" s="178">
        <v>-6263582.3581470018</v>
      </c>
    </row>
    <row r="422" spans="2:13">
      <c r="B422" s="183"/>
      <c r="C422" s="186" t="str">
        <f t="shared" si="99"/>
        <v>Principal</v>
      </c>
      <c r="D422" s="178">
        <v>-6970317.1620843653</v>
      </c>
      <c r="E422" s="178">
        <v>-8835473.7588652465</v>
      </c>
      <c r="F422" s="178">
        <v>-9789583.791696623</v>
      </c>
      <c r="G422" s="178">
        <v>-9225777.4630162958</v>
      </c>
      <c r="H422" s="178">
        <v>-8961495.7259829883</v>
      </c>
      <c r="I422" s="178">
        <v>-9592568.2348876204</v>
      </c>
      <c r="J422" s="178">
        <v>-8234844.3100290345</v>
      </c>
      <c r="K422" s="178">
        <v>-9862810.0337680448</v>
      </c>
      <c r="L422" s="178">
        <v>-9376229.9265225083</v>
      </c>
      <c r="M422" s="178">
        <v>-9100950.299250517</v>
      </c>
    </row>
    <row r="423" spans="2:13">
      <c r="B423" s="183"/>
      <c r="C423" s="186" t="str">
        <f t="shared" si="99"/>
        <v>Renta Nacional</v>
      </c>
      <c r="D423" s="178">
        <v>-3173355.3032348086</v>
      </c>
      <c r="E423" s="178">
        <v>-1869999.3498817957</v>
      </c>
      <c r="F423" s="178">
        <v>-2167112.5855731783</v>
      </c>
      <c r="G423" s="178">
        <v>-769745.04876546655</v>
      </c>
      <c r="H423" s="178">
        <v>-675341.15239758336</v>
      </c>
      <c r="I423" s="178">
        <v>-613351.60472637229</v>
      </c>
      <c r="J423" s="178">
        <v>-1436943.172776032</v>
      </c>
      <c r="K423" s="178">
        <v>-3198653.7668171735</v>
      </c>
      <c r="L423" s="178">
        <v>-4236737.0680313474</v>
      </c>
      <c r="M423" s="178">
        <v>-3485520.7425485658</v>
      </c>
    </row>
    <row r="424" spans="2:13">
      <c r="B424" s="183"/>
      <c r="C424" s="186" t="str">
        <f t="shared" si="99"/>
        <v>Rigel Seguros de Vida</v>
      </c>
      <c r="D424" s="178" t="s">
        <v>691</v>
      </c>
      <c r="E424" s="178" t="s">
        <v>691</v>
      </c>
      <c r="F424" s="178" t="s">
        <v>691</v>
      </c>
      <c r="G424" s="178" t="s">
        <v>691</v>
      </c>
      <c r="H424" s="178" t="s">
        <v>691</v>
      </c>
      <c r="I424" s="178" t="s">
        <v>691</v>
      </c>
      <c r="J424" s="178" t="s">
        <v>691</v>
      </c>
      <c r="K424" s="178" t="s">
        <v>691</v>
      </c>
      <c r="L424" s="178">
        <v>-705574.96778222872</v>
      </c>
      <c r="M424" s="178">
        <v>-1423980.4108992408</v>
      </c>
    </row>
    <row r="425" spans="2:13">
      <c r="B425" s="183"/>
      <c r="C425" s="186" t="str">
        <f t="shared" si="99"/>
        <v>Santander</v>
      </c>
      <c r="D425" s="178">
        <v>-407673.73860196915</v>
      </c>
      <c r="E425" s="178">
        <v>-393334.98817966902</v>
      </c>
      <c r="F425" s="178">
        <v>-478761.22087768989</v>
      </c>
      <c r="G425" s="178">
        <v>-697239.08069125598</v>
      </c>
      <c r="H425" s="178">
        <v>-697690.05659786705</v>
      </c>
      <c r="I425" s="178">
        <v>-894648.22811993875</v>
      </c>
      <c r="J425" s="178">
        <v>-802004.46846228465</v>
      </c>
      <c r="K425" s="178">
        <v>-995775.84362800186</v>
      </c>
      <c r="L425" s="178">
        <v>-1452325.1093539898</v>
      </c>
      <c r="M425" s="178">
        <v>-2000807.4358920304</v>
      </c>
    </row>
    <row r="426" spans="2:13">
      <c r="B426" s="183"/>
      <c r="C426" s="186" t="str">
        <f t="shared" si="99"/>
        <v>Security Rentas</v>
      </c>
      <c r="D426" s="178">
        <v>-4282572.270146179</v>
      </c>
      <c r="E426" s="178">
        <v>-4868343.6761229299</v>
      </c>
      <c r="F426" s="178">
        <v>-5886742.8343742155</v>
      </c>
      <c r="G426" s="178">
        <v>-3744622.8917023311</v>
      </c>
      <c r="H426" s="178">
        <v>-1071212.2567267909</v>
      </c>
      <c r="I426" s="178" t="s">
        <v>691</v>
      </c>
      <c r="J426" s="178" t="s">
        <v>691</v>
      </c>
      <c r="K426" s="178" t="s">
        <v>691</v>
      </c>
      <c r="L426" s="178" t="s">
        <v>691</v>
      </c>
      <c r="M426" s="178" t="s">
        <v>691</v>
      </c>
    </row>
    <row r="427" spans="2:13">
      <c r="B427" s="183"/>
      <c r="C427" s="186" t="str">
        <f t="shared" si="99"/>
        <v>Security Vida</v>
      </c>
      <c r="D427" s="178">
        <v>-540713.81476004748</v>
      </c>
      <c r="E427" s="178">
        <v>-469181.5602836879</v>
      </c>
      <c r="F427" s="178">
        <v>-587636.98204948287</v>
      </c>
      <c r="G427" s="178">
        <v>-738845.08375888225</v>
      </c>
      <c r="H427" s="178">
        <v>-953298.19735411229</v>
      </c>
      <c r="I427" s="178">
        <v>-1670821.1832646541</v>
      </c>
      <c r="J427" s="178">
        <v>-2586280.6181263998</v>
      </c>
      <c r="K427" s="178">
        <v>-2701956.1301979492</v>
      </c>
      <c r="L427" s="178">
        <v>-2992503.05864916</v>
      </c>
      <c r="M427" s="178">
        <v>-3782256.2811658545</v>
      </c>
    </row>
    <row r="428" spans="2:13">
      <c r="B428" s="183"/>
      <c r="C428" s="186" t="str">
        <f t="shared" si="99"/>
        <v>Seguros CLC</v>
      </c>
      <c r="D428" s="178" t="s">
        <v>691</v>
      </c>
      <c r="E428" s="178" t="s">
        <v>691</v>
      </c>
      <c r="F428" s="178" t="s">
        <v>691</v>
      </c>
      <c r="G428" s="178" t="s">
        <v>691</v>
      </c>
      <c r="H428" s="178" t="s">
        <v>691</v>
      </c>
      <c r="I428" s="178">
        <v>-77923.991956238315</v>
      </c>
      <c r="J428" s="178">
        <v>-130417.42784197853</v>
      </c>
      <c r="K428" s="178">
        <v>-199012.98197764598</v>
      </c>
      <c r="L428" s="178">
        <v>-197358.49232482965</v>
      </c>
      <c r="M428" s="178">
        <v>-240203.09472984471</v>
      </c>
    </row>
    <row r="429" spans="2:13">
      <c r="B429" s="183"/>
      <c r="C429" s="186" t="str">
        <f t="shared" si="99"/>
        <v>Seguros de Vida Cámara</v>
      </c>
      <c r="D429" s="178">
        <v>-63946.268899171795</v>
      </c>
      <c r="E429" s="178">
        <v>-150699.88179669029</v>
      </c>
      <c r="F429" s="178">
        <v>-271051.99788647605</v>
      </c>
      <c r="G429" s="178">
        <v>-283333.78767285985</v>
      </c>
      <c r="H429" s="178">
        <v>-30716.695443702618</v>
      </c>
      <c r="I429" s="178">
        <v>956.49621407087488</v>
      </c>
      <c r="J429" s="178">
        <v>-4267.8336441740903</v>
      </c>
      <c r="K429" s="178">
        <v>-2159316.1971992403</v>
      </c>
      <c r="L429" s="178">
        <v>-4273210.5678950194</v>
      </c>
      <c r="M429" s="178">
        <v>-5273817.4300474161</v>
      </c>
    </row>
    <row r="430" spans="2:13">
      <c r="B430" s="183"/>
      <c r="C430" s="186" t="str">
        <f t="shared" si="99"/>
        <v>Sura</v>
      </c>
      <c r="D430" s="178">
        <v>-10590703.004995191</v>
      </c>
      <c r="E430" s="178">
        <v>-10106405.260047279</v>
      </c>
      <c r="F430" s="178">
        <v>-13877386.737348452</v>
      </c>
      <c r="G430" s="178">
        <v>-14640060.506898258</v>
      </c>
      <c r="H430" s="178">
        <v>-16367726.454185609</v>
      </c>
      <c r="I430" s="178">
        <v>-15846928.805778621</v>
      </c>
      <c r="J430" s="178">
        <v>-16103708.273647361</v>
      </c>
      <c r="K430" s="178">
        <v>-7427652.3095199931</v>
      </c>
      <c r="L430" s="178">
        <v>-2872460.3657328757</v>
      </c>
      <c r="M430" s="178">
        <v>-3022207.5596022792</v>
      </c>
    </row>
    <row r="431" spans="2:13">
      <c r="B431" s="183"/>
      <c r="C431" s="186" t="str">
        <f t="shared" si="99"/>
        <v>Vitalis</v>
      </c>
      <c r="D431" s="178">
        <v>-383330.02869066887</v>
      </c>
      <c r="E431" s="178">
        <v>-241663.71158392431</v>
      </c>
      <c r="F431" s="178" t="s">
        <v>691</v>
      </c>
      <c r="G431" s="178" t="s">
        <v>691</v>
      </c>
      <c r="H431" s="178" t="s">
        <v>691</v>
      </c>
      <c r="I431" s="178" t="s">
        <v>691</v>
      </c>
      <c r="J431" s="178" t="s">
        <v>691</v>
      </c>
      <c r="K431" s="178" t="s">
        <v>691</v>
      </c>
      <c r="L431" s="178" t="s">
        <v>691</v>
      </c>
      <c r="M431" s="178" t="s">
        <v>691</v>
      </c>
    </row>
    <row r="432" spans="2:13">
      <c r="B432" s="183"/>
      <c r="C432" s="186" t="str">
        <f t="shared" si="99"/>
        <v>Total</v>
      </c>
      <c r="D432" s="178">
        <f>SUM(D395:D431)</f>
        <v>-85374787.626940116</v>
      </c>
      <c r="E432" s="178">
        <f t="shared" ref="E432:M432" si="100">SUM(E395:E431)</f>
        <v>-91094328.486997619</v>
      </c>
      <c r="F432" s="178">
        <f t="shared" si="100"/>
        <v>-96415525.5080975</v>
      </c>
      <c r="G432" s="178">
        <f t="shared" si="100"/>
        <v>-88174359.283908948</v>
      </c>
      <c r="H432" s="178">
        <f t="shared" si="100"/>
        <v>-91956387.356719241</v>
      </c>
      <c r="I432" s="178">
        <f t="shared" si="100"/>
        <v>-100486705.82887332</v>
      </c>
      <c r="J432" s="178">
        <f t="shared" si="100"/>
        <v>-108010654.99378368</v>
      </c>
      <c r="K432" s="178">
        <f t="shared" si="100"/>
        <v>-103875937.26364283</v>
      </c>
      <c r="L432" s="178">
        <f t="shared" si="100"/>
        <v>-118469913.00619182</v>
      </c>
      <c r="M432" s="178">
        <f t="shared" si="100"/>
        <v>-114133655.46740539</v>
      </c>
    </row>
  </sheetData>
  <conditionalFormatting sqref="O3:X1048576">
    <cfRule type="cellIs" dxfId="1" priority="1" operator="notEqual">
      <formula>0</formula>
    </cfRule>
    <cfRule type="containsBlanks" priority="2" stopIfTrue="1">
      <formula>LEN(TRIM(O3))=0</formula>
    </cfRule>
    <cfRule type="cellIs" dxfId="0" priority="3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186</vt:i4>
      </vt:variant>
      <vt:variant>
        <vt:lpstr>Rangos con nombre</vt:lpstr>
      </vt:variant>
      <vt:variant>
        <vt:i4>5</vt:i4>
      </vt:variant>
    </vt:vector>
  </HeadingPairs>
  <TitlesOfParts>
    <vt:vector size="191" baseType="lpstr">
      <vt:lpstr>M</vt:lpstr>
      <vt:lpstr>SG</vt:lpstr>
      <vt:lpstr>SV</vt:lpstr>
      <vt:lpstr>1.1</vt:lpstr>
      <vt:lpstr>1.2</vt:lpstr>
      <vt:lpstr>1.3</vt:lpstr>
      <vt:lpstr>1.4</vt:lpstr>
      <vt:lpstr>1.5</vt:lpstr>
      <vt:lpstr>1.6</vt:lpstr>
      <vt:lpstr>1.7</vt:lpstr>
      <vt:lpstr>1.8.1</vt:lpstr>
      <vt:lpstr>1.8.2</vt:lpstr>
      <vt:lpstr>1.8.3</vt:lpstr>
      <vt:lpstr>1.8.3.1 - 1.8.3.2</vt:lpstr>
      <vt:lpstr>1.8.4.1 - 1.8.4.3</vt:lpstr>
      <vt:lpstr>1.8.5.1-1.8.5.3</vt:lpstr>
      <vt:lpstr>1.9.1</vt:lpstr>
      <vt:lpstr>1.9.1.1</vt:lpstr>
      <vt:lpstr>1.9.1.2</vt:lpstr>
      <vt:lpstr>2.1</vt:lpstr>
      <vt:lpstr>2.1.1</vt:lpstr>
      <vt:lpstr>2.1.2</vt:lpstr>
      <vt:lpstr>2.1.3</vt:lpstr>
      <vt:lpstr>2.1.4</vt:lpstr>
      <vt:lpstr>2.1.5</vt:lpstr>
      <vt:lpstr>2.1.6</vt:lpstr>
      <vt:lpstr>2.1.7</vt:lpstr>
      <vt:lpstr>2.1.8</vt:lpstr>
      <vt:lpstr>2.1.9</vt:lpstr>
      <vt:lpstr>2.1.10</vt:lpstr>
      <vt:lpstr>2.2</vt:lpstr>
      <vt:lpstr>2.3</vt:lpstr>
      <vt:lpstr>2.4.1</vt:lpstr>
      <vt:lpstr>2.4.1.1</vt:lpstr>
      <vt:lpstr>2.4.1.2</vt:lpstr>
      <vt:lpstr>2.4.2</vt:lpstr>
      <vt:lpstr>2.4.2.1</vt:lpstr>
      <vt:lpstr>2.4.2.2</vt:lpstr>
      <vt:lpstr>2.4.2.3</vt:lpstr>
      <vt:lpstr>2.4.3</vt:lpstr>
      <vt:lpstr>2.4.4</vt:lpstr>
      <vt:lpstr>2.4.4.1</vt:lpstr>
      <vt:lpstr>2.4.4.2</vt:lpstr>
      <vt:lpstr>2.4.4.3</vt:lpstr>
      <vt:lpstr>2.4.5</vt:lpstr>
      <vt:lpstr>2.4.5.1</vt:lpstr>
      <vt:lpstr>2.4.5.2</vt:lpstr>
      <vt:lpstr>2.4.6</vt:lpstr>
      <vt:lpstr>2.4.6.1</vt:lpstr>
      <vt:lpstr>2.4.6.2</vt:lpstr>
      <vt:lpstr>2.4.6.3</vt:lpstr>
      <vt:lpstr>2.4.6.4</vt:lpstr>
      <vt:lpstr>2.4.7</vt:lpstr>
      <vt:lpstr>2.4.8</vt:lpstr>
      <vt:lpstr>2.4.8.1</vt:lpstr>
      <vt:lpstr>2.4.8.2</vt:lpstr>
      <vt:lpstr>2.4.8.3</vt:lpstr>
      <vt:lpstr>2.4.9</vt:lpstr>
      <vt:lpstr>2.4.10</vt:lpstr>
      <vt:lpstr>2.4.10.1</vt:lpstr>
      <vt:lpstr>2.4.10.2</vt:lpstr>
      <vt:lpstr>2.4.10.3</vt:lpstr>
      <vt:lpstr>2.4.10.4</vt:lpstr>
      <vt:lpstr>2.4.10.5</vt:lpstr>
      <vt:lpstr>2.5</vt:lpstr>
      <vt:lpstr>2.6</vt:lpstr>
      <vt:lpstr>2.7.1</vt:lpstr>
      <vt:lpstr>2.7.2</vt:lpstr>
      <vt:lpstr>2.7.3</vt:lpstr>
      <vt:lpstr>2.7.4</vt:lpstr>
      <vt:lpstr>2.7.5</vt:lpstr>
      <vt:lpstr>2.7.6</vt:lpstr>
      <vt:lpstr>2.7.7</vt:lpstr>
      <vt:lpstr>2.7.8</vt:lpstr>
      <vt:lpstr>2.7.9</vt:lpstr>
      <vt:lpstr>2.7.10</vt:lpstr>
      <vt:lpstr>2.8.1</vt:lpstr>
      <vt:lpstr>2.8.1.1</vt:lpstr>
      <vt:lpstr>2.8.1.2</vt:lpstr>
      <vt:lpstr>2.8.1.3</vt:lpstr>
      <vt:lpstr>2.8.1.4</vt:lpstr>
      <vt:lpstr>2.8.1.5</vt:lpstr>
      <vt:lpstr>2.8.1.6</vt:lpstr>
      <vt:lpstr>2.8.1.7</vt:lpstr>
      <vt:lpstr>2.8.1.8</vt:lpstr>
      <vt:lpstr>2.8.1.9</vt:lpstr>
      <vt:lpstr>2.8.1.10</vt:lpstr>
      <vt:lpstr>2.8.2</vt:lpstr>
      <vt:lpstr>2.8.2.1</vt:lpstr>
      <vt:lpstr>2.8.2.2</vt:lpstr>
      <vt:lpstr>2.8.2.3</vt:lpstr>
      <vt:lpstr>2.8.2.4</vt:lpstr>
      <vt:lpstr>2.8.2.5</vt:lpstr>
      <vt:lpstr>2.8.2.6</vt:lpstr>
      <vt:lpstr>2.8.2.7</vt:lpstr>
      <vt:lpstr>2.8.2.8</vt:lpstr>
      <vt:lpstr>2.8.2.9</vt:lpstr>
      <vt:lpstr>2.8.2.10</vt:lpstr>
      <vt:lpstr>2.8.3</vt:lpstr>
      <vt:lpstr>2.8.3.1</vt:lpstr>
      <vt:lpstr>2.8.3.2</vt:lpstr>
      <vt:lpstr>2.8.3.3</vt:lpstr>
      <vt:lpstr>2.8.3.4</vt:lpstr>
      <vt:lpstr>2.8.3.5</vt:lpstr>
      <vt:lpstr>2.8.3.6</vt:lpstr>
      <vt:lpstr>2.8.3.7</vt:lpstr>
      <vt:lpstr>2.8.3.8</vt:lpstr>
      <vt:lpstr>2.8.3.9</vt:lpstr>
      <vt:lpstr>2.8.3.10</vt:lpstr>
      <vt:lpstr>3.1</vt:lpstr>
      <vt:lpstr>3.1.1</vt:lpstr>
      <vt:lpstr>3.1.2</vt:lpstr>
      <vt:lpstr>3.1.3</vt:lpstr>
      <vt:lpstr>3.1.4</vt:lpstr>
      <vt:lpstr>3.1.5</vt:lpstr>
      <vt:lpstr>3.1.6</vt:lpstr>
      <vt:lpstr>3.2</vt:lpstr>
      <vt:lpstr>3.3</vt:lpstr>
      <vt:lpstr>3.4.1</vt:lpstr>
      <vt:lpstr>3.4.1.1</vt:lpstr>
      <vt:lpstr>3.4.1.2</vt:lpstr>
      <vt:lpstr>3.4.1.3</vt:lpstr>
      <vt:lpstr>3.4.1.4</vt:lpstr>
      <vt:lpstr>3.4.1.5</vt:lpstr>
      <vt:lpstr>3.4.1.6</vt:lpstr>
      <vt:lpstr>3.4.1.7</vt:lpstr>
      <vt:lpstr>3.4.1.8</vt:lpstr>
      <vt:lpstr>3.4.1.9</vt:lpstr>
      <vt:lpstr>3.4.1.10</vt:lpstr>
      <vt:lpstr>3.4.1.11</vt:lpstr>
      <vt:lpstr>3.4.1.12</vt:lpstr>
      <vt:lpstr>3.4.1.13</vt:lpstr>
      <vt:lpstr>3.4.1.14</vt:lpstr>
      <vt:lpstr>3.4.2</vt:lpstr>
      <vt:lpstr>3.4.2.1</vt:lpstr>
      <vt:lpstr>3.4.2.2</vt:lpstr>
      <vt:lpstr>3.4.2.3</vt:lpstr>
      <vt:lpstr>3.4.2.4</vt:lpstr>
      <vt:lpstr>3.4.2.5</vt:lpstr>
      <vt:lpstr>3.4.2.6</vt:lpstr>
      <vt:lpstr>3.4.2.7</vt:lpstr>
      <vt:lpstr>3.4.2.8</vt:lpstr>
      <vt:lpstr>3.4.2.9</vt:lpstr>
      <vt:lpstr>3.4.2.10</vt:lpstr>
      <vt:lpstr>3.4.2.11</vt:lpstr>
      <vt:lpstr>3.4.2.12</vt:lpstr>
      <vt:lpstr>3.4.2.13</vt:lpstr>
      <vt:lpstr>3.4.3</vt:lpstr>
      <vt:lpstr>3.4.3.1</vt:lpstr>
      <vt:lpstr>3.4.3.2</vt:lpstr>
      <vt:lpstr>3.4.4</vt:lpstr>
      <vt:lpstr>3.4.4.1</vt:lpstr>
      <vt:lpstr>3.4.4.2</vt:lpstr>
      <vt:lpstr>3.4.4.3</vt:lpstr>
      <vt:lpstr>3.4.5</vt:lpstr>
      <vt:lpstr>3.4.6</vt:lpstr>
      <vt:lpstr>3.5</vt:lpstr>
      <vt:lpstr>3.6</vt:lpstr>
      <vt:lpstr>3.7.1</vt:lpstr>
      <vt:lpstr>3.7.2</vt:lpstr>
      <vt:lpstr>3.7.3</vt:lpstr>
      <vt:lpstr>3.7.4</vt:lpstr>
      <vt:lpstr>3.7.5</vt:lpstr>
      <vt:lpstr>3.7.6</vt:lpstr>
      <vt:lpstr>3.8.1</vt:lpstr>
      <vt:lpstr>3.8.1.1</vt:lpstr>
      <vt:lpstr>3.8.1.2</vt:lpstr>
      <vt:lpstr>3.8.1.3</vt:lpstr>
      <vt:lpstr>3.8.1.4</vt:lpstr>
      <vt:lpstr>3.8.1.5</vt:lpstr>
      <vt:lpstr>3.8.1.6</vt:lpstr>
      <vt:lpstr>3.8.2</vt:lpstr>
      <vt:lpstr>3.8.2.1</vt:lpstr>
      <vt:lpstr>3.8.2.2</vt:lpstr>
      <vt:lpstr>3.8.2.3</vt:lpstr>
      <vt:lpstr>3.8.2.4</vt:lpstr>
      <vt:lpstr>3.8.2.5</vt:lpstr>
      <vt:lpstr>3.8.2.6</vt:lpstr>
      <vt:lpstr>3.8.3</vt:lpstr>
      <vt:lpstr>3.8.3.1</vt:lpstr>
      <vt:lpstr>3.8.3.2</vt:lpstr>
      <vt:lpstr>3.8.3.3</vt:lpstr>
      <vt:lpstr>3.8.3.4</vt:lpstr>
      <vt:lpstr>3.8.3.5</vt:lpstr>
      <vt:lpstr>3.8.3.6</vt:lpstr>
      <vt:lpstr>Verificación</vt:lpstr>
      <vt:lpstr>'2.6'!Área_de_impresión</vt:lpstr>
      <vt:lpstr>CLP</vt:lpstr>
      <vt:lpstr>Moneda</vt:lpstr>
      <vt:lpstr>UF</vt:lpstr>
      <vt:lpstr>USD</vt:lpstr>
    </vt:vector>
  </TitlesOfParts>
  <Company>Asociacion de Aseguradores de Chile A.G.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Bredfeldt</dc:creator>
  <cp:lastModifiedBy>Christian Bredfeldt</cp:lastModifiedBy>
  <cp:lastPrinted>2012-03-30T13:31:55Z</cp:lastPrinted>
  <dcterms:created xsi:type="dcterms:W3CDTF">2011-03-01T16:12:17Z</dcterms:created>
  <dcterms:modified xsi:type="dcterms:W3CDTF">2012-04-26T15:37:21Z</dcterms:modified>
</cp:coreProperties>
</file>